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abriellekleber/Documents/PhD Thesis/Writing/Spatial Study Paper/"/>
    </mc:Choice>
  </mc:AlternateContent>
  <xr:revisionPtr revIDLastSave="0" documentId="13_ncr:1_{E7E13BCD-78FD-634B-9899-02E3349E967D}" xr6:coauthVersionLast="47" xr6:coauthVersionMax="47" xr10:uidLastSave="{00000000-0000-0000-0000-000000000000}"/>
  <bookViews>
    <workbookView xWindow="1400" yWindow="3040" windowWidth="30260" windowHeight="16440" activeTab="2" xr2:uid="{F9A2EA25-B1C6-B947-9C1D-145EEB5393DE}"/>
  </bookViews>
  <sheets>
    <sheet name="Proglacial Spring Metadata" sheetId="1" r:id="rId1"/>
    <sheet name="Monte Carlo" sheetId="2" r:id="rId2"/>
    <sheet name="Maritime Glacier Metadata" sheetId="3" r:id="rId3"/>
  </sheets>
  <definedNames>
    <definedName name="_2022_08_15_marine_methane_data_2021csv" localSheetId="2">'Maritime Glacier Metadata'!$A$3:$F$62</definedName>
    <definedName name="_xlnm._FilterDatabase" localSheetId="1" hidden="1">'Monte Carlo'!$B$3:$AU$105</definedName>
    <definedName name="_xlnm._FilterDatabase" localSheetId="0" hidden="1">'Proglacial Spring Metadata'!$A$2:$K$2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105" i="2" l="1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E87" i="2"/>
  <c r="E91" i="2"/>
  <c r="E94" i="2"/>
  <c r="E95" i="2"/>
  <c r="E96" i="2"/>
  <c r="E98" i="2"/>
  <c r="E100" i="2"/>
  <c r="E101" i="2"/>
  <c r="E102" i="2"/>
  <c r="H96" i="2"/>
  <c r="O81" i="2"/>
  <c r="O80" i="2"/>
  <c r="H80" i="2"/>
  <c r="O79" i="2"/>
  <c r="H79" i="2"/>
  <c r="O78" i="2"/>
  <c r="O77" i="2"/>
  <c r="H77" i="2"/>
  <c r="O76" i="2"/>
  <c r="H76" i="2"/>
  <c r="O75" i="2"/>
  <c r="H75" i="2"/>
  <c r="O74" i="2"/>
  <c r="K74" i="2"/>
  <c r="O73" i="2"/>
  <c r="H73" i="2"/>
  <c r="O72" i="2"/>
  <c r="O71" i="2"/>
  <c r="O70" i="2"/>
  <c r="O69" i="2"/>
  <c r="O68" i="2"/>
  <c r="O67" i="2"/>
  <c r="H67" i="2"/>
  <c r="O66" i="2"/>
  <c r="H66" i="2"/>
  <c r="O65" i="2"/>
  <c r="O64" i="2"/>
  <c r="O63" i="2"/>
  <c r="H63" i="2"/>
  <c r="O62" i="2"/>
  <c r="O61" i="2"/>
  <c r="O60" i="2"/>
  <c r="O59" i="2"/>
  <c r="O58" i="2"/>
  <c r="O57" i="2"/>
  <c r="H57" i="2"/>
  <c r="O56" i="2"/>
  <c r="O55" i="2"/>
  <c r="H55" i="2"/>
  <c r="O54" i="2"/>
  <c r="O53" i="2"/>
  <c r="H53" i="2"/>
  <c r="O52" i="2"/>
  <c r="O51" i="2"/>
  <c r="O50" i="2"/>
  <c r="O49" i="2"/>
  <c r="H49" i="2"/>
  <c r="O48" i="2"/>
  <c r="O47" i="2"/>
  <c r="K47" i="2"/>
  <c r="H47" i="2"/>
  <c r="O46" i="2"/>
  <c r="O45" i="2"/>
  <c r="H45" i="2"/>
  <c r="O44" i="2"/>
  <c r="H44" i="2"/>
  <c r="O43" i="2"/>
  <c r="O42" i="2"/>
  <c r="O41" i="2"/>
  <c r="H41" i="2"/>
  <c r="O40" i="2"/>
  <c r="K40" i="2"/>
  <c r="O39" i="2"/>
  <c r="O38" i="2"/>
  <c r="O37" i="2"/>
  <c r="K37" i="2"/>
  <c r="H37" i="2"/>
  <c r="O36" i="2"/>
  <c r="H36" i="2"/>
  <c r="O35" i="2"/>
  <c r="O34" i="2"/>
  <c r="O33" i="2"/>
  <c r="H33" i="2"/>
  <c r="O32" i="2"/>
  <c r="H32" i="2"/>
  <c r="O31" i="2"/>
  <c r="O30" i="2"/>
  <c r="O29" i="2"/>
  <c r="O28" i="2"/>
  <c r="O27" i="2"/>
  <c r="H27" i="2"/>
  <c r="O26" i="2"/>
  <c r="O25" i="2"/>
  <c r="O24" i="2"/>
  <c r="H24" i="2"/>
  <c r="O23" i="2"/>
  <c r="O22" i="2"/>
  <c r="O21" i="2"/>
  <c r="O20" i="2"/>
  <c r="O19" i="2"/>
  <c r="H19" i="2"/>
  <c r="O18" i="2"/>
  <c r="K18" i="2"/>
  <c r="H18" i="2"/>
  <c r="O17" i="2"/>
  <c r="H17" i="2"/>
  <c r="O16" i="2"/>
  <c r="K16" i="2"/>
  <c r="O15" i="2"/>
  <c r="O14" i="2"/>
  <c r="H14" i="2"/>
  <c r="O13" i="2"/>
  <c r="O12" i="2"/>
  <c r="O11" i="2"/>
  <c r="O10" i="2"/>
  <c r="O9" i="2"/>
  <c r="O8" i="2"/>
  <c r="H8" i="2"/>
  <c r="O7" i="2"/>
  <c r="O6" i="2"/>
  <c r="O5" i="2"/>
  <c r="O4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96BC583-FBB8-6948-A6E9-F729904F06FE}" name="2022_08_15_marine_methane_data_2021csv" type="6" refreshedVersion="8" background="1" saveData="1">
    <textPr codePage="65001" sourceFile="/Users/gabriellekleber/Downloads/2022_08_15_marine_methane_data_2021csv.csv" comma="1">
      <textFields count="9"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<sst xmlns="http://schemas.openxmlformats.org/spreadsheetml/2006/main" count="507" uniqueCount="213">
  <si>
    <t>Arctowskibreen</t>
  </si>
  <si>
    <t>Glacier</t>
  </si>
  <si>
    <t>Åbreen</t>
  </si>
  <si>
    <t>Altbreen</t>
  </si>
  <si>
    <t>Andrinebreen</t>
  </si>
  <si>
    <t>Ankerbreen</t>
  </si>
  <si>
    <t>Blekumbreen</t>
  </si>
  <si>
    <t>Bosarpbreen</t>
  </si>
  <si>
    <t>Brandtbreen</t>
  </si>
  <si>
    <t>Duboisbreen</t>
  </si>
  <si>
    <t>Edvardbreen</t>
  </si>
  <si>
    <t>Erdmannbreen</t>
  </si>
  <si>
    <t>Fangenbreen</t>
  </si>
  <si>
    <t>Fleinisen</t>
  </si>
  <si>
    <t>Foxbreen</t>
  </si>
  <si>
    <t>Gibsonbreen</t>
  </si>
  <si>
    <t>Glitrebreen</t>
  </si>
  <si>
    <t>Høgsnytbreen</t>
  </si>
  <si>
    <t>Høganasbreen</t>
  </si>
  <si>
    <t>Hyllingebreen</t>
  </si>
  <si>
    <t>Königsbergbreen Lake</t>
  </si>
  <si>
    <t>Kilebreen</t>
  </si>
  <si>
    <t>Kroppbreen</t>
  </si>
  <si>
    <t>Kvitryggfonna</t>
  </si>
  <si>
    <t>Lusitaniabreen</t>
  </si>
  <si>
    <t>Lumpbreen</t>
  </si>
  <si>
    <t>Marthabreen</t>
  </si>
  <si>
    <t>Møysalbreen</t>
  </si>
  <si>
    <t>Nordsysselbreen</t>
  </si>
  <si>
    <t>Oppdalsbreen</t>
  </si>
  <si>
    <t>Plogbreen</t>
  </si>
  <si>
    <t>Ragna Mariebreen</t>
  </si>
  <si>
    <t>Stabbarpbreen</t>
  </si>
  <si>
    <t>Såtebreen proximal</t>
  </si>
  <si>
    <t>Såtebreen distal</t>
  </si>
  <si>
    <t>Scheelebreen</t>
  </si>
  <si>
    <t>Scott Turnerbreen</t>
  </si>
  <si>
    <t>Skoltbreen</t>
  </si>
  <si>
    <t>Skrottbreen</t>
  </si>
  <si>
    <t>Snøkampbreen</t>
  </si>
  <si>
    <t>Tellbreen</t>
  </si>
  <si>
    <t>Tillbergfonna</t>
  </si>
  <si>
    <t>Tinkarpbreen</t>
  </si>
  <si>
    <t>Tungebreen</t>
  </si>
  <si>
    <t>Tronisen</t>
  </si>
  <si>
    <t>Ulvebreen</t>
  </si>
  <si>
    <t>Usherbreen</t>
  </si>
  <si>
    <t>Vegbreen</t>
  </si>
  <si>
    <t>Vendombreen</t>
  </si>
  <si>
    <t>Vråbreen</t>
  </si>
  <si>
    <t>proximal</t>
  </si>
  <si>
    <t>Site of spring</t>
  </si>
  <si>
    <t>distal</t>
  </si>
  <si>
    <t>proximal east</t>
  </si>
  <si>
    <t>proximal west</t>
  </si>
  <si>
    <t>Bakaninbreen</t>
  </si>
  <si>
    <t>Blackbreen</t>
  </si>
  <si>
    <t>Bergmesterbreen</t>
  </si>
  <si>
    <t>Drønbreen</t>
  </si>
  <si>
    <t>proxmial east</t>
  </si>
  <si>
    <t>Dahlfonna</t>
  </si>
  <si>
    <t>distal east</t>
  </si>
  <si>
    <t>distal west</t>
  </si>
  <si>
    <t>Elfenbeinbreen</t>
  </si>
  <si>
    <t>Foxfonna</t>
  </si>
  <si>
    <t>Gløttfjellbreen</t>
  </si>
  <si>
    <t>Helsingborgbreen</t>
  </si>
  <si>
    <t>Innerbreen</t>
  </si>
  <si>
    <t>proximal northeast</t>
  </si>
  <si>
    <t>Jinnbreen</t>
  </si>
  <si>
    <t>Kokbreen</t>
  </si>
  <si>
    <t>proximal central</t>
  </si>
  <si>
    <t>lake</t>
  </si>
  <si>
    <t>Königsbergbreen</t>
  </si>
  <si>
    <t>Mettebreen</t>
  </si>
  <si>
    <t>proximal north</t>
  </si>
  <si>
    <t>proximal south</t>
  </si>
  <si>
    <t>Marmorbreen</t>
  </si>
  <si>
    <t>Pålbreen</t>
  </si>
  <si>
    <t>Rabotbreen</t>
  </si>
  <si>
    <t>Rieperbreen</t>
  </si>
  <si>
    <t>Slakbreen</t>
  </si>
  <si>
    <t>Svalbreen</t>
  </si>
  <si>
    <t>Sveigbreen</t>
  </si>
  <si>
    <t>Tavlebreen</t>
  </si>
  <si>
    <t>proximal south 1</t>
  </si>
  <si>
    <t>proximal south 2</t>
  </si>
  <si>
    <t>Vallåkrabreen</t>
  </si>
  <si>
    <t>Von Postbreen</t>
  </si>
  <si>
    <t>Våtbreen</t>
  </si>
  <si>
    <t xml:space="preserve">Minus Førtibreen </t>
  </si>
  <si>
    <t>Dørpårumpabreen</t>
  </si>
  <si>
    <t>Avg Conc*
(nM)</t>
  </si>
  <si>
    <t>Storkeggbreen</t>
  </si>
  <si>
    <t>*Error of ± 55 nM</t>
  </si>
  <si>
    <t>2022 Winter Image</t>
  </si>
  <si>
    <t>2021 Winter Image</t>
  </si>
  <si>
    <t>2021 Summer Image</t>
  </si>
  <si>
    <t>Sample Location</t>
  </si>
  <si>
    <t>Std Dev</t>
  </si>
  <si>
    <t>Days of constant freezing</t>
  </si>
  <si>
    <t>Eror of number of days</t>
  </si>
  <si>
    <t>Density of ice</t>
  </si>
  <si>
    <t>[CH4]eq (ppm)</t>
  </si>
  <si>
    <t>Avg Icing Depth (m)</t>
  </si>
  <si>
    <t>Såtebreen</t>
  </si>
  <si>
    <t>Bogebreen</t>
  </si>
  <si>
    <t>Hettebreen (Across from Tronisen)</t>
  </si>
  <si>
    <t>Northern Usherbreen Outlet into Mohnbukta</t>
  </si>
  <si>
    <t>Iskaka Outlet into Agardhdalen</t>
  </si>
  <si>
    <t>Roslagenfjellet Outlet into Agardhdalen</t>
  </si>
  <si>
    <t>Margitbreen</t>
  </si>
  <si>
    <t>Slotsmøya Mountain Eastern Outlet to Skutbreen</t>
  </si>
  <si>
    <t>Skutbreen</t>
  </si>
  <si>
    <t>Paulabreen South</t>
  </si>
  <si>
    <t>Hettebreen in Fagerstadalen</t>
  </si>
  <si>
    <t>Nobelbreen</t>
  </si>
  <si>
    <t>Filantropbreen</t>
  </si>
  <si>
    <t>Snøkuvbreen</t>
  </si>
  <si>
    <t>Buttbreen</t>
  </si>
  <si>
    <t>Northern Outlet of Krokryggen (Greinbreane)</t>
  </si>
  <si>
    <t>Greinbreane</t>
  </si>
  <si>
    <t>Marstranderbreen</t>
  </si>
  <si>
    <t>Vassdalsbreen</t>
  </si>
  <si>
    <t>Fridtjovbreen</t>
  </si>
  <si>
    <t>Solfonna</t>
  </si>
  <si>
    <t>Aldegondabreen</t>
  </si>
  <si>
    <t>Svellnosbreen</t>
  </si>
  <si>
    <t>Minus Førtibreen</t>
  </si>
  <si>
    <t>*Error of ± 0.00089 ppm</t>
  </si>
  <si>
    <t>Max [CH4]* (ppm)</t>
  </si>
  <si>
    <t>Min [CH4]* (ppm)</t>
  </si>
  <si>
    <r>
      <t>Average Icing Area</t>
    </r>
    <r>
      <rPr>
        <b/>
        <vertAlign val="superscript"/>
        <sz val="12"/>
        <color theme="1"/>
        <rFont val="Calibri (Body)"/>
      </rPr>
      <t>┼</t>
    </r>
    <r>
      <rPr>
        <b/>
        <sz val="12"/>
        <color theme="1"/>
        <rFont val="Calibri"/>
        <family val="2"/>
        <scheme val="minor"/>
      </rPr>
      <t xml:space="preserve"> (m</t>
    </r>
    <r>
      <rPr>
        <b/>
        <vertAlign val="superscript"/>
        <sz val="12"/>
        <color theme="1"/>
        <rFont val="Calibri (Body)"/>
      </rPr>
      <t>2</t>
    </r>
    <r>
      <rPr>
        <b/>
        <sz val="12"/>
        <color theme="1"/>
        <rFont val="Calibri"/>
        <family val="2"/>
        <scheme val="minor"/>
      </rPr>
      <t>)</t>
    </r>
  </si>
  <si>
    <r>
      <t>Icing Area</t>
    </r>
    <r>
      <rPr>
        <b/>
        <vertAlign val="superscript"/>
        <sz val="12"/>
        <color theme="1"/>
        <rFont val="Calibri (Body)"/>
      </rPr>
      <t>┼</t>
    </r>
    <r>
      <rPr>
        <b/>
        <sz val="12"/>
        <color theme="1"/>
        <rFont val="Calibri"/>
        <family val="2"/>
        <scheme val="minor"/>
      </rPr>
      <t xml:space="preserve"> (m</t>
    </r>
    <r>
      <rPr>
        <b/>
        <vertAlign val="superscript"/>
        <sz val="12"/>
        <color theme="1"/>
        <rFont val="Calibri (Body)"/>
      </rPr>
      <t>2</t>
    </r>
    <r>
      <rPr>
        <b/>
        <sz val="12"/>
        <color theme="1"/>
        <rFont val="Calibri"/>
        <family val="2"/>
        <scheme val="minor"/>
      </rPr>
      <t>)</t>
    </r>
  </si>
  <si>
    <t>Icing Area Measurements</t>
  </si>
  <si>
    <r>
      <t>Icings with no sample taken (average [CH</t>
    </r>
    <r>
      <rPr>
        <b/>
        <i/>
        <vertAlign val="subscript"/>
        <sz val="12"/>
        <color theme="1"/>
        <rFont val="Calibri (Body)"/>
      </rPr>
      <t>4</t>
    </r>
    <r>
      <rPr>
        <b/>
        <i/>
        <sz val="12"/>
        <color theme="1"/>
        <rFont val="Calibri"/>
        <family val="2"/>
        <scheme val="minor"/>
      </rPr>
      <t>] used)</t>
    </r>
  </si>
  <si>
    <t>Summer Measurements</t>
  </si>
  <si>
    <t>distal north</t>
  </si>
  <si>
    <r>
      <rPr>
        <vertAlign val="superscript"/>
        <sz val="12"/>
        <color theme="1"/>
        <rFont val="Calibri (Body)"/>
      </rPr>
      <t>┼</t>
    </r>
    <r>
      <rPr>
        <sz val="12"/>
        <color theme="1"/>
        <rFont val="Calibri"/>
        <family val="2"/>
        <scheme val="minor"/>
      </rPr>
      <t>Error of 5.7%, determined by repeating area measurements three separate times for a selection of 14 icings</t>
    </r>
  </si>
  <si>
    <t>Station</t>
  </si>
  <si>
    <t>CH4 [nmol/L]</t>
  </si>
  <si>
    <t>EC [mS/cm]</t>
  </si>
  <si>
    <t>Paulabreen</t>
  </si>
  <si>
    <t>R01</t>
  </si>
  <si>
    <t>R02</t>
  </si>
  <si>
    <t>R03</t>
  </si>
  <si>
    <t>R04</t>
  </si>
  <si>
    <t>R05</t>
  </si>
  <si>
    <t>R06</t>
  </si>
  <si>
    <t>R07</t>
  </si>
  <si>
    <t>R08</t>
  </si>
  <si>
    <t>R09</t>
  </si>
  <si>
    <t>R10</t>
  </si>
  <si>
    <t>R11</t>
  </si>
  <si>
    <t>R12</t>
  </si>
  <si>
    <t>R13</t>
  </si>
  <si>
    <t>R14</t>
  </si>
  <si>
    <t>R15</t>
  </si>
  <si>
    <t>Tunabreen</t>
  </si>
  <si>
    <t>T16</t>
  </si>
  <si>
    <t>T17</t>
  </si>
  <si>
    <t>T18</t>
  </si>
  <si>
    <t>T19</t>
  </si>
  <si>
    <t>T20</t>
  </si>
  <si>
    <t>T21</t>
  </si>
  <si>
    <t>T22</t>
  </si>
  <si>
    <t>T23</t>
  </si>
  <si>
    <t>T24</t>
  </si>
  <si>
    <t>T25</t>
  </si>
  <si>
    <t>T26</t>
  </si>
  <si>
    <t>T27</t>
  </si>
  <si>
    <t>T28</t>
  </si>
  <si>
    <t>T29</t>
  </si>
  <si>
    <t>T30</t>
  </si>
  <si>
    <t>T31</t>
  </si>
  <si>
    <t>T32</t>
  </si>
  <si>
    <t>T33</t>
  </si>
  <si>
    <t>T34</t>
  </si>
  <si>
    <t>T35</t>
  </si>
  <si>
    <t>T36</t>
  </si>
  <si>
    <t>T37</t>
  </si>
  <si>
    <t>T38</t>
  </si>
  <si>
    <t>T39</t>
  </si>
  <si>
    <t>T40</t>
  </si>
  <si>
    <t>T41</t>
  </si>
  <si>
    <t>T42</t>
  </si>
  <si>
    <t>F44</t>
  </si>
  <si>
    <t>F45</t>
  </si>
  <si>
    <t>F46</t>
  </si>
  <si>
    <t>F47</t>
  </si>
  <si>
    <t>F48</t>
  </si>
  <si>
    <t>F49</t>
  </si>
  <si>
    <t>F50</t>
  </si>
  <si>
    <t>F51</t>
  </si>
  <si>
    <t>F52</t>
  </si>
  <si>
    <t>F53</t>
  </si>
  <si>
    <t>F54</t>
  </si>
  <si>
    <t>F55</t>
  </si>
  <si>
    <t>F56</t>
  </si>
  <si>
    <t>F57</t>
  </si>
  <si>
    <t>F58</t>
  </si>
  <si>
    <t>F59</t>
  </si>
  <si>
    <t>F60</t>
  </si>
  <si>
    <t>Marine-Terminating Glacier Fjord Water Samples</t>
  </si>
  <si>
    <t>Conc* (nM)</t>
  </si>
  <si>
    <t>δ13C-CH4 (‰ - VPDB)</t>
  </si>
  <si>
    <t>northing</t>
  </si>
  <si>
    <t>easting</t>
  </si>
  <si>
    <t>n 
(# samples)</t>
  </si>
  <si>
    <t>Austre Grønfjordbreen</t>
  </si>
  <si>
    <t>Vestre Grønfjordbreen</t>
  </si>
  <si>
    <t>UTM 33X Northing</t>
  </si>
  <si>
    <t>UTM 33X Easting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</si>
</sst>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yyyy\-mm\-dd;@"/>
  </numFmts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vertAlign val="superscript"/>
      <sz val="12"/>
      <color theme="1"/>
      <name val="Calibri (Body)"/>
    </font>
    <font>
      <vertAlign val="superscript"/>
      <sz val="12"/>
      <color theme="1"/>
      <name val="Calibri (Body)"/>
    </font>
    <font>
      <b/>
      <i/>
      <sz val="12"/>
      <color theme="1"/>
      <name val="Calibri"/>
      <family val="2"/>
      <scheme val="minor"/>
    </font>
    <font>
      <b/>
      <i/>
      <vertAlign val="subscript"/>
      <sz val="12"/>
      <color theme="1"/>
      <name val="Calibri (Body)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1" fontId="0" fillId="0" borderId="0" xfId="0" applyNumberFormat="1" applyAlignment="1">
      <alignment horizontal="left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7" fillId="0" borderId="0" xfId="0" applyFont="1"/>
    <xf numFmtId="0" fontId="0" fillId="2" borderId="0" xfId="0" applyFill="1"/>
    <xf numFmtId="0" fontId="0" fillId="2" borderId="0" xfId="0" applyFill="1" applyAlignment="1">
      <alignment horizontal="left"/>
    </xf>
    <xf numFmtId="0" fontId="0" fillId="2" borderId="4" xfId="0" applyFill="1" applyBorder="1" applyAlignment="1">
      <alignment horizontal="left"/>
    </xf>
    <xf numFmtId="0" fontId="0" fillId="2" borderId="5" xfId="0" applyFill="1" applyBorder="1" applyAlignment="1">
      <alignment horizontal="left"/>
    </xf>
    <xf numFmtId="1" fontId="0" fillId="2" borderId="4" xfId="0" applyNumberFormat="1" applyFill="1" applyBorder="1" applyAlignment="1">
      <alignment horizontal="left"/>
    </xf>
    <xf numFmtId="0" fontId="0" fillId="2" borderId="4" xfId="0" applyFill="1" applyBorder="1"/>
    <xf numFmtId="1" fontId="0" fillId="2" borderId="0" xfId="0" applyNumberFormat="1" applyFill="1" applyAlignment="1">
      <alignment horizontal="left"/>
    </xf>
    <xf numFmtId="0" fontId="0" fillId="2" borderId="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1" fontId="0" fillId="2" borderId="6" xfId="0" applyNumberFormat="1" applyFill="1" applyBorder="1" applyAlignment="1">
      <alignment horizontal="left"/>
    </xf>
    <xf numFmtId="0" fontId="0" fillId="2" borderId="6" xfId="0" applyFill="1" applyBorder="1"/>
    <xf numFmtId="0" fontId="1" fillId="2" borderId="13" xfId="0" applyFont="1" applyFill="1" applyBorder="1"/>
    <xf numFmtId="0" fontId="1" fillId="2" borderId="13" xfId="0" applyFont="1" applyFill="1" applyBorder="1" applyAlignment="1">
      <alignment horizontal="left"/>
    </xf>
    <xf numFmtId="0" fontId="1" fillId="2" borderId="14" xfId="0" applyFont="1" applyFill="1" applyBorder="1" applyAlignment="1">
      <alignment horizontal="left" wrapText="1"/>
    </xf>
    <xf numFmtId="0" fontId="1" fillId="2" borderId="12" xfId="0" applyFont="1" applyFill="1" applyBorder="1" applyAlignment="1">
      <alignment horizontal="left" wrapText="1"/>
    </xf>
    <xf numFmtId="1" fontId="1" fillId="2" borderId="14" xfId="0" applyNumberFormat="1" applyFont="1" applyFill="1" applyBorder="1" applyAlignment="1">
      <alignment horizontal="left" wrapText="1"/>
    </xf>
    <xf numFmtId="0" fontId="1" fillId="2" borderId="14" xfId="0" applyFont="1" applyFill="1" applyBorder="1" applyAlignment="1">
      <alignment wrapText="1"/>
    </xf>
    <xf numFmtId="0" fontId="0" fillId="2" borderId="1" xfId="0" applyFill="1" applyBorder="1"/>
    <xf numFmtId="0" fontId="0" fillId="2" borderId="2" xfId="0" applyFill="1" applyBorder="1"/>
    <xf numFmtId="0" fontId="0" fillId="2" borderId="2" xfId="0" applyFill="1" applyBorder="1" applyAlignment="1">
      <alignment horizontal="left"/>
    </xf>
    <xf numFmtId="0" fontId="1" fillId="2" borderId="14" xfId="0" applyFont="1" applyFill="1" applyBorder="1"/>
    <xf numFmtId="0" fontId="0" fillId="2" borderId="7" xfId="0" applyFill="1" applyBorder="1"/>
    <xf numFmtId="0" fontId="0" fillId="2" borderId="7" xfId="0" applyFill="1" applyBorder="1" applyAlignment="1">
      <alignment horizontal="left"/>
    </xf>
    <xf numFmtId="0" fontId="0" fillId="2" borderId="0" xfId="0" applyFill="1" applyAlignment="1">
      <alignment horizontal="center"/>
    </xf>
    <xf numFmtId="164" fontId="0" fillId="2" borderId="0" xfId="0" applyNumberFormat="1" applyFill="1" applyAlignment="1">
      <alignment horizontal="center"/>
    </xf>
    <xf numFmtId="1" fontId="0" fillId="2" borderId="4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" fontId="0" fillId="2" borderId="0" xfId="0" applyNumberFormat="1" applyFill="1" applyAlignment="1">
      <alignment horizontal="center"/>
    </xf>
    <xf numFmtId="165" fontId="0" fillId="2" borderId="0" xfId="0" applyNumberFormat="1" applyFill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64" fontId="1" fillId="2" borderId="0" xfId="0" applyNumberFormat="1" applyFont="1" applyFill="1" applyAlignment="1">
      <alignment horizontal="center"/>
    </xf>
    <xf numFmtId="164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5" fillId="2" borderId="4" xfId="0" applyFont="1" applyFill="1" applyBorder="1"/>
    <xf numFmtId="164" fontId="0" fillId="2" borderId="7" xfId="0" applyNumberFormat="1" applyFill="1" applyBorder="1" applyAlignment="1">
      <alignment horizontal="center"/>
    </xf>
    <xf numFmtId="164" fontId="1" fillId="2" borderId="13" xfId="0" applyNumberFormat="1" applyFont="1" applyFill="1" applyBorder="1" applyAlignment="1">
      <alignment horizontal="center" wrapText="1"/>
    </xf>
    <xf numFmtId="1" fontId="1" fillId="2" borderId="14" xfId="0" applyNumberFormat="1" applyFont="1" applyFill="1" applyBorder="1" applyAlignment="1">
      <alignment horizontal="center" wrapText="1"/>
    </xf>
    <xf numFmtId="0" fontId="1" fillId="2" borderId="13" xfId="0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center" wrapText="1"/>
    </xf>
    <xf numFmtId="2" fontId="0" fillId="2" borderId="4" xfId="0" applyNumberFormat="1" applyFill="1" applyBorder="1" applyAlignment="1">
      <alignment horizontal="center"/>
    </xf>
    <xf numFmtId="2" fontId="0" fillId="2" borderId="5" xfId="0" applyNumberForma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left" wrapText="1"/>
    </xf>
    <xf numFmtId="0" fontId="0" fillId="2" borderId="3" xfId="0" applyFill="1" applyBorder="1" applyAlignment="1">
      <alignment horizontal="left"/>
    </xf>
    <xf numFmtId="0" fontId="1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wrapText="1"/>
    </xf>
    <xf numFmtId="0" fontId="0" fillId="2" borderId="1" xfId="0" quotePrefix="1" applyFill="1" applyBorder="1"/>
    <xf numFmtId="2" fontId="0" fillId="2" borderId="0" xfId="0" applyNumberFormat="1" applyFill="1" applyAlignment="1">
      <alignment horizontal="center"/>
    </xf>
    <xf numFmtId="0" fontId="0" fillId="2" borderId="0" xfId="0" quotePrefix="1" applyFill="1" applyAlignment="1">
      <alignment horizontal="left"/>
    </xf>
    <xf numFmtId="0" fontId="2" fillId="2" borderId="0" xfId="0" applyFont="1" applyFill="1"/>
    <xf numFmtId="0" fontId="1" fillId="3" borderId="1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2022_08_15_marine_methane_data_2021csv" connectionId="1" xr16:uid="{7241E59D-13FF-CE44-87A2-3324F6ABB531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069E0-164C-8341-BF2B-2644CB3B891C}">
  <dimension ref="A1:N127"/>
  <sheetViews>
    <sheetView workbookViewId="0">
      <selection activeCell="I131" sqref="I131"/>
    </sheetView>
  </sheetViews>
  <sheetFormatPr baseColWidth="10" defaultRowHeight="16" x14ac:dyDescent="0.2"/>
  <cols>
    <col min="1" max="1" width="19.6640625" bestFit="1" customWidth="1"/>
    <col min="2" max="2" width="16.83203125" bestFit="1" customWidth="1"/>
    <col min="3" max="3" width="12.83203125" style="2" bestFit="1" customWidth="1"/>
    <col min="4" max="5" width="13.1640625" style="2" bestFit="1" customWidth="1"/>
    <col min="6" max="6" width="10.83203125" style="2" customWidth="1"/>
    <col min="7" max="7" width="13.1640625" style="3" bestFit="1" customWidth="1"/>
    <col min="8" max="8" width="10.83203125" style="2" customWidth="1"/>
    <col min="9" max="9" width="13.33203125" customWidth="1"/>
    <col min="10" max="10" width="10.83203125" customWidth="1"/>
    <col min="11" max="14" width="8.5" style="4" customWidth="1"/>
  </cols>
  <sheetData>
    <row r="1" spans="1:14" x14ac:dyDescent="0.2">
      <c r="A1" s="62"/>
      <c r="B1" s="27"/>
      <c r="C1" s="28"/>
      <c r="D1" s="59"/>
      <c r="E1" s="66">
        <v>2021</v>
      </c>
      <c r="F1" s="67"/>
      <c r="G1" s="66">
        <v>2022</v>
      </c>
      <c r="H1" s="67"/>
      <c r="I1" s="68" t="s">
        <v>136</v>
      </c>
      <c r="J1" s="68"/>
      <c r="K1" s="66" t="s">
        <v>205</v>
      </c>
      <c r="L1" s="68"/>
      <c r="M1" s="68"/>
      <c r="N1" s="67"/>
    </row>
    <row r="2" spans="1:14" s="1" customFormat="1" ht="34" x14ac:dyDescent="0.2">
      <c r="A2" s="29" t="s">
        <v>1</v>
      </c>
      <c r="B2" s="20" t="s">
        <v>51</v>
      </c>
      <c r="C2" s="21" t="s">
        <v>207</v>
      </c>
      <c r="D2" s="60" t="s">
        <v>206</v>
      </c>
      <c r="E2" s="22" t="s">
        <v>92</v>
      </c>
      <c r="F2" s="23" t="s">
        <v>208</v>
      </c>
      <c r="G2" s="24" t="s">
        <v>92</v>
      </c>
      <c r="H2" s="23" t="s">
        <v>208</v>
      </c>
      <c r="I2" s="61" t="s">
        <v>204</v>
      </c>
      <c r="J2" s="58" t="s">
        <v>208</v>
      </c>
      <c r="K2" s="55">
        <v>2021</v>
      </c>
      <c r="L2" s="56">
        <v>2021</v>
      </c>
      <c r="M2" s="56">
        <v>2021</v>
      </c>
      <c r="N2" s="57">
        <v>2022</v>
      </c>
    </row>
    <row r="3" spans="1:14" x14ac:dyDescent="0.2">
      <c r="A3" s="14" t="s">
        <v>2</v>
      </c>
      <c r="B3" s="9" t="s">
        <v>52</v>
      </c>
      <c r="C3" s="64">
        <v>18.220094354165099</v>
      </c>
      <c r="D3" s="12">
        <v>77.954966826079001</v>
      </c>
      <c r="E3" s="11"/>
      <c r="F3" s="12"/>
      <c r="G3" s="13">
        <v>13321.968315235115</v>
      </c>
      <c r="H3" s="12">
        <v>1</v>
      </c>
      <c r="I3" s="9"/>
      <c r="J3" s="9"/>
      <c r="K3" s="36"/>
      <c r="L3" s="32"/>
      <c r="M3" s="32"/>
      <c r="N3" s="35"/>
    </row>
    <row r="4" spans="1:14" x14ac:dyDescent="0.2">
      <c r="A4" s="14" t="s">
        <v>3</v>
      </c>
      <c r="B4" s="9" t="s">
        <v>50</v>
      </c>
      <c r="C4" s="10">
        <v>16.141999084510701</v>
      </c>
      <c r="D4" s="12">
        <v>78.214552850026095</v>
      </c>
      <c r="E4" s="13">
        <v>55.358951709281264</v>
      </c>
      <c r="F4" s="12">
        <v>1</v>
      </c>
      <c r="G4" s="13"/>
      <c r="H4" s="12"/>
      <c r="I4" s="9"/>
      <c r="J4" s="9"/>
      <c r="K4" s="36"/>
      <c r="L4" s="32"/>
      <c r="M4" s="32"/>
      <c r="N4" s="35"/>
    </row>
    <row r="5" spans="1:14" x14ac:dyDescent="0.2">
      <c r="A5" s="14" t="s">
        <v>4</v>
      </c>
      <c r="B5" s="9" t="s">
        <v>50</v>
      </c>
      <c r="C5" s="10">
        <v>18.090063331075001</v>
      </c>
      <c r="D5" s="12">
        <v>77.921832101667206</v>
      </c>
      <c r="E5" s="11"/>
      <c r="F5" s="12"/>
      <c r="G5" s="13">
        <v>3508.8197183058633</v>
      </c>
      <c r="H5" s="12">
        <v>1</v>
      </c>
      <c r="I5" s="9"/>
      <c r="J5" s="9"/>
      <c r="K5" s="36"/>
      <c r="L5" s="32"/>
      <c r="M5" s="32"/>
      <c r="N5" s="35"/>
    </row>
    <row r="6" spans="1:14" x14ac:dyDescent="0.2">
      <c r="A6" s="14" t="s">
        <v>5</v>
      </c>
      <c r="B6" s="9" t="s">
        <v>50</v>
      </c>
      <c r="C6" s="10">
        <v>16.288867396410499</v>
      </c>
      <c r="D6" s="12">
        <v>77.955225595246702</v>
      </c>
      <c r="E6" s="13">
        <v>1250.4797751336157</v>
      </c>
      <c r="F6" s="12">
        <v>1</v>
      </c>
      <c r="G6" s="13"/>
      <c r="H6" s="12"/>
      <c r="I6" s="9"/>
      <c r="J6" s="9"/>
      <c r="K6" s="36"/>
      <c r="L6" s="32"/>
      <c r="M6" s="32"/>
      <c r="N6" s="35"/>
    </row>
    <row r="7" spans="1:14" x14ac:dyDescent="0.2">
      <c r="A7" s="14" t="s">
        <v>0</v>
      </c>
      <c r="B7" s="9" t="s">
        <v>50</v>
      </c>
      <c r="C7" s="10">
        <v>16.480607252805498</v>
      </c>
      <c r="D7" s="12">
        <v>78.249159835317599</v>
      </c>
      <c r="E7" s="13">
        <v>386.47139914887765</v>
      </c>
      <c r="F7" s="12">
        <v>1</v>
      </c>
      <c r="G7" s="13"/>
      <c r="H7" s="12"/>
      <c r="I7" s="9"/>
      <c r="J7" s="9"/>
      <c r="K7" s="36"/>
      <c r="L7" s="32"/>
      <c r="M7" s="32"/>
      <c r="N7" s="35"/>
    </row>
    <row r="8" spans="1:14" x14ac:dyDescent="0.2">
      <c r="A8" s="14" t="s">
        <v>0</v>
      </c>
      <c r="B8" s="9" t="s">
        <v>52</v>
      </c>
      <c r="C8" s="10">
        <v>16.4404465086625</v>
      </c>
      <c r="D8" s="12">
        <v>78.248512573781895</v>
      </c>
      <c r="E8" s="13">
        <v>22880.457449313242</v>
      </c>
      <c r="F8" s="12">
        <v>1</v>
      </c>
      <c r="G8" s="13"/>
      <c r="H8" s="12"/>
      <c r="I8" s="9"/>
      <c r="J8" s="9"/>
      <c r="K8" s="36"/>
      <c r="L8" s="32"/>
      <c r="M8" s="32"/>
      <c r="N8" s="35"/>
    </row>
    <row r="9" spans="1:14" x14ac:dyDescent="0.2">
      <c r="A9" s="14" t="s">
        <v>209</v>
      </c>
      <c r="B9" s="9" t="s">
        <v>54</v>
      </c>
      <c r="C9" s="10">
        <v>14.3188252659191</v>
      </c>
      <c r="D9" s="12">
        <v>77.924936963392696</v>
      </c>
      <c r="E9" s="13">
        <v>99.05807637511343</v>
      </c>
      <c r="F9" s="12">
        <v>1</v>
      </c>
      <c r="G9" s="13"/>
      <c r="H9" s="12"/>
      <c r="I9" s="9"/>
      <c r="J9" s="9"/>
      <c r="K9" s="36"/>
      <c r="L9" s="32"/>
      <c r="M9" s="32"/>
      <c r="N9" s="35"/>
    </row>
    <row r="10" spans="1:14" x14ac:dyDescent="0.2">
      <c r="A10" s="14" t="s">
        <v>209</v>
      </c>
      <c r="B10" s="9" t="s">
        <v>53</v>
      </c>
      <c r="C10" s="10">
        <v>14.322428156659001</v>
      </c>
      <c r="D10" s="12">
        <v>77.9271591096349</v>
      </c>
      <c r="E10" s="13">
        <v>221572.19760636243</v>
      </c>
      <c r="F10" s="12">
        <v>2</v>
      </c>
      <c r="G10" s="13"/>
      <c r="H10" s="12"/>
      <c r="I10" s="9"/>
      <c r="J10" s="9"/>
      <c r="K10" s="53">
        <v>-48.17</v>
      </c>
      <c r="L10" s="63"/>
      <c r="M10" s="63"/>
      <c r="N10" s="35"/>
    </row>
    <row r="11" spans="1:14" x14ac:dyDescent="0.2">
      <c r="A11" s="14" t="s">
        <v>209</v>
      </c>
      <c r="B11" s="9" t="s">
        <v>52</v>
      </c>
      <c r="C11" s="10">
        <v>14.315063144624901</v>
      </c>
      <c r="D11" s="12">
        <v>77.9301879875118</v>
      </c>
      <c r="E11" s="13">
        <v>167.51735203567455</v>
      </c>
      <c r="F11" s="12">
        <v>2</v>
      </c>
      <c r="G11" s="13"/>
      <c r="H11" s="12"/>
      <c r="I11" s="9"/>
      <c r="J11" s="9"/>
      <c r="K11" s="36"/>
      <c r="L11" s="32"/>
      <c r="M11" s="32"/>
      <c r="N11" s="35"/>
    </row>
    <row r="12" spans="1:14" x14ac:dyDescent="0.2">
      <c r="A12" s="14" t="s">
        <v>55</v>
      </c>
      <c r="B12" s="9" t="s">
        <v>52</v>
      </c>
      <c r="C12" s="10">
        <v>17.194314275616701</v>
      </c>
      <c r="D12" s="12">
        <v>77.771249093049207</v>
      </c>
      <c r="E12" s="11"/>
      <c r="F12" s="12"/>
      <c r="G12" s="13">
        <v>21516.988321698187</v>
      </c>
      <c r="H12" s="12">
        <v>1</v>
      </c>
      <c r="I12" s="9"/>
      <c r="J12" s="9"/>
      <c r="K12" s="36"/>
      <c r="L12" s="32"/>
      <c r="M12" s="32"/>
      <c r="N12" s="35"/>
    </row>
    <row r="13" spans="1:14" x14ac:dyDescent="0.2">
      <c r="A13" s="14" t="s">
        <v>57</v>
      </c>
      <c r="B13" s="9" t="s">
        <v>50</v>
      </c>
      <c r="C13" s="10">
        <v>16.950480938137598</v>
      </c>
      <c r="D13" s="12">
        <v>78.074624575808201</v>
      </c>
      <c r="E13" s="11"/>
      <c r="F13" s="12"/>
      <c r="G13" s="13">
        <v>1705.9884384267154</v>
      </c>
      <c r="H13" s="12">
        <v>1</v>
      </c>
      <c r="I13" s="9"/>
      <c r="J13" s="9"/>
      <c r="K13" s="36"/>
      <c r="L13" s="32"/>
      <c r="M13" s="32"/>
      <c r="N13" s="35"/>
    </row>
    <row r="14" spans="1:14" x14ac:dyDescent="0.2">
      <c r="A14" s="14" t="s">
        <v>57</v>
      </c>
      <c r="B14" s="9" t="s">
        <v>52</v>
      </c>
      <c r="C14" s="10">
        <v>16.980406333742302</v>
      </c>
      <c r="D14" s="12">
        <v>78.068777662557295</v>
      </c>
      <c r="E14" s="13">
        <v>59.142867397308301</v>
      </c>
      <c r="F14" s="12">
        <v>1</v>
      </c>
      <c r="G14" s="13"/>
      <c r="H14" s="12"/>
      <c r="I14" s="9"/>
      <c r="J14" s="9"/>
      <c r="K14" s="36"/>
      <c r="L14" s="32"/>
      <c r="M14" s="32"/>
      <c r="N14" s="35"/>
    </row>
    <row r="15" spans="1:14" x14ac:dyDescent="0.2">
      <c r="A15" s="14" t="s">
        <v>56</v>
      </c>
      <c r="B15" s="9" t="s">
        <v>50</v>
      </c>
      <c r="C15" s="10">
        <v>16.161173225602901</v>
      </c>
      <c r="D15" s="12">
        <v>78.289568851340704</v>
      </c>
      <c r="E15" s="13">
        <v>7.345399815667669</v>
      </c>
      <c r="F15" s="12">
        <v>1</v>
      </c>
      <c r="G15" s="13"/>
      <c r="H15" s="12"/>
      <c r="I15" s="9"/>
      <c r="J15" s="9"/>
      <c r="K15" s="36"/>
      <c r="L15" s="32"/>
      <c r="M15" s="32"/>
      <c r="N15" s="35"/>
    </row>
    <row r="16" spans="1:14" x14ac:dyDescent="0.2">
      <c r="A16" s="14" t="s">
        <v>56</v>
      </c>
      <c r="B16" s="9" t="s">
        <v>52</v>
      </c>
      <c r="C16" s="10">
        <v>16.235792344083102</v>
      </c>
      <c r="D16" s="12">
        <v>78.289724549969705</v>
      </c>
      <c r="E16" s="13">
        <v>796.30037412083243</v>
      </c>
      <c r="F16" s="12">
        <v>1</v>
      </c>
      <c r="G16" s="13"/>
      <c r="H16" s="12"/>
      <c r="I16" s="9"/>
      <c r="J16" s="9"/>
      <c r="K16" s="36"/>
      <c r="L16" s="32"/>
      <c r="M16" s="32"/>
      <c r="N16" s="35"/>
    </row>
    <row r="17" spans="1:14" x14ac:dyDescent="0.2">
      <c r="A17" s="14" t="s">
        <v>6</v>
      </c>
      <c r="B17" s="9" t="s">
        <v>50</v>
      </c>
      <c r="C17" s="10">
        <v>15.9619684396027</v>
      </c>
      <c r="D17" s="12">
        <v>78.249868272389605</v>
      </c>
      <c r="E17" s="11">
        <v>0</v>
      </c>
      <c r="F17" s="12">
        <v>1</v>
      </c>
      <c r="G17" s="13"/>
      <c r="H17" s="12"/>
      <c r="I17" s="9"/>
      <c r="J17" s="9"/>
      <c r="K17" s="36"/>
      <c r="L17" s="32"/>
      <c r="M17" s="32"/>
      <c r="N17" s="35"/>
    </row>
    <row r="18" spans="1:14" x14ac:dyDescent="0.2">
      <c r="A18" s="14" t="s">
        <v>7</v>
      </c>
      <c r="B18" s="9" t="s">
        <v>7</v>
      </c>
      <c r="C18" s="10">
        <v>17.046609286235999</v>
      </c>
      <c r="D18" s="12">
        <v>77.896917153881603</v>
      </c>
      <c r="E18" s="13">
        <v>168.19739389052563</v>
      </c>
      <c r="F18" s="12">
        <v>1</v>
      </c>
      <c r="G18" s="13"/>
      <c r="H18" s="12"/>
      <c r="I18" s="9"/>
      <c r="J18" s="9"/>
      <c r="K18" s="36"/>
      <c r="L18" s="32"/>
      <c r="M18" s="32"/>
      <c r="N18" s="35"/>
    </row>
    <row r="19" spans="1:14" x14ac:dyDescent="0.2">
      <c r="A19" s="14" t="s">
        <v>8</v>
      </c>
      <c r="B19" s="9" t="s">
        <v>8</v>
      </c>
      <c r="C19" s="10">
        <v>15.919065583763199</v>
      </c>
      <c r="D19" s="12">
        <v>78.291966086264395</v>
      </c>
      <c r="E19" s="13">
        <v>340906.16579315212</v>
      </c>
      <c r="F19" s="12">
        <v>1</v>
      </c>
      <c r="G19" s="13"/>
      <c r="H19" s="12"/>
      <c r="I19" s="9"/>
      <c r="J19" s="9"/>
      <c r="K19" s="53">
        <v>-60</v>
      </c>
      <c r="L19" s="63"/>
      <c r="M19" s="63"/>
      <c r="N19" s="35"/>
    </row>
    <row r="20" spans="1:14" x14ac:dyDescent="0.2">
      <c r="A20" s="14" t="s">
        <v>60</v>
      </c>
      <c r="B20" s="9" t="s">
        <v>53</v>
      </c>
      <c r="C20" s="10">
        <v>14.037841647496601</v>
      </c>
      <c r="D20" s="12">
        <v>77.910822081772494</v>
      </c>
      <c r="E20" s="13">
        <v>1252.0860661527761</v>
      </c>
      <c r="F20" s="12">
        <v>1</v>
      </c>
      <c r="G20" s="13"/>
      <c r="H20" s="12"/>
      <c r="I20" s="9"/>
      <c r="J20" s="9"/>
      <c r="K20" s="36"/>
      <c r="L20" s="32"/>
      <c r="M20" s="32"/>
      <c r="N20" s="35"/>
    </row>
    <row r="21" spans="1:14" x14ac:dyDescent="0.2">
      <c r="A21" s="14" t="s">
        <v>60</v>
      </c>
      <c r="B21" s="9" t="s">
        <v>54</v>
      </c>
      <c r="C21" s="10">
        <v>14.0321862565842</v>
      </c>
      <c r="D21" s="12">
        <v>77.910390327422704</v>
      </c>
      <c r="E21" s="13">
        <v>28.43600249180837</v>
      </c>
      <c r="F21" s="12">
        <v>1</v>
      </c>
      <c r="G21" s="13"/>
      <c r="H21" s="12"/>
      <c r="I21" s="9"/>
      <c r="J21" s="9"/>
      <c r="K21" s="36"/>
      <c r="L21" s="32"/>
      <c r="M21" s="32"/>
      <c r="N21" s="35"/>
    </row>
    <row r="22" spans="1:14" x14ac:dyDescent="0.2">
      <c r="A22" s="14" t="s">
        <v>91</v>
      </c>
      <c r="B22" s="9" t="s">
        <v>52</v>
      </c>
      <c r="C22" s="10">
        <v>16.4825839287906</v>
      </c>
      <c r="D22" s="12">
        <v>78.030089301093199</v>
      </c>
      <c r="E22" s="13">
        <v>207.87462707223884</v>
      </c>
      <c r="F22" s="12">
        <v>1</v>
      </c>
      <c r="G22" s="13"/>
      <c r="H22" s="12"/>
      <c r="I22" s="9"/>
      <c r="J22" s="9"/>
      <c r="K22" s="36"/>
      <c r="L22" s="32"/>
      <c r="M22" s="32"/>
      <c r="N22" s="35"/>
    </row>
    <row r="23" spans="1:14" x14ac:dyDescent="0.2">
      <c r="A23" s="14" t="s">
        <v>58</v>
      </c>
      <c r="B23" s="9" t="s">
        <v>54</v>
      </c>
      <c r="C23" s="10">
        <v>16.804453704164501</v>
      </c>
      <c r="D23" s="12">
        <v>78.1450407913335</v>
      </c>
      <c r="E23" s="13">
        <v>68.711231662976544</v>
      </c>
      <c r="F23" s="12">
        <v>1</v>
      </c>
      <c r="G23" s="13"/>
      <c r="H23" s="12"/>
      <c r="I23" s="9"/>
      <c r="J23" s="9"/>
      <c r="K23" s="36"/>
      <c r="L23" s="32"/>
      <c r="M23" s="32"/>
      <c r="N23" s="35"/>
    </row>
    <row r="24" spans="1:14" x14ac:dyDescent="0.2">
      <c r="A24" s="14" t="s">
        <v>58</v>
      </c>
      <c r="B24" s="9" t="s">
        <v>59</v>
      </c>
      <c r="C24" s="10">
        <v>16.815727122589099</v>
      </c>
      <c r="D24" s="12">
        <v>78.149496243780007</v>
      </c>
      <c r="E24" s="13">
        <v>204.66898955466073</v>
      </c>
      <c r="F24" s="12">
        <v>1</v>
      </c>
      <c r="G24" s="13">
        <v>164.20270200765088</v>
      </c>
      <c r="H24" s="12">
        <v>2</v>
      </c>
      <c r="I24" s="9"/>
      <c r="J24" s="9"/>
      <c r="K24" s="36"/>
      <c r="L24" s="32"/>
      <c r="M24" s="32"/>
      <c r="N24" s="35"/>
    </row>
    <row r="25" spans="1:14" x14ac:dyDescent="0.2">
      <c r="A25" s="14" t="s">
        <v>58</v>
      </c>
      <c r="B25" s="65" t="s">
        <v>52</v>
      </c>
      <c r="C25" s="10">
        <v>16.828262514813002</v>
      </c>
      <c r="D25" s="12">
        <v>78.160756310639798</v>
      </c>
      <c r="E25" s="11"/>
      <c r="F25" s="12"/>
      <c r="G25" s="13">
        <v>399.22242750740185</v>
      </c>
      <c r="H25" s="12">
        <v>1</v>
      </c>
      <c r="I25" s="9"/>
      <c r="J25" s="9"/>
      <c r="K25" s="36"/>
      <c r="L25" s="32"/>
      <c r="M25" s="32"/>
      <c r="N25" s="35"/>
    </row>
    <row r="26" spans="1:14" x14ac:dyDescent="0.2">
      <c r="A26" s="14" t="s">
        <v>9</v>
      </c>
      <c r="B26" s="9" t="s">
        <v>50</v>
      </c>
      <c r="C26" s="10">
        <v>16.802352973628999</v>
      </c>
      <c r="D26" s="12">
        <v>78.2637346479749</v>
      </c>
      <c r="E26" s="11"/>
      <c r="F26" s="12"/>
      <c r="G26" s="13">
        <v>563194.54509213928</v>
      </c>
      <c r="H26" s="12">
        <v>1</v>
      </c>
      <c r="I26" s="9"/>
      <c r="J26" s="9"/>
      <c r="K26" s="36"/>
      <c r="L26" s="32"/>
      <c r="M26" s="32"/>
      <c r="N26" s="54">
        <v>-50.98</v>
      </c>
    </row>
    <row r="27" spans="1:14" x14ac:dyDescent="0.2">
      <c r="A27" s="14" t="s">
        <v>10</v>
      </c>
      <c r="B27" s="9" t="s">
        <v>50</v>
      </c>
      <c r="C27" s="10">
        <v>17.627046044396199</v>
      </c>
      <c r="D27" s="12">
        <v>77.939586503193894</v>
      </c>
      <c r="E27" s="11"/>
      <c r="F27" s="12"/>
      <c r="G27" s="13">
        <v>315430.00399213919</v>
      </c>
      <c r="H27" s="12">
        <v>1</v>
      </c>
      <c r="I27" s="9"/>
      <c r="J27" s="9"/>
      <c r="K27" s="36"/>
      <c r="L27" s="32"/>
      <c r="M27" s="32"/>
      <c r="N27" s="54">
        <v>-40.729999999999997</v>
      </c>
    </row>
    <row r="28" spans="1:14" x14ac:dyDescent="0.2">
      <c r="A28" s="14" t="s">
        <v>63</v>
      </c>
      <c r="B28" s="9" t="s">
        <v>50</v>
      </c>
      <c r="C28" s="10">
        <v>18.073201364573201</v>
      </c>
      <c r="D28" s="12">
        <v>78.143678720432106</v>
      </c>
      <c r="E28" s="11"/>
      <c r="F28" s="12"/>
      <c r="G28" s="13">
        <v>388900.57780977333</v>
      </c>
      <c r="H28" s="12">
        <v>1</v>
      </c>
      <c r="I28" s="9"/>
      <c r="J28" s="9"/>
      <c r="K28" s="36"/>
      <c r="L28" s="32"/>
      <c r="M28" s="32"/>
      <c r="N28" s="54">
        <v>-52.75</v>
      </c>
    </row>
    <row r="29" spans="1:14" x14ac:dyDescent="0.2">
      <c r="A29" s="14" t="s">
        <v>63</v>
      </c>
      <c r="B29" s="9" t="s">
        <v>61</v>
      </c>
      <c r="C29" s="10">
        <v>18.069405147249899</v>
      </c>
      <c r="D29" s="12">
        <v>78.136676490100996</v>
      </c>
      <c r="E29" s="13">
        <v>312605.76866826828</v>
      </c>
      <c r="F29" s="12">
        <v>1</v>
      </c>
      <c r="G29" s="13"/>
      <c r="H29" s="12"/>
      <c r="I29" s="9"/>
      <c r="J29" s="9"/>
      <c r="K29" s="53">
        <v>-49.64</v>
      </c>
      <c r="L29" s="63"/>
      <c r="M29" s="63"/>
      <c r="N29" s="35"/>
    </row>
    <row r="30" spans="1:14" x14ac:dyDescent="0.2">
      <c r="A30" s="14" t="s">
        <v>63</v>
      </c>
      <c r="B30" s="9" t="s">
        <v>62</v>
      </c>
      <c r="C30" s="10">
        <v>18.044053719714999</v>
      </c>
      <c r="D30" s="12">
        <v>78.138393425592497</v>
      </c>
      <c r="E30" s="13">
        <v>791742.7499912947</v>
      </c>
      <c r="F30" s="12">
        <v>1</v>
      </c>
      <c r="G30" s="13"/>
      <c r="H30" s="12"/>
      <c r="I30" s="9"/>
      <c r="J30" s="9"/>
      <c r="K30" s="53">
        <v>-54.76</v>
      </c>
      <c r="L30" s="63"/>
      <c r="M30" s="63"/>
      <c r="N30" s="35"/>
    </row>
    <row r="31" spans="1:14" x14ac:dyDescent="0.2">
      <c r="A31" s="14" t="s">
        <v>11</v>
      </c>
      <c r="B31" s="9" t="s">
        <v>50</v>
      </c>
      <c r="C31" s="10">
        <v>14.1844938567647</v>
      </c>
      <c r="D31" s="12">
        <v>77.857824238042397</v>
      </c>
      <c r="E31" s="13">
        <v>7.9566286496428784</v>
      </c>
      <c r="F31" s="12">
        <v>1</v>
      </c>
      <c r="G31" s="13"/>
      <c r="H31" s="12"/>
      <c r="I31" s="9"/>
      <c r="J31" s="9"/>
      <c r="K31" s="36"/>
      <c r="L31" s="32"/>
      <c r="M31" s="32"/>
      <c r="N31" s="35"/>
    </row>
    <row r="32" spans="1:14" x14ac:dyDescent="0.2">
      <c r="A32" s="14" t="s">
        <v>12</v>
      </c>
      <c r="B32" s="9" t="s">
        <v>52</v>
      </c>
      <c r="C32" s="10">
        <v>16.235704482960202</v>
      </c>
      <c r="D32" s="12">
        <v>78.286758418577705</v>
      </c>
      <c r="E32" s="13">
        <v>5755.9930568470263</v>
      </c>
      <c r="F32" s="12">
        <v>1</v>
      </c>
      <c r="G32" s="13"/>
      <c r="H32" s="12"/>
      <c r="I32" s="9"/>
      <c r="J32" s="9"/>
      <c r="K32" s="36"/>
      <c r="L32" s="32"/>
      <c r="M32" s="32"/>
      <c r="N32" s="35"/>
    </row>
    <row r="33" spans="1:14" x14ac:dyDescent="0.2">
      <c r="A33" s="14" t="s">
        <v>13</v>
      </c>
      <c r="B33" s="9" t="s">
        <v>50</v>
      </c>
      <c r="C33" s="10">
        <v>16.2791480467063</v>
      </c>
      <c r="D33" s="12">
        <v>78.124527768910696</v>
      </c>
      <c r="E33" s="13">
        <v>2826.2134977051273</v>
      </c>
      <c r="F33" s="12">
        <v>2</v>
      </c>
      <c r="G33" s="13"/>
      <c r="H33" s="12"/>
      <c r="I33" s="9"/>
      <c r="J33" s="9"/>
      <c r="K33" s="36"/>
      <c r="L33" s="32"/>
      <c r="M33" s="32"/>
      <c r="N33" s="35"/>
    </row>
    <row r="34" spans="1:14" x14ac:dyDescent="0.2">
      <c r="A34" s="14" t="s">
        <v>14</v>
      </c>
      <c r="B34" s="9" t="s">
        <v>50</v>
      </c>
      <c r="C34" s="10">
        <v>16.257175213592099</v>
      </c>
      <c r="D34" s="12">
        <v>78.124670563754293</v>
      </c>
      <c r="E34" s="13">
        <v>24.683944299024954</v>
      </c>
      <c r="F34" s="12">
        <v>1</v>
      </c>
      <c r="G34" s="13"/>
      <c r="H34" s="12"/>
      <c r="I34" s="9"/>
      <c r="J34" s="9"/>
      <c r="K34" s="36"/>
      <c r="L34" s="32"/>
      <c r="M34" s="32"/>
      <c r="N34" s="35"/>
    </row>
    <row r="35" spans="1:14" x14ac:dyDescent="0.2">
      <c r="A35" s="14" t="s">
        <v>64</v>
      </c>
      <c r="B35" s="9" t="s">
        <v>50</v>
      </c>
      <c r="C35" s="10">
        <v>16.104413523760702</v>
      </c>
      <c r="D35" s="12">
        <v>78.152889736645506</v>
      </c>
      <c r="E35" s="13">
        <v>12073.044361429163</v>
      </c>
      <c r="F35" s="12">
        <v>1</v>
      </c>
      <c r="G35" s="13"/>
      <c r="H35" s="12"/>
      <c r="I35" s="9"/>
      <c r="J35" s="9"/>
      <c r="K35" s="36"/>
      <c r="L35" s="32"/>
      <c r="M35" s="32"/>
      <c r="N35" s="35"/>
    </row>
    <row r="36" spans="1:14" x14ac:dyDescent="0.2">
      <c r="A36" s="14" t="s">
        <v>64</v>
      </c>
      <c r="B36" s="9" t="s">
        <v>52</v>
      </c>
      <c r="C36" s="10">
        <v>16.101754398924701</v>
      </c>
      <c r="D36" s="12">
        <v>78.1624445013871</v>
      </c>
      <c r="E36" s="13">
        <v>277.17047613863554</v>
      </c>
      <c r="F36" s="12">
        <v>1</v>
      </c>
      <c r="G36" s="13"/>
      <c r="H36" s="12"/>
      <c r="I36" s="9"/>
      <c r="J36" s="9"/>
      <c r="K36" s="36"/>
      <c r="L36" s="32"/>
      <c r="M36" s="32"/>
      <c r="N36" s="35"/>
    </row>
    <row r="37" spans="1:14" x14ac:dyDescent="0.2">
      <c r="A37" s="14" t="s">
        <v>15</v>
      </c>
      <c r="B37" s="9" t="s">
        <v>52</v>
      </c>
      <c r="C37" s="10">
        <v>16.080002883272901</v>
      </c>
      <c r="D37" s="12">
        <v>78.057494010025295</v>
      </c>
      <c r="E37" s="13">
        <v>262.87648140011464</v>
      </c>
      <c r="F37" s="12">
        <v>1</v>
      </c>
      <c r="G37" s="13"/>
      <c r="H37" s="12"/>
      <c r="I37" s="9"/>
      <c r="J37" s="9"/>
      <c r="K37" s="36"/>
      <c r="L37" s="32"/>
      <c r="M37" s="32"/>
      <c r="N37" s="35"/>
    </row>
    <row r="38" spans="1:14" x14ac:dyDescent="0.2">
      <c r="A38" s="14" t="s">
        <v>16</v>
      </c>
      <c r="B38" s="9" t="s">
        <v>50</v>
      </c>
      <c r="C38" s="10">
        <v>17.175185572264699</v>
      </c>
      <c r="D38" s="12">
        <v>78.032235343317197</v>
      </c>
      <c r="E38" s="11"/>
      <c r="F38" s="12"/>
      <c r="G38" s="13">
        <v>186926.42026460692</v>
      </c>
      <c r="H38" s="12">
        <v>1</v>
      </c>
      <c r="I38" s="9"/>
      <c r="J38" s="9"/>
      <c r="K38" s="36"/>
      <c r="L38" s="32"/>
      <c r="M38" s="32"/>
      <c r="N38" s="54">
        <v>-47.5</v>
      </c>
    </row>
    <row r="39" spans="1:14" x14ac:dyDescent="0.2">
      <c r="A39" s="14" t="s">
        <v>65</v>
      </c>
      <c r="B39" s="9" t="s">
        <v>50</v>
      </c>
      <c r="C39" s="10">
        <v>16.493217376038299</v>
      </c>
      <c r="D39" s="12">
        <v>78.149961638030703</v>
      </c>
      <c r="E39" s="13"/>
      <c r="F39" s="12"/>
      <c r="G39" s="13">
        <v>109017.7845735442</v>
      </c>
      <c r="H39" s="12">
        <v>1</v>
      </c>
      <c r="I39" s="15">
        <v>133880</v>
      </c>
      <c r="J39" s="10">
        <v>1</v>
      </c>
      <c r="K39" s="36"/>
      <c r="L39" s="32"/>
      <c r="M39" s="32"/>
      <c r="N39" s="54">
        <v>-44.9</v>
      </c>
    </row>
    <row r="40" spans="1:14" x14ac:dyDescent="0.2">
      <c r="A40" s="14" t="s">
        <v>65</v>
      </c>
      <c r="B40" s="9" t="s">
        <v>52</v>
      </c>
      <c r="C40" s="10">
        <v>16.493580075793901</v>
      </c>
      <c r="D40" s="12">
        <v>78.151124956139398</v>
      </c>
      <c r="E40" s="13">
        <v>16536.725281358744</v>
      </c>
      <c r="F40" s="12">
        <v>1</v>
      </c>
      <c r="G40" s="13">
        <v>17457.232325495355</v>
      </c>
      <c r="H40" s="12">
        <v>1</v>
      </c>
      <c r="I40" s="9"/>
      <c r="J40" s="9"/>
      <c r="K40" s="36"/>
      <c r="L40" s="32"/>
      <c r="M40" s="32"/>
      <c r="N40" s="35"/>
    </row>
    <row r="41" spans="1:14" x14ac:dyDescent="0.2">
      <c r="A41" s="14" t="s">
        <v>66</v>
      </c>
      <c r="B41" s="9" t="s">
        <v>50</v>
      </c>
      <c r="C41" s="10">
        <v>16.9361660570274</v>
      </c>
      <c r="D41" s="12">
        <v>77.950716158912002</v>
      </c>
      <c r="E41" s="13">
        <v>12.183077161503508</v>
      </c>
      <c r="F41" s="12">
        <v>1</v>
      </c>
      <c r="G41" s="13"/>
      <c r="H41" s="12"/>
      <c r="I41" s="9"/>
      <c r="J41" s="9"/>
      <c r="K41" s="36"/>
      <c r="L41" s="32"/>
      <c r="M41" s="32"/>
      <c r="N41" s="35"/>
    </row>
    <row r="42" spans="1:14" x14ac:dyDescent="0.2">
      <c r="A42" s="14" t="s">
        <v>66</v>
      </c>
      <c r="B42" s="9" t="s">
        <v>52</v>
      </c>
      <c r="C42" s="10">
        <v>16.957079551748301</v>
      </c>
      <c r="D42" s="10">
        <v>77.944842149777102</v>
      </c>
      <c r="E42" s="15">
        <v>1235.3045852465948</v>
      </c>
      <c r="F42" s="10">
        <v>1</v>
      </c>
      <c r="G42" s="15"/>
      <c r="H42" s="10"/>
      <c r="I42" s="9"/>
      <c r="J42" s="9"/>
      <c r="K42" s="32"/>
      <c r="L42" s="32"/>
      <c r="M42" s="32"/>
      <c r="N42" s="35"/>
    </row>
    <row r="43" spans="1:14" x14ac:dyDescent="0.2">
      <c r="A43" s="14" t="s">
        <v>18</v>
      </c>
      <c r="B43" s="9" t="s">
        <v>50</v>
      </c>
      <c r="C43" s="10">
        <v>16.814620215036602</v>
      </c>
      <c r="D43" s="12">
        <v>77.932174143641902</v>
      </c>
      <c r="E43" s="13">
        <v>465.12861042522991</v>
      </c>
      <c r="F43" s="12">
        <v>1</v>
      </c>
      <c r="G43" s="13"/>
      <c r="H43" s="12"/>
      <c r="I43" s="9"/>
      <c r="J43" s="9"/>
      <c r="K43" s="36"/>
      <c r="L43" s="32"/>
      <c r="M43" s="32"/>
      <c r="N43" s="35"/>
    </row>
    <row r="44" spans="1:14" x14ac:dyDescent="0.2">
      <c r="A44" s="14" t="s">
        <v>17</v>
      </c>
      <c r="B44" s="9" t="s">
        <v>137</v>
      </c>
      <c r="C44" s="10">
        <v>15.623772544884901</v>
      </c>
      <c r="D44" s="12">
        <v>77.960771561642801</v>
      </c>
      <c r="E44" s="13">
        <v>61650.814867958186</v>
      </c>
      <c r="F44" s="12">
        <v>1</v>
      </c>
      <c r="G44" s="13"/>
      <c r="H44" s="12"/>
      <c r="I44" s="9"/>
      <c r="J44" s="9"/>
      <c r="K44" s="53">
        <v>-34.47</v>
      </c>
      <c r="L44" s="63"/>
      <c r="M44" s="63"/>
      <c r="N44" s="35"/>
    </row>
    <row r="45" spans="1:14" x14ac:dyDescent="0.2">
      <c r="A45" s="14" t="s">
        <v>17</v>
      </c>
      <c r="B45" s="9" t="s">
        <v>137</v>
      </c>
      <c r="C45" s="10">
        <v>15.623252189171399</v>
      </c>
      <c r="D45" s="12">
        <v>77.961516483500006</v>
      </c>
      <c r="E45" s="13"/>
      <c r="F45" s="12"/>
      <c r="G45" s="13">
        <v>238866.2972868846</v>
      </c>
      <c r="H45" s="12">
        <v>1</v>
      </c>
      <c r="I45" s="9"/>
      <c r="J45" s="9"/>
      <c r="K45" s="36"/>
      <c r="L45" s="32"/>
      <c r="M45" s="32"/>
      <c r="N45" s="35">
        <v>-37.450000000000003</v>
      </c>
    </row>
    <row r="46" spans="1:14" x14ac:dyDescent="0.2">
      <c r="A46" s="14" t="s">
        <v>19</v>
      </c>
      <c r="B46" s="9" t="s">
        <v>50</v>
      </c>
      <c r="C46" s="10">
        <v>17.2571597678029</v>
      </c>
      <c r="D46" s="12">
        <v>77.932050099577296</v>
      </c>
      <c r="E46" s="13">
        <v>702.65259155708486</v>
      </c>
      <c r="F46" s="12">
        <v>1</v>
      </c>
      <c r="G46" s="13"/>
      <c r="H46" s="12"/>
      <c r="I46" s="9"/>
      <c r="J46" s="9"/>
      <c r="K46" s="36"/>
      <c r="L46" s="32"/>
      <c r="M46" s="32"/>
      <c r="N46" s="35"/>
    </row>
    <row r="47" spans="1:14" x14ac:dyDescent="0.2">
      <c r="A47" s="14" t="s">
        <v>67</v>
      </c>
      <c r="B47" s="9" t="s">
        <v>50</v>
      </c>
      <c r="C47" s="10">
        <v>17.358884077779699</v>
      </c>
      <c r="D47" s="12">
        <v>78.091038763706393</v>
      </c>
      <c r="E47" s="11"/>
      <c r="F47" s="12"/>
      <c r="G47" s="13">
        <v>1973.6257193507602</v>
      </c>
      <c r="H47" s="12">
        <v>1</v>
      </c>
      <c r="I47" s="9"/>
      <c r="J47" s="9"/>
      <c r="K47" s="36"/>
      <c r="L47" s="32"/>
      <c r="M47" s="32"/>
      <c r="N47" s="35"/>
    </row>
    <row r="48" spans="1:14" x14ac:dyDescent="0.2">
      <c r="A48" s="14" t="s">
        <v>67</v>
      </c>
      <c r="B48" s="9" t="s">
        <v>52</v>
      </c>
      <c r="C48" s="10">
        <v>17.342502881852599</v>
      </c>
      <c r="D48" s="12">
        <v>78.077804288811294</v>
      </c>
      <c r="E48" s="13">
        <v>206.67910175780779</v>
      </c>
      <c r="F48" s="12">
        <v>1</v>
      </c>
      <c r="G48" s="13"/>
      <c r="H48" s="12"/>
      <c r="I48" s="9"/>
      <c r="J48" s="9"/>
      <c r="K48" s="36"/>
      <c r="L48" s="32"/>
      <c r="M48" s="32"/>
      <c r="N48" s="35"/>
    </row>
    <row r="49" spans="1:14" x14ac:dyDescent="0.2">
      <c r="A49" s="14" t="s">
        <v>69</v>
      </c>
      <c r="B49" s="9" t="s">
        <v>52</v>
      </c>
      <c r="C49" s="10">
        <v>17.359988326783299</v>
      </c>
      <c r="D49" s="12">
        <v>78.165172134988097</v>
      </c>
      <c r="E49" s="11"/>
      <c r="F49" s="12"/>
      <c r="G49" s="13">
        <v>1768112.109046818</v>
      </c>
      <c r="H49" s="12">
        <v>1</v>
      </c>
      <c r="I49" s="9"/>
      <c r="J49" s="9"/>
      <c r="K49" s="36"/>
      <c r="L49" s="32"/>
      <c r="M49" s="32"/>
      <c r="N49" s="54">
        <v>-51.65</v>
      </c>
    </row>
    <row r="50" spans="1:14" x14ac:dyDescent="0.2">
      <c r="A50" s="14" t="s">
        <v>69</v>
      </c>
      <c r="B50" s="9" t="s">
        <v>53</v>
      </c>
      <c r="C50" s="10">
        <v>17.445990270617902</v>
      </c>
      <c r="D50" s="12">
        <v>78.162904979489596</v>
      </c>
      <c r="E50" s="13">
        <v>373377.5792912757</v>
      </c>
      <c r="F50" s="12">
        <v>1</v>
      </c>
      <c r="G50" s="13"/>
      <c r="H50" s="12"/>
      <c r="I50" s="9"/>
      <c r="J50" s="9"/>
      <c r="K50" s="53">
        <v>-43.8</v>
      </c>
      <c r="L50" s="63"/>
      <c r="M50" s="63"/>
      <c r="N50" s="35"/>
    </row>
    <row r="51" spans="1:14" x14ac:dyDescent="0.2">
      <c r="A51" s="14" t="s">
        <v>69</v>
      </c>
      <c r="B51" s="9" t="s">
        <v>68</v>
      </c>
      <c r="C51" s="10">
        <v>17.431523935345599</v>
      </c>
      <c r="D51" s="12">
        <v>78.165279634616894</v>
      </c>
      <c r="E51" s="13">
        <v>212.4004904137532</v>
      </c>
      <c r="F51" s="12">
        <v>1</v>
      </c>
      <c r="G51" s="13"/>
      <c r="H51" s="12"/>
      <c r="I51" s="9"/>
      <c r="J51" s="9"/>
      <c r="K51" s="36"/>
      <c r="L51" s="32"/>
      <c r="M51" s="32"/>
      <c r="N51" s="35"/>
    </row>
    <row r="52" spans="1:14" x14ac:dyDescent="0.2">
      <c r="A52" s="14" t="s">
        <v>69</v>
      </c>
      <c r="B52" s="9" t="s">
        <v>54</v>
      </c>
      <c r="C52" s="10">
        <v>17.413732425871899</v>
      </c>
      <c r="D52" s="12">
        <v>78.163323357879406</v>
      </c>
      <c r="E52" s="13">
        <v>47981.361517479643</v>
      </c>
      <c r="F52" s="12">
        <v>1</v>
      </c>
      <c r="G52" s="13"/>
      <c r="H52" s="12"/>
      <c r="I52" s="9"/>
      <c r="J52" s="9"/>
      <c r="K52" s="36"/>
      <c r="L52" s="32"/>
      <c r="M52" s="32"/>
      <c r="N52" s="35"/>
    </row>
    <row r="53" spans="1:14" x14ac:dyDescent="0.2">
      <c r="A53" s="14" t="s">
        <v>21</v>
      </c>
      <c r="B53" s="9" t="s">
        <v>50</v>
      </c>
      <c r="C53" s="10">
        <v>16.588973934536899</v>
      </c>
      <c r="D53" s="12">
        <v>78.062254623521397</v>
      </c>
      <c r="E53" s="13">
        <v>27.9042440633201</v>
      </c>
      <c r="F53" s="12">
        <v>1</v>
      </c>
      <c r="G53" s="13"/>
      <c r="H53" s="12"/>
      <c r="I53" s="9"/>
      <c r="J53" s="9"/>
      <c r="K53" s="36"/>
      <c r="L53" s="32"/>
      <c r="M53" s="32"/>
      <c r="N53" s="35"/>
    </row>
    <row r="54" spans="1:14" x14ac:dyDescent="0.2">
      <c r="A54" s="14" t="s">
        <v>70</v>
      </c>
      <c r="B54" s="9" t="s">
        <v>53</v>
      </c>
      <c r="C54" s="10">
        <v>16.414225004117998</v>
      </c>
      <c r="D54" s="12">
        <v>78.062294571141095</v>
      </c>
      <c r="E54" s="13">
        <v>8003.971446633218</v>
      </c>
      <c r="F54" s="12">
        <v>2</v>
      </c>
      <c r="G54" s="13">
        <v>20024.697098744484</v>
      </c>
      <c r="H54" s="12">
        <v>1</v>
      </c>
      <c r="I54" s="9"/>
      <c r="J54" s="9"/>
      <c r="K54" s="36"/>
      <c r="L54" s="32"/>
      <c r="M54" s="32"/>
      <c r="N54" s="54">
        <v>-51.21</v>
      </c>
    </row>
    <row r="55" spans="1:14" x14ac:dyDescent="0.2">
      <c r="A55" s="14" t="s">
        <v>70</v>
      </c>
      <c r="B55" s="9" t="s">
        <v>54</v>
      </c>
      <c r="C55" s="10">
        <v>16.408357899828001</v>
      </c>
      <c r="D55" s="12">
        <v>78.062503091295099</v>
      </c>
      <c r="E55" s="13">
        <v>304.95987851251266</v>
      </c>
      <c r="F55" s="12">
        <v>1</v>
      </c>
      <c r="G55" s="13"/>
      <c r="H55" s="12"/>
      <c r="I55" s="9"/>
      <c r="J55" s="9"/>
      <c r="K55" s="36"/>
      <c r="L55" s="32"/>
      <c r="M55" s="32"/>
      <c r="N55" s="35"/>
    </row>
    <row r="56" spans="1:14" x14ac:dyDescent="0.2">
      <c r="A56" s="14" t="s">
        <v>70</v>
      </c>
      <c r="B56" s="9" t="s">
        <v>71</v>
      </c>
      <c r="C56" s="10">
        <v>16.406776523411398</v>
      </c>
      <c r="D56" s="12">
        <v>78.060449475863294</v>
      </c>
      <c r="E56" s="13"/>
      <c r="F56" s="12"/>
      <c r="G56" s="13">
        <v>133.06119450626477</v>
      </c>
      <c r="H56" s="12">
        <v>2</v>
      </c>
      <c r="I56" s="9"/>
      <c r="J56" s="9"/>
      <c r="K56" s="36"/>
      <c r="L56" s="32"/>
      <c r="M56" s="32"/>
      <c r="N56" s="35"/>
    </row>
    <row r="57" spans="1:14" x14ac:dyDescent="0.2">
      <c r="A57" s="14" t="s">
        <v>70</v>
      </c>
      <c r="B57" s="9" t="s">
        <v>52</v>
      </c>
      <c r="C57" s="10">
        <v>16.4119172149287</v>
      </c>
      <c r="D57" s="12">
        <v>78.054015336898104</v>
      </c>
      <c r="E57" s="13">
        <v>176863.46014486314</v>
      </c>
      <c r="F57" s="12">
        <v>1</v>
      </c>
      <c r="G57" s="13"/>
      <c r="H57" s="12"/>
      <c r="I57" s="9"/>
      <c r="J57" s="9"/>
      <c r="K57" s="53">
        <v>-40.49</v>
      </c>
      <c r="L57" s="63"/>
      <c r="M57" s="63"/>
      <c r="N57" s="35"/>
    </row>
    <row r="58" spans="1:14" x14ac:dyDescent="0.2">
      <c r="A58" s="14" t="s">
        <v>73</v>
      </c>
      <c r="B58" s="9" t="s">
        <v>72</v>
      </c>
      <c r="C58" s="10">
        <v>18.616416924004099</v>
      </c>
      <c r="D58" s="12">
        <v>78.348191803932806</v>
      </c>
      <c r="E58" s="13"/>
      <c r="F58" s="12"/>
      <c r="G58" s="13">
        <v>14057.886785785275</v>
      </c>
      <c r="H58" s="12">
        <v>1</v>
      </c>
      <c r="I58" s="9"/>
      <c r="J58" s="9"/>
      <c r="K58" s="36"/>
      <c r="L58" s="32"/>
      <c r="M58" s="32"/>
      <c r="N58" s="35"/>
    </row>
    <row r="59" spans="1:14" x14ac:dyDescent="0.2">
      <c r="A59" s="14" t="s">
        <v>73</v>
      </c>
      <c r="B59" s="9" t="s">
        <v>50</v>
      </c>
      <c r="C59" s="10">
        <v>18.715881956050499</v>
      </c>
      <c r="D59" s="12">
        <v>78.335816448811798</v>
      </c>
      <c r="E59" s="11"/>
      <c r="F59" s="12"/>
      <c r="G59" s="13">
        <v>1440324.0153758875</v>
      </c>
      <c r="H59" s="12">
        <v>1</v>
      </c>
      <c r="I59" s="9"/>
      <c r="J59" s="9"/>
      <c r="K59" s="36"/>
      <c r="L59" s="32"/>
      <c r="M59" s="32"/>
      <c r="N59" s="54">
        <v>-55.93</v>
      </c>
    </row>
    <row r="60" spans="1:14" x14ac:dyDescent="0.2">
      <c r="A60" s="14" t="s">
        <v>22</v>
      </c>
      <c r="B60" s="9" t="s">
        <v>50</v>
      </c>
      <c r="C60" s="10">
        <v>17.515663739849501</v>
      </c>
      <c r="D60" s="12">
        <v>77.937792739950496</v>
      </c>
      <c r="E60" s="13">
        <v>178.34325877191364</v>
      </c>
      <c r="F60" s="12">
        <v>1</v>
      </c>
      <c r="G60" s="13"/>
      <c r="H60" s="12"/>
      <c r="I60" s="9"/>
      <c r="J60" s="9"/>
      <c r="K60" s="36"/>
      <c r="L60" s="32"/>
      <c r="M60" s="32"/>
      <c r="N60" s="35"/>
    </row>
    <row r="61" spans="1:14" x14ac:dyDescent="0.2">
      <c r="A61" s="14" t="s">
        <v>23</v>
      </c>
      <c r="B61" s="9" t="s">
        <v>50</v>
      </c>
      <c r="C61" s="10">
        <v>16.975137421834201</v>
      </c>
      <c r="D61" s="12">
        <v>78.040734948649003</v>
      </c>
      <c r="E61" s="13">
        <v>55.984858554083736</v>
      </c>
      <c r="F61" s="12">
        <v>1</v>
      </c>
      <c r="G61" s="13"/>
      <c r="H61" s="12"/>
      <c r="I61" s="9"/>
      <c r="J61" s="9"/>
      <c r="K61" s="36"/>
      <c r="L61" s="32"/>
      <c r="M61" s="32"/>
      <c r="N61" s="35"/>
    </row>
    <row r="62" spans="1:14" x14ac:dyDescent="0.2">
      <c r="A62" s="14" t="s">
        <v>25</v>
      </c>
      <c r="B62" s="9" t="s">
        <v>50</v>
      </c>
      <c r="C62" s="10">
        <v>17.948605318651101</v>
      </c>
      <c r="D62" s="12">
        <v>78.211276745775805</v>
      </c>
      <c r="E62" s="13">
        <v>23871.642999884651</v>
      </c>
      <c r="F62" s="12">
        <v>1</v>
      </c>
      <c r="G62" s="13"/>
      <c r="H62" s="12"/>
      <c r="I62" s="9"/>
      <c r="J62" s="9"/>
      <c r="K62" s="36"/>
      <c r="L62" s="32"/>
      <c r="M62" s="32"/>
      <c r="N62" s="35"/>
    </row>
    <row r="63" spans="1:14" x14ac:dyDescent="0.2">
      <c r="A63" s="14" t="s">
        <v>24</v>
      </c>
      <c r="B63" s="9" t="s">
        <v>50</v>
      </c>
      <c r="C63" s="10">
        <v>16.744255907949199</v>
      </c>
      <c r="D63" s="12">
        <v>78.281582049785698</v>
      </c>
      <c r="E63" s="13"/>
      <c r="F63" s="12"/>
      <c r="G63" s="13">
        <v>533655.73293233174</v>
      </c>
      <c r="H63" s="12">
        <v>1</v>
      </c>
      <c r="I63" s="9"/>
      <c r="J63" s="9"/>
      <c r="K63" s="36"/>
      <c r="L63" s="32"/>
      <c r="M63" s="32"/>
      <c r="N63" s="54">
        <v>-48.26</v>
      </c>
    </row>
    <row r="64" spans="1:14" x14ac:dyDescent="0.2">
      <c r="A64" s="14" t="s">
        <v>77</v>
      </c>
      <c r="B64" s="9" t="s">
        <v>75</v>
      </c>
      <c r="C64" s="10">
        <v>17.929326667043401</v>
      </c>
      <c r="D64" s="12">
        <v>78.184740725379498</v>
      </c>
      <c r="E64" s="13">
        <v>3.990646118540782</v>
      </c>
      <c r="F64" s="12">
        <v>1</v>
      </c>
      <c r="G64" s="13"/>
      <c r="H64" s="12"/>
      <c r="I64" s="9"/>
      <c r="J64" s="9"/>
      <c r="K64" s="36"/>
      <c r="L64" s="32"/>
      <c r="M64" s="32"/>
      <c r="N64" s="35"/>
    </row>
    <row r="65" spans="1:14" x14ac:dyDescent="0.2">
      <c r="A65" s="14" t="s">
        <v>77</v>
      </c>
      <c r="B65" s="9" t="s">
        <v>76</v>
      </c>
      <c r="C65" s="10">
        <v>17.940790072200201</v>
      </c>
      <c r="D65" s="12">
        <v>78.180585839071796</v>
      </c>
      <c r="E65" s="13">
        <v>2565028.9993946729</v>
      </c>
      <c r="F65" s="12">
        <v>2</v>
      </c>
      <c r="G65" s="13">
        <v>2225085.6463605221</v>
      </c>
      <c r="H65" s="12"/>
      <c r="I65" s="9"/>
      <c r="J65" s="9"/>
      <c r="K65" s="53">
        <v>-51.59</v>
      </c>
      <c r="L65" s="63">
        <v>-51.77</v>
      </c>
      <c r="M65" s="63"/>
      <c r="N65" s="35">
        <v>-53.68</v>
      </c>
    </row>
    <row r="66" spans="1:14" x14ac:dyDescent="0.2">
      <c r="A66" s="14" t="s">
        <v>26</v>
      </c>
      <c r="B66" s="9" t="s">
        <v>50</v>
      </c>
      <c r="C66" s="10">
        <v>16.640903538122899</v>
      </c>
      <c r="D66" s="12">
        <v>78.032727090513106</v>
      </c>
      <c r="E66" s="13">
        <v>335.74636550777143</v>
      </c>
      <c r="F66" s="12">
        <v>1</v>
      </c>
      <c r="G66" s="13"/>
      <c r="H66" s="12"/>
      <c r="I66" s="9"/>
      <c r="J66" s="9"/>
      <c r="K66" s="36"/>
      <c r="L66" s="32"/>
      <c r="M66" s="32"/>
      <c r="N66" s="35"/>
    </row>
    <row r="67" spans="1:14" x14ac:dyDescent="0.2">
      <c r="A67" s="14" t="s">
        <v>74</v>
      </c>
      <c r="B67" s="9" t="s">
        <v>50</v>
      </c>
      <c r="C67" s="10">
        <v>17.198914459373601</v>
      </c>
      <c r="D67" s="12">
        <v>77.807733842579395</v>
      </c>
      <c r="E67" s="11"/>
      <c r="F67" s="12"/>
      <c r="G67" s="13">
        <v>610.2995287997993</v>
      </c>
      <c r="H67" s="12">
        <v>1</v>
      </c>
      <c r="I67" s="9"/>
      <c r="J67" s="9"/>
      <c r="K67" s="36"/>
      <c r="L67" s="32"/>
      <c r="M67" s="32"/>
      <c r="N67" s="35"/>
    </row>
    <row r="68" spans="1:14" x14ac:dyDescent="0.2">
      <c r="A68" s="14" t="s">
        <v>74</v>
      </c>
      <c r="B68" s="9" t="s">
        <v>52</v>
      </c>
      <c r="C68" s="10">
        <v>17.1287266708804</v>
      </c>
      <c r="D68" s="12">
        <v>77.793253926148694</v>
      </c>
      <c r="E68" s="13">
        <v>274.05465378271771</v>
      </c>
      <c r="F68" s="12">
        <v>1</v>
      </c>
      <c r="G68" s="13"/>
      <c r="H68" s="12"/>
      <c r="I68" s="9"/>
      <c r="J68" s="9"/>
      <c r="K68" s="36"/>
      <c r="L68" s="32"/>
      <c r="M68" s="32"/>
      <c r="N68" s="35"/>
    </row>
    <row r="69" spans="1:14" x14ac:dyDescent="0.2">
      <c r="A69" s="14" t="s">
        <v>90</v>
      </c>
      <c r="B69" s="9" t="s">
        <v>50</v>
      </c>
      <c r="C69" s="10">
        <v>17.4626323807517</v>
      </c>
      <c r="D69" s="12">
        <v>78.199073174573499</v>
      </c>
      <c r="E69" s="11"/>
      <c r="F69" s="12"/>
      <c r="G69" s="13">
        <v>523048.65581349866</v>
      </c>
      <c r="H69" s="12">
        <v>1</v>
      </c>
      <c r="I69" s="9"/>
      <c r="J69" s="9"/>
      <c r="K69" s="36"/>
      <c r="L69" s="63"/>
      <c r="M69" s="63"/>
      <c r="N69" s="54">
        <v>-36.43</v>
      </c>
    </row>
    <row r="70" spans="1:14" x14ac:dyDescent="0.2">
      <c r="A70" s="14" t="s">
        <v>27</v>
      </c>
      <c r="B70" s="9" t="s">
        <v>50</v>
      </c>
      <c r="C70" s="10">
        <v>16.494658298416098</v>
      </c>
      <c r="D70" s="12">
        <v>78.141896139589804</v>
      </c>
      <c r="E70" s="13">
        <v>70.38017606827394</v>
      </c>
      <c r="F70" s="12">
        <v>1</v>
      </c>
      <c r="G70" s="13"/>
      <c r="H70" s="12"/>
      <c r="I70" s="9"/>
      <c r="J70" s="9"/>
      <c r="K70" s="36"/>
      <c r="L70" s="32"/>
      <c r="M70" s="32"/>
      <c r="N70" s="35"/>
    </row>
    <row r="71" spans="1:14" x14ac:dyDescent="0.2">
      <c r="A71" s="14" t="s">
        <v>28</v>
      </c>
      <c r="B71" s="9" t="s">
        <v>50</v>
      </c>
      <c r="C71" s="10">
        <v>18.0130823965887</v>
      </c>
      <c r="D71" s="12">
        <v>77.904252714608702</v>
      </c>
      <c r="E71" s="11"/>
      <c r="F71" s="12"/>
      <c r="G71" s="13">
        <v>1615.9782340664262</v>
      </c>
      <c r="H71" s="12">
        <v>1</v>
      </c>
      <c r="I71" s="9"/>
      <c r="J71" s="9"/>
      <c r="K71" s="36"/>
      <c r="L71" s="32"/>
      <c r="M71" s="32"/>
      <c r="N71" s="35"/>
    </row>
    <row r="72" spans="1:14" x14ac:dyDescent="0.2">
      <c r="A72" s="14" t="s">
        <v>29</v>
      </c>
      <c r="B72" s="9" t="s">
        <v>50</v>
      </c>
      <c r="C72" s="10">
        <v>17.359518325983199</v>
      </c>
      <c r="D72" s="12">
        <v>78.0871685238277</v>
      </c>
      <c r="E72" s="11"/>
      <c r="F72" s="12"/>
      <c r="G72" s="13">
        <v>1134.8229939806881</v>
      </c>
      <c r="H72" s="12">
        <v>1</v>
      </c>
      <c r="I72" s="9"/>
      <c r="J72" s="9"/>
      <c r="K72" s="36"/>
      <c r="L72" s="32"/>
      <c r="M72" s="32"/>
      <c r="N72" s="35"/>
    </row>
    <row r="73" spans="1:14" x14ac:dyDescent="0.2">
      <c r="A73" s="14" t="s">
        <v>78</v>
      </c>
      <c r="B73" s="9" t="s">
        <v>50</v>
      </c>
      <c r="C73" s="10">
        <v>17.074049028935701</v>
      </c>
      <c r="D73" s="12">
        <v>77.972584449708904</v>
      </c>
      <c r="E73" s="13">
        <v>540.84335787452915</v>
      </c>
      <c r="F73" s="12">
        <v>1</v>
      </c>
      <c r="G73" s="13"/>
      <c r="H73" s="12"/>
      <c r="I73" s="9"/>
      <c r="J73" s="9"/>
      <c r="K73" s="36"/>
      <c r="L73" s="32"/>
      <c r="M73" s="32"/>
      <c r="N73" s="35"/>
    </row>
    <row r="74" spans="1:14" x14ac:dyDescent="0.2">
      <c r="A74" s="14" t="s">
        <v>78</v>
      </c>
      <c r="B74" s="9" t="s">
        <v>52</v>
      </c>
      <c r="C74" s="10">
        <v>17.080863300033101</v>
      </c>
      <c r="D74" s="12">
        <v>77.970167047169198</v>
      </c>
      <c r="E74" s="13">
        <v>176.23653726842326</v>
      </c>
      <c r="F74" s="12">
        <v>1</v>
      </c>
      <c r="G74" s="13"/>
      <c r="H74" s="12"/>
      <c r="I74" s="9"/>
      <c r="J74" s="9"/>
      <c r="K74" s="36"/>
      <c r="L74" s="32"/>
      <c r="M74" s="32"/>
      <c r="N74" s="35"/>
    </row>
    <row r="75" spans="1:14" x14ac:dyDescent="0.2">
      <c r="A75" s="14" t="s">
        <v>30</v>
      </c>
      <c r="B75" s="9" t="s">
        <v>52</v>
      </c>
      <c r="C75" s="10">
        <v>16.0980225605417</v>
      </c>
      <c r="D75" s="12">
        <v>78.075267971235206</v>
      </c>
      <c r="E75" s="13">
        <v>511.39472931722253</v>
      </c>
      <c r="F75" s="12">
        <v>1</v>
      </c>
      <c r="G75" s="13"/>
      <c r="H75" s="12"/>
      <c r="I75" s="9"/>
      <c r="J75" s="9"/>
      <c r="K75" s="36"/>
      <c r="L75" s="32"/>
      <c r="M75" s="32"/>
      <c r="N75" s="35"/>
    </row>
    <row r="76" spans="1:14" x14ac:dyDescent="0.2">
      <c r="A76" s="14" t="s">
        <v>79</v>
      </c>
      <c r="B76" s="9" t="s">
        <v>52</v>
      </c>
      <c r="C76" s="10">
        <v>17.882539795780399</v>
      </c>
      <c r="D76" s="12">
        <v>78.274063565443797</v>
      </c>
      <c r="E76" s="13">
        <v>156.6441250651369</v>
      </c>
      <c r="F76" s="12">
        <v>1</v>
      </c>
      <c r="G76" s="13"/>
      <c r="H76" s="12"/>
      <c r="I76" s="9"/>
      <c r="J76" s="9"/>
      <c r="K76" s="36"/>
      <c r="L76" s="32"/>
      <c r="M76" s="32"/>
      <c r="N76" s="35"/>
    </row>
    <row r="77" spans="1:14" x14ac:dyDescent="0.2">
      <c r="A77" s="14" t="s">
        <v>79</v>
      </c>
      <c r="B77" s="9" t="s">
        <v>75</v>
      </c>
      <c r="C77" s="10">
        <v>18.010817982830702</v>
      </c>
      <c r="D77" s="12">
        <v>78.284475223578895</v>
      </c>
      <c r="E77" s="13">
        <v>22.106391477681115</v>
      </c>
      <c r="F77" s="12">
        <v>2</v>
      </c>
      <c r="G77" s="13"/>
      <c r="H77" s="12"/>
      <c r="I77" s="9"/>
      <c r="J77" s="9"/>
      <c r="K77" s="36"/>
      <c r="L77" s="32"/>
      <c r="M77" s="32"/>
      <c r="N77" s="35"/>
    </row>
    <row r="78" spans="1:14" x14ac:dyDescent="0.2">
      <c r="A78" s="14" t="s">
        <v>79</v>
      </c>
      <c r="B78" s="9" t="s">
        <v>76</v>
      </c>
      <c r="C78" s="10">
        <v>18.035455801136798</v>
      </c>
      <c r="D78" s="12">
        <v>78.269574293333307</v>
      </c>
      <c r="E78" s="13">
        <v>146.37932434108123</v>
      </c>
      <c r="F78" s="12">
        <v>1</v>
      </c>
      <c r="G78" s="13"/>
      <c r="H78" s="12"/>
      <c r="I78" s="9"/>
      <c r="J78" s="9"/>
      <c r="K78" s="36"/>
      <c r="L78" s="32"/>
      <c r="M78" s="32"/>
      <c r="N78" s="35"/>
    </row>
    <row r="79" spans="1:14" x14ac:dyDescent="0.2">
      <c r="A79" s="14" t="s">
        <v>79</v>
      </c>
      <c r="B79" s="9" t="s">
        <v>71</v>
      </c>
      <c r="C79" s="10">
        <v>17.9052629986573</v>
      </c>
      <c r="D79" s="12">
        <v>78.278383188200806</v>
      </c>
      <c r="E79" s="13">
        <v>154.74891970404408</v>
      </c>
      <c r="F79" s="12">
        <v>1</v>
      </c>
      <c r="G79" s="13"/>
      <c r="H79" s="12"/>
      <c r="I79" s="9"/>
      <c r="J79" s="9"/>
      <c r="K79" s="36"/>
      <c r="L79" s="32"/>
      <c r="M79" s="32"/>
      <c r="N79" s="35"/>
    </row>
    <row r="80" spans="1:14" x14ac:dyDescent="0.2">
      <c r="A80" s="14" t="s">
        <v>31</v>
      </c>
      <c r="B80" s="9" t="s">
        <v>75</v>
      </c>
      <c r="C80" s="10">
        <v>17.279344605115799</v>
      </c>
      <c r="D80" s="12">
        <v>77.772444431750401</v>
      </c>
      <c r="E80" s="13">
        <v>539.45787751941975</v>
      </c>
      <c r="F80" s="12">
        <v>1</v>
      </c>
      <c r="G80" s="13"/>
      <c r="H80" s="12"/>
      <c r="I80" s="9"/>
      <c r="J80" s="9"/>
      <c r="K80" s="36"/>
      <c r="L80" s="32"/>
      <c r="M80" s="32"/>
      <c r="N80" s="35"/>
    </row>
    <row r="81" spans="1:14" x14ac:dyDescent="0.2">
      <c r="A81" s="14" t="s">
        <v>31</v>
      </c>
      <c r="B81" s="9" t="s">
        <v>76</v>
      </c>
      <c r="C81" s="10">
        <v>17.2932609359049</v>
      </c>
      <c r="D81" s="12">
        <v>77.770562849870998</v>
      </c>
      <c r="E81" s="11"/>
      <c r="F81" s="12"/>
      <c r="G81" s="13">
        <v>318.04856821788127</v>
      </c>
      <c r="H81" s="12">
        <v>1</v>
      </c>
      <c r="I81" s="9"/>
      <c r="J81" s="9"/>
      <c r="K81" s="36"/>
      <c r="L81" s="32"/>
      <c r="M81" s="32"/>
      <c r="N81" s="35"/>
    </row>
    <row r="82" spans="1:14" x14ac:dyDescent="0.2">
      <c r="A82" s="14" t="s">
        <v>80</v>
      </c>
      <c r="B82" s="9" t="s">
        <v>50</v>
      </c>
      <c r="C82" s="10">
        <v>16.083517574817801</v>
      </c>
      <c r="D82" s="12">
        <v>78.123440441270901</v>
      </c>
      <c r="E82" s="13">
        <v>14.00832975701336</v>
      </c>
      <c r="F82" s="12">
        <v>1</v>
      </c>
      <c r="G82" s="13"/>
      <c r="H82" s="12"/>
      <c r="I82" s="9"/>
      <c r="J82" s="9"/>
      <c r="K82" s="36"/>
      <c r="L82" s="32"/>
      <c r="M82" s="32"/>
      <c r="N82" s="35"/>
    </row>
    <row r="83" spans="1:14" x14ac:dyDescent="0.2">
      <c r="A83" s="14" t="s">
        <v>80</v>
      </c>
      <c r="B83" s="9" t="s">
        <v>52</v>
      </c>
      <c r="C83" s="10">
        <v>16.0358419602438</v>
      </c>
      <c r="D83" s="10">
        <v>78.126907072475007</v>
      </c>
      <c r="E83" s="15">
        <v>54839.640581399428</v>
      </c>
      <c r="F83" s="10">
        <v>1</v>
      </c>
      <c r="G83" s="15"/>
      <c r="H83" s="10"/>
      <c r="I83" s="9"/>
      <c r="J83" s="9"/>
      <c r="K83" s="63">
        <v>-50.62</v>
      </c>
      <c r="L83" s="63"/>
      <c r="M83" s="63"/>
      <c r="N83" s="35"/>
    </row>
    <row r="84" spans="1:14" x14ac:dyDescent="0.2">
      <c r="A84" s="14" t="s">
        <v>34</v>
      </c>
      <c r="B84" s="9" t="s">
        <v>52</v>
      </c>
      <c r="C84" s="10">
        <v>17.359441972809101</v>
      </c>
      <c r="D84" s="12">
        <v>78.064311164104495</v>
      </c>
      <c r="E84" s="11"/>
      <c r="F84" s="12"/>
      <c r="G84" s="13">
        <v>357614.98609284591</v>
      </c>
      <c r="H84" s="12">
        <v>1</v>
      </c>
      <c r="I84" s="9"/>
      <c r="J84" s="9"/>
      <c r="K84" s="36"/>
      <c r="L84" s="63"/>
      <c r="M84" s="63"/>
      <c r="N84" s="54">
        <v>-32</v>
      </c>
    </row>
    <row r="85" spans="1:14" x14ac:dyDescent="0.2">
      <c r="A85" s="14" t="s">
        <v>33</v>
      </c>
      <c r="B85" s="9" t="s">
        <v>50</v>
      </c>
      <c r="C85" s="10">
        <v>17.376807555391501</v>
      </c>
      <c r="D85" s="12">
        <v>78.064004392176599</v>
      </c>
      <c r="E85" s="13">
        <v>195613.69547626411</v>
      </c>
      <c r="F85" s="12">
        <v>1</v>
      </c>
      <c r="G85" s="13">
        <v>1160.5498182473054</v>
      </c>
      <c r="H85" s="12">
        <v>1</v>
      </c>
      <c r="I85" s="9"/>
      <c r="J85" s="9"/>
      <c r="K85" s="53">
        <v>-41.57</v>
      </c>
      <c r="L85" s="63"/>
      <c r="M85" s="63"/>
      <c r="N85" s="35"/>
    </row>
    <row r="86" spans="1:14" x14ac:dyDescent="0.2">
      <c r="A86" s="14" t="s">
        <v>35</v>
      </c>
      <c r="B86" s="9" t="s">
        <v>50</v>
      </c>
      <c r="C86" s="10">
        <v>17.068437007006001</v>
      </c>
      <c r="D86" s="12">
        <v>77.758662540120397</v>
      </c>
      <c r="E86" s="13">
        <v>128187.17053821805</v>
      </c>
      <c r="F86" s="12">
        <v>1</v>
      </c>
      <c r="G86" s="13"/>
      <c r="H86" s="12"/>
      <c r="I86" s="9"/>
      <c r="J86" s="9"/>
      <c r="K86" s="53">
        <v>-38.68</v>
      </c>
      <c r="L86" s="63"/>
      <c r="M86" s="63"/>
      <c r="N86" s="35"/>
    </row>
    <row r="87" spans="1:14" x14ac:dyDescent="0.2">
      <c r="A87" s="14" t="s">
        <v>36</v>
      </c>
      <c r="B87" s="9" t="s">
        <v>50</v>
      </c>
      <c r="C87" s="10">
        <v>15.995192633177099</v>
      </c>
      <c r="D87" s="12">
        <v>78.112937526446103</v>
      </c>
      <c r="E87" s="13">
        <v>11.720870630129635</v>
      </c>
      <c r="F87" s="12">
        <v>1</v>
      </c>
      <c r="G87" s="13"/>
      <c r="H87" s="12"/>
      <c r="I87" s="9"/>
      <c r="J87" s="9"/>
      <c r="K87" s="36"/>
      <c r="L87" s="32"/>
      <c r="M87" s="32"/>
      <c r="N87" s="35"/>
    </row>
    <row r="88" spans="1:14" x14ac:dyDescent="0.2">
      <c r="A88" s="14" t="s">
        <v>37</v>
      </c>
      <c r="B88" s="9" t="s">
        <v>50</v>
      </c>
      <c r="C88" s="10">
        <v>16.785729887322901</v>
      </c>
      <c r="D88" s="12">
        <v>78.154087369367403</v>
      </c>
      <c r="E88" s="11"/>
      <c r="F88" s="12"/>
      <c r="G88" s="13">
        <v>76.814064045371282</v>
      </c>
      <c r="H88" s="12">
        <v>1</v>
      </c>
      <c r="I88" s="9"/>
      <c r="J88" s="9"/>
      <c r="K88" s="36"/>
      <c r="L88" s="32"/>
      <c r="M88" s="32"/>
      <c r="N88" s="35"/>
    </row>
    <row r="89" spans="1:14" x14ac:dyDescent="0.2">
      <c r="A89" s="14" t="s">
        <v>38</v>
      </c>
      <c r="B89" s="9" t="s">
        <v>50</v>
      </c>
      <c r="C89" s="10">
        <v>18.0675916686878</v>
      </c>
      <c r="D89" s="12">
        <v>78.264513818102003</v>
      </c>
      <c r="E89" s="11"/>
      <c r="F89" s="12"/>
      <c r="G89" s="13">
        <v>203826.0512464761</v>
      </c>
      <c r="H89" s="12">
        <v>1</v>
      </c>
      <c r="I89" s="9"/>
      <c r="J89" s="9"/>
      <c r="K89" s="36"/>
      <c r="L89" s="63"/>
      <c r="M89" s="63"/>
      <c r="N89" s="54">
        <v>-55.5</v>
      </c>
    </row>
    <row r="90" spans="1:14" x14ac:dyDescent="0.2">
      <c r="A90" s="14" t="s">
        <v>81</v>
      </c>
      <c r="B90" s="9" t="s">
        <v>50</v>
      </c>
      <c r="C90" s="10">
        <v>16.302530096279799</v>
      </c>
      <c r="D90" s="12">
        <v>77.981100466207593</v>
      </c>
      <c r="E90" s="13">
        <v>128116.65946553421</v>
      </c>
      <c r="F90" s="12">
        <v>1</v>
      </c>
      <c r="G90" s="13">
        <v>239998.87549282494</v>
      </c>
      <c r="H90" s="12">
        <v>1</v>
      </c>
      <c r="I90" s="9"/>
      <c r="J90" s="9"/>
      <c r="K90" s="53">
        <v>-46.6</v>
      </c>
      <c r="L90" s="63"/>
      <c r="M90" s="63"/>
      <c r="N90" s="35">
        <v>-46.94</v>
      </c>
    </row>
    <row r="91" spans="1:14" x14ac:dyDescent="0.2">
      <c r="A91" s="14" t="s">
        <v>81</v>
      </c>
      <c r="B91" s="9" t="s">
        <v>62</v>
      </c>
      <c r="C91" s="10">
        <v>16.265025086304998</v>
      </c>
      <c r="D91" s="12">
        <v>77.978762185156398</v>
      </c>
      <c r="E91" s="13">
        <v>55810.737443725666</v>
      </c>
      <c r="F91" s="12">
        <v>1</v>
      </c>
      <c r="G91" s="13"/>
      <c r="H91" s="12"/>
      <c r="I91" s="9"/>
      <c r="J91" s="9"/>
      <c r="K91" s="53">
        <v>-45.96</v>
      </c>
      <c r="L91" s="63"/>
      <c r="M91" s="63"/>
      <c r="N91" s="35"/>
    </row>
    <row r="92" spans="1:14" x14ac:dyDescent="0.2">
      <c r="A92" s="14" t="s">
        <v>81</v>
      </c>
      <c r="B92" s="9" t="s">
        <v>61</v>
      </c>
      <c r="C92" s="10">
        <v>16.2837796903944</v>
      </c>
      <c r="D92" s="12">
        <v>77.981195659925305</v>
      </c>
      <c r="E92" s="13"/>
      <c r="F92" s="12"/>
      <c r="G92" s="13">
        <v>98898.071710367556</v>
      </c>
      <c r="H92" s="12">
        <v>1</v>
      </c>
      <c r="I92" s="9"/>
      <c r="J92" s="9"/>
      <c r="K92" s="36"/>
      <c r="L92" s="63"/>
      <c r="M92" s="63"/>
      <c r="N92" s="54">
        <v>-48.51</v>
      </c>
    </row>
    <row r="93" spans="1:14" x14ac:dyDescent="0.2">
      <c r="A93" s="14" t="s">
        <v>81</v>
      </c>
      <c r="B93" s="9" t="s">
        <v>76</v>
      </c>
      <c r="C93" s="10">
        <v>16.314068700639499</v>
      </c>
      <c r="D93" s="12">
        <v>77.980365614525098</v>
      </c>
      <c r="E93" s="13">
        <v>7255.1931369078229</v>
      </c>
      <c r="F93" s="12">
        <v>1</v>
      </c>
      <c r="G93" s="13"/>
      <c r="H93" s="12"/>
      <c r="I93" s="9"/>
      <c r="J93" s="9"/>
      <c r="K93" s="36"/>
      <c r="L93" s="32"/>
      <c r="M93" s="32"/>
      <c r="N93" s="35"/>
    </row>
    <row r="94" spans="1:14" x14ac:dyDescent="0.2">
      <c r="A94" s="14" t="s">
        <v>39</v>
      </c>
      <c r="B94" s="9" t="s">
        <v>50</v>
      </c>
      <c r="C94" s="10">
        <v>14.8460074469677</v>
      </c>
      <c r="D94" s="12">
        <v>77.905006228988299</v>
      </c>
      <c r="E94" s="13">
        <v>19.491558557455075</v>
      </c>
      <c r="F94" s="12">
        <v>1</v>
      </c>
      <c r="G94" s="13"/>
      <c r="H94" s="12"/>
      <c r="I94" s="9"/>
      <c r="J94" s="9"/>
      <c r="K94" s="36"/>
      <c r="L94" s="32"/>
      <c r="M94" s="32"/>
      <c r="N94" s="35"/>
    </row>
    <row r="95" spans="1:14" x14ac:dyDescent="0.2">
      <c r="A95" s="14" t="s">
        <v>32</v>
      </c>
      <c r="B95" s="9" t="s">
        <v>50</v>
      </c>
      <c r="C95" s="10">
        <v>16.863036517605899</v>
      </c>
      <c r="D95" s="12">
        <v>77.858451479654306</v>
      </c>
      <c r="E95" s="13">
        <v>358.14176827063955</v>
      </c>
      <c r="F95" s="12">
        <v>1</v>
      </c>
      <c r="G95" s="13"/>
      <c r="H95" s="12"/>
      <c r="I95" s="9"/>
      <c r="J95" s="9"/>
      <c r="K95" s="36"/>
      <c r="L95" s="32"/>
      <c r="M95" s="32"/>
      <c r="N95" s="35"/>
    </row>
    <row r="96" spans="1:14" x14ac:dyDescent="0.2">
      <c r="A96" s="14" t="s">
        <v>93</v>
      </c>
      <c r="B96" s="9" t="s">
        <v>52</v>
      </c>
      <c r="C96" s="10">
        <v>17.2410144528389</v>
      </c>
      <c r="D96" s="12">
        <v>78.035701546390001</v>
      </c>
      <c r="E96" s="13"/>
      <c r="F96" s="12"/>
      <c r="G96" s="13">
        <v>2464122.0404090164</v>
      </c>
      <c r="H96" s="12">
        <v>1</v>
      </c>
      <c r="I96" s="9"/>
      <c r="J96" s="9"/>
      <c r="K96" s="36"/>
      <c r="L96" s="63"/>
      <c r="M96" s="63"/>
      <c r="N96" s="54">
        <v>-48.95</v>
      </c>
    </row>
    <row r="97" spans="1:14" x14ac:dyDescent="0.2">
      <c r="A97" s="14" t="s">
        <v>82</v>
      </c>
      <c r="B97" s="9" t="s">
        <v>53</v>
      </c>
      <c r="C97" s="10">
        <v>16.571559377992799</v>
      </c>
      <c r="D97" s="12">
        <v>77.711396950745595</v>
      </c>
      <c r="E97" s="11"/>
      <c r="F97" s="12"/>
      <c r="G97" s="13">
        <v>812.77970386721165</v>
      </c>
      <c r="H97" s="12">
        <v>1</v>
      </c>
      <c r="I97" s="9"/>
      <c r="J97" s="9"/>
      <c r="K97" s="36"/>
      <c r="L97" s="32"/>
      <c r="M97" s="32"/>
      <c r="N97" s="35"/>
    </row>
    <row r="98" spans="1:14" x14ac:dyDescent="0.2">
      <c r="A98" s="14" t="s">
        <v>82</v>
      </c>
      <c r="B98" s="9" t="s">
        <v>54</v>
      </c>
      <c r="C98" s="10">
        <v>16.550476083987199</v>
      </c>
      <c r="D98" s="12">
        <v>77.709445855167104</v>
      </c>
      <c r="E98" s="11"/>
      <c r="F98" s="12"/>
      <c r="G98" s="13">
        <v>975.76313344825553</v>
      </c>
      <c r="H98" s="12">
        <v>1</v>
      </c>
      <c r="I98" s="9"/>
      <c r="J98" s="9"/>
      <c r="K98" s="36"/>
      <c r="L98" s="32"/>
      <c r="M98" s="32"/>
      <c r="N98" s="35"/>
    </row>
    <row r="99" spans="1:14" x14ac:dyDescent="0.2">
      <c r="A99" s="14" t="s">
        <v>82</v>
      </c>
      <c r="B99" s="9" t="s">
        <v>71</v>
      </c>
      <c r="C99" s="10">
        <v>16.553044951629101</v>
      </c>
      <c r="D99" s="12">
        <v>77.712837587613095</v>
      </c>
      <c r="E99" s="11"/>
      <c r="F99" s="12"/>
      <c r="G99" s="13">
        <v>7643.0317444476268</v>
      </c>
      <c r="H99" s="12">
        <v>1</v>
      </c>
      <c r="I99" s="9"/>
      <c r="J99" s="9"/>
      <c r="K99" s="36"/>
      <c r="L99" s="32"/>
      <c r="M99" s="32"/>
      <c r="N99" s="35"/>
    </row>
    <row r="100" spans="1:14" x14ac:dyDescent="0.2">
      <c r="A100" s="14" t="s">
        <v>82</v>
      </c>
      <c r="B100" s="9" t="s">
        <v>52</v>
      </c>
      <c r="C100" s="10">
        <v>16.4897466339497</v>
      </c>
      <c r="D100" s="12">
        <v>77.733552264342705</v>
      </c>
      <c r="E100" s="11"/>
      <c r="F100" s="12"/>
      <c r="G100" s="13">
        <v>1447748.0168503325</v>
      </c>
      <c r="H100" s="12">
        <v>1</v>
      </c>
      <c r="I100" s="9"/>
      <c r="J100" s="9"/>
      <c r="K100" s="36"/>
      <c r="L100" s="63"/>
      <c r="M100" s="63"/>
      <c r="N100" s="54">
        <v>-48.93</v>
      </c>
    </row>
    <row r="101" spans="1:14" x14ac:dyDescent="0.2">
      <c r="A101" s="14" t="s">
        <v>83</v>
      </c>
      <c r="B101" s="9" t="s">
        <v>75</v>
      </c>
      <c r="C101" s="10">
        <v>17.974299790739799</v>
      </c>
      <c r="D101" s="12">
        <v>78.107416928100093</v>
      </c>
      <c r="E101" s="13">
        <v>157.10213885840278</v>
      </c>
      <c r="F101" s="12">
        <v>1</v>
      </c>
      <c r="G101" s="13"/>
      <c r="H101" s="12"/>
      <c r="I101" s="9"/>
      <c r="J101" s="9"/>
      <c r="K101" s="36"/>
      <c r="L101" s="32"/>
      <c r="M101" s="32"/>
      <c r="N101" s="35"/>
    </row>
    <row r="102" spans="1:14" x14ac:dyDescent="0.2">
      <c r="A102" s="14" t="s">
        <v>83</v>
      </c>
      <c r="B102" s="9" t="s">
        <v>76</v>
      </c>
      <c r="C102" s="10">
        <v>17.9716837952468</v>
      </c>
      <c r="D102" s="12">
        <v>78.102806065196106</v>
      </c>
      <c r="E102" s="13">
        <v>18418.634229412499</v>
      </c>
      <c r="F102" s="12">
        <v>1</v>
      </c>
      <c r="G102" s="13"/>
      <c r="H102" s="12"/>
      <c r="I102" s="9"/>
      <c r="J102" s="9"/>
      <c r="K102" s="36"/>
      <c r="L102" s="32"/>
      <c r="M102" s="32"/>
      <c r="N102" s="35"/>
    </row>
    <row r="103" spans="1:14" x14ac:dyDescent="0.2">
      <c r="A103" s="14" t="s">
        <v>84</v>
      </c>
      <c r="B103" s="9" t="s">
        <v>50</v>
      </c>
      <c r="C103" s="10">
        <v>15.175548475937999</v>
      </c>
      <c r="D103" s="12">
        <v>77.983380899845102</v>
      </c>
      <c r="E103" s="11"/>
      <c r="F103" s="12"/>
      <c r="G103" s="13">
        <v>40318.95079308132</v>
      </c>
      <c r="H103" s="12">
        <v>1</v>
      </c>
      <c r="I103" s="9"/>
      <c r="J103" s="9"/>
      <c r="K103" s="36"/>
      <c r="L103" s="63"/>
      <c r="M103" s="63"/>
      <c r="N103" s="54">
        <v>-50.27</v>
      </c>
    </row>
    <row r="104" spans="1:14" x14ac:dyDescent="0.2">
      <c r="A104" s="14" t="s">
        <v>84</v>
      </c>
      <c r="B104" s="9" t="s">
        <v>52</v>
      </c>
      <c r="C104" s="10">
        <v>15.2037329109785</v>
      </c>
      <c r="D104" s="12">
        <v>77.988648647104498</v>
      </c>
      <c r="E104" s="13">
        <v>101.43534665869957</v>
      </c>
      <c r="F104" s="12">
        <v>1</v>
      </c>
      <c r="G104" s="13"/>
      <c r="H104" s="12"/>
      <c r="I104" s="9"/>
      <c r="J104" s="9"/>
      <c r="K104" s="36"/>
      <c r="L104" s="32"/>
      <c r="M104" s="32"/>
      <c r="N104" s="35"/>
    </row>
    <row r="105" spans="1:14" x14ac:dyDescent="0.2">
      <c r="A105" s="14" t="s">
        <v>40</v>
      </c>
      <c r="B105" s="9" t="s">
        <v>50</v>
      </c>
      <c r="C105" s="10">
        <v>16.254057528619501</v>
      </c>
      <c r="D105" s="12">
        <v>78.253661897851003</v>
      </c>
      <c r="E105" s="13">
        <v>68.147840744297298</v>
      </c>
      <c r="F105" s="12">
        <v>1</v>
      </c>
      <c r="G105" s="13"/>
      <c r="H105" s="12"/>
      <c r="I105" s="9"/>
      <c r="J105" s="9"/>
      <c r="K105" s="36"/>
      <c r="L105" s="32"/>
      <c r="M105" s="32"/>
      <c r="N105" s="35"/>
    </row>
    <row r="106" spans="1:14" x14ac:dyDescent="0.2">
      <c r="A106" s="14" t="s">
        <v>41</v>
      </c>
      <c r="B106" s="9" t="s">
        <v>50</v>
      </c>
      <c r="C106" s="10">
        <v>15.8160397613334</v>
      </c>
      <c r="D106" s="12">
        <v>78.068522749944293</v>
      </c>
      <c r="E106" s="13">
        <v>134.51666194923166</v>
      </c>
      <c r="F106" s="12">
        <v>1</v>
      </c>
      <c r="G106" s="13"/>
      <c r="H106" s="12"/>
      <c r="I106" s="9"/>
      <c r="J106" s="9"/>
      <c r="K106" s="36"/>
      <c r="L106" s="32"/>
      <c r="M106" s="32"/>
      <c r="N106" s="35"/>
    </row>
    <row r="107" spans="1:14" x14ac:dyDescent="0.2">
      <c r="A107" s="14" t="s">
        <v>42</v>
      </c>
      <c r="B107" s="9" t="s">
        <v>50</v>
      </c>
      <c r="C107" s="10">
        <v>17.2736162163194</v>
      </c>
      <c r="D107" s="12">
        <v>77.987198530985594</v>
      </c>
      <c r="E107" s="11"/>
      <c r="F107" s="12"/>
      <c r="G107" s="13">
        <v>4886.8532733901238</v>
      </c>
      <c r="H107" s="12">
        <v>1</v>
      </c>
      <c r="I107" s="9"/>
      <c r="J107" s="9"/>
      <c r="K107" s="36"/>
      <c r="L107" s="32"/>
      <c r="M107" s="32"/>
      <c r="N107" s="35"/>
    </row>
    <row r="108" spans="1:14" x14ac:dyDescent="0.2">
      <c r="A108" s="14" t="s">
        <v>44</v>
      </c>
      <c r="B108" s="9" t="s">
        <v>50</v>
      </c>
      <c r="C108" s="10">
        <v>17.073900845744198</v>
      </c>
      <c r="D108" s="12">
        <v>78.113439399790806</v>
      </c>
      <c r="E108" s="13">
        <v>14810.354025590279</v>
      </c>
      <c r="F108" s="12">
        <v>1</v>
      </c>
      <c r="G108" s="13"/>
      <c r="H108" s="12"/>
      <c r="I108" s="9"/>
      <c r="J108" s="9"/>
      <c r="K108" s="36"/>
      <c r="L108" s="32"/>
      <c r="M108" s="32"/>
      <c r="N108" s="35"/>
    </row>
    <row r="109" spans="1:14" x14ac:dyDescent="0.2">
      <c r="A109" s="14" t="s">
        <v>43</v>
      </c>
      <c r="B109" s="9" t="s">
        <v>50</v>
      </c>
      <c r="C109" s="10">
        <v>14.941695753513001</v>
      </c>
      <c r="D109" s="12">
        <v>77.966064087915498</v>
      </c>
      <c r="E109" s="13">
        <v>18.38255141085822</v>
      </c>
      <c r="F109" s="12">
        <v>1</v>
      </c>
      <c r="G109" s="13"/>
      <c r="H109" s="12"/>
      <c r="I109" s="9"/>
      <c r="J109" s="9"/>
      <c r="K109" s="36"/>
      <c r="L109" s="32"/>
      <c r="M109" s="32"/>
      <c r="N109" s="35"/>
    </row>
    <row r="110" spans="1:14" x14ac:dyDescent="0.2">
      <c r="A110" s="14" t="s">
        <v>45</v>
      </c>
      <c r="B110" s="9" t="s">
        <v>50</v>
      </c>
      <c r="C110" s="10">
        <v>18.7862980499436</v>
      </c>
      <c r="D110" s="12">
        <v>78.179810119127694</v>
      </c>
      <c r="E110" s="11"/>
      <c r="F110" s="12"/>
      <c r="G110" s="13">
        <v>3870.3901969540111</v>
      </c>
      <c r="H110" s="12">
        <v>1</v>
      </c>
      <c r="I110" s="9"/>
      <c r="J110" s="9"/>
      <c r="K110" s="36"/>
      <c r="L110" s="32"/>
      <c r="M110" s="32"/>
      <c r="N110" s="35"/>
    </row>
    <row r="111" spans="1:14" x14ac:dyDescent="0.2">
      <c r="A111" s="14" t="s">
        <v>46</v>
      </c>
      <c r="B111" s="9" t="s">
        <v>50</v>
      </c>
      <c r="C111" s="10">
        <v>18.8831382102553</v>
      </c>
      <c r="D111" s="12">
        <v>78.268714197527203</v>
      </c>
      <c r="E111" s="11"/>
      <c r="F111" s="12"/>
      <c r="G111" s="13">
        <v>106536.18620014383</v>
      </c>
      <c r="H111" s="12">
        <v>1</v>
      </c>
      <c r="I111" s="9"/>
      <c r="J111" s="9"/>
      <c r="K111" s="36"/>
      <c r="L111" s="63"/>
      <c r="M111" s="63"/>
      <c r="N111" s="54">
        <v>-50.13</v>
      </c>
    </row>
    <row r="112" spans="1:14" x14ac:dyDescent="0.2">
      <c r="A112" s="14" t="s">
        <v>87</v>
      </c>
      <c r="B112" s="9" t="s">
        <v>75</v>
      </c>
      <c r="C112" s="10">
        <v>17.070557771670199</v>
      </c>
      <c r="D112" s="12">
        <v>77.836345955573805</v>
      </c>
      <c r="E112" s="11"/>
      <c r="F112" s="12"/>
      <c r="G112" s="13">
        <v>327.36967804485573</v>
      </c>
      <c r="H112" s="12">
        <v>1</v>
      </c>
      <c r="I112" s="9"/>
      <c r="J112" s="9"/>
      <c r="K112" s="36"/>
      <c r="L112" s="32"/>
      <c r="M112" s="32"/>
      <c r="N112" s="35"/>
    </row>
    <row r="113" spans="1:14" x14ac:dyDescent="0.2">
      <c r="A113" s="14" t="s">
        <v>87</v>
      </c>
      <c r="B113" s="9" t="s">
        <v>85</v>
      </c>
      <c r="C113" s="10">
        <v>17.056697849702999</v>
      </c>
      <c r="D113" s="12">
        <v>77.833328718074597</v>
      </c>
      <c r="E113" s="13">
        <v>729752.90141889965</v>
      </c>
      <c r="F113" s="12">
        <v>3</v>
      </c>
      <c r="G113" s="13">
        <v>954631.55327663291</v>
      </c>
      <c r="H113" s="12">
        <v>2</v>
      </c>
      <c r="I113" s="15">
        <v>925600</v>
      </c>
      <c r="J113" s="10">
        <v>3</v>
      </c>
      <c r="K113" s="36">
        <v>-44.27</v>
      </c>
      <c r="L113" s="32">
        <v>-43.83</v>
      </c>
      <c r="M113" s="32">
        <v>-43.55</v>
      </c>
      <c r="N113" s="35">
        <v>-45.12</v>
      </c>
    </row>
    <row r="114" spans="1:14" x14ac:dyDescent="0.2">
      <c r="A114" s="14" t="s">
        <v>87</v>
      </c>
      <c r="B114" s="9" t="s">
        <v>86</v>
      </c>
      <c r="C114" s="10">
        <v>17.0562767275343</v>
      </c>
      <c r="D114" s="12">
        <v>77.831565552047195</v>
      </c>
      <c r="E114" s="13"/>
      <c r="F114" s="12"/>
      <c r="G114" s="13">
        <v>74356</v>
      </c>
      <c r="H114" s="12">
        <v>1</v>
      </c>
      <c r="I114" s="9"/>
      <c r="J114" s="9"/>
      <c r="K114" s="36"/>
      <c r="L114" s="32"/>
      <c r="M114" s="32"/>
      <c r="N114" s="35">
        <v>-43.51</v>
      </c>
    </row>
    <row r="115" spans="1:14" x14ac:dyDescent="0.2">
      <c r="A115" s="14" t="s">
        <v>87</v>
      </c>
      <c r="B115" s="9" t="s">
        <v>52</v>
      </c>
      <c r="C115" s="10">
        <v>17.0236700666016</v>
      </c>
      <c r="D115" s="12">
        <v>77.824865453459907</v>
      </c>
      <c r="E115" s="11"/>
      <c r="F115" s="12"/>
      <c r="G115" s="13">
        <v>4342.6681599352532</v>
      </c>
      <c r="H115" s="12">
        <v>1</v>
      </c>
      <c r="I115" s="9"/>
      <c r="J115" s="9"/>
      <c r="K115" s="36"/>
      <c r="L115" s="32"/>
      <c r="M115" s="32"/>
      <c r="N115" s="35"/>
    </row>
    <row r="116" spans="1:14" x14ac:dyDescent="0.2">
      <c r="A116" s="14" t="s">
        <v>89</v>
      </c>
      <c r="B116" s="9" t="s">
        <v>50</v>
      </c>
      <c r="C116" s="10">
        <v>17.772515686672801</v>
      </c>
      <c r="D116" s="12">
        <v>78.209098987105506</v>
      </c>
      <c r="E116" s="13">
        <v>3755.7518576486932</v>
      </c>
      <c r="F116" s="12">
        <v>1</v>
      </c>
      <c r="G116" s="13"/>
      <c r="H116" s="12"/>
      <c r="I116" s="9"/>
      <c r="J116" s="9"/>
      <c r="K116" s="36"/>
      <c r="L116" s="32"/>
      <c r="M116" s="32"/>
      <c r="N116" s="35"/>
    </row>
    <row r="117" spans="1:14" x14ac:dyDescent="0.2">
      <c r="A117" s="14" t="s">
        <v>47</v>
      </c>
      <c r="B117" s="9" t="s">
        <v>50</v>
      </c>
      <c r="C117" s="10">
        <v>16.9528888322256</v>
      </c>
      <c r="D117" s="12">
        <v>78.031494055510706</v>
      </c>
      <c r="E117" s="13">
        <v>1576.0586282705583</v>
      </c>
      <c r="F117" s="12">
        <v>1</v>
      </c>
      <c r="G117" s="13"/>
      <c r="H117" s="12"/>
      <c r="I117" s="9"/>
      <c r="J117" s="9"/>
      <c r="K117" s="36"/>
      <c r="L117" s="32"/>
      <c r="M117" s="32"/>
      <c r="N117" s="35"/>
    </row>
    <row r="118" spans="1:14" x14ac:dyDescent="0.2">
      <c r="A118" s="14" t="s">
        <v>48</v>
      </c>
      <c r="B118" s="9" t="s">
        <v>76</v>
      </c>
      <c r="C118" s="10">
        <v>17.334532781715701</v>
      </c>
      <c r="D118" s="12">
        <v>78.159023866051399</v>
      </c>
      <c r="E118" s="13">
        <v>83859.243087032432</v>
      </c>
      <c r="F118" s="12">
        <v>1</v>
      </c>
      <c r="G118" s="13"/>
      <c r="H118" s="12"/>
      <c r="I118" s="9"/>
      <c r="J118" s="9"/>
      <c r="K118" s="53">
        <v>-36.869999999999997</v>
      </c>
      <c r="L118" s="63"/>
      <c r="M118" s="63"/>
      <c r="N118" s="35"/>
    </row>
    <row r="119" spans="1:14" x14ac:dyDescent="0.2">
      <c r="A119" s="14" t="s">
        <v>48</v>
      </c>
      <c r="B119" s="9" t="s">
        <v>75</v>
      </c>
      <c r="C119" s="10">
        <v>17.333385729298602</v>
      </c>
      <c r="D119" s="12">
        <v>78.160315572920695</v>
      </c>
      <c r="E119" s="13"/>
      <c r="F119" s="12"/>
      <c r="G119" s="13">
        <v>263.66811648375659</v>
      </c>
      <c r="H119" s="12">
        <v>1</v>
      </c>
      <c r="I119" s="9"/>
      <c r="J119" s="9"/>
      <c r="K119" s="36"/>
      <c r="L119" s="32"/>
      <c r="M119" s="32"/>
      <c r="N119" s="35"/>
    </row>
    <row r="120" spans="1:14" x14ac:dyDescent="0.2">
      <c r="A120" s="14" t="s">
        <v>210</v>
      </c>
      <c r="B120" s="9" t="s">
        <v>50</v>
      </c>
      <c r="C120" s="10">
        <v>14.2664517241131</v>
      </c>
      <c r="D120" s="12">
        <v>77.938524313532099</v>
      </c>
      <c r="E120" s="13">
        <v>220775.36184405989</v>
      </c>
      <c r="F120" s="12">
        <v>1</v>
      </c>
      <c r="G120" s="13"/>
      <c r="H120" s="12"/>
      <c r="I120" s="9"/>
      <c r="J120" s="9"/>
      <c r="K120" s="53">
        <v>-44.47</v>
      </c>
      <c r="L120" s="63"/>
      <c r="M120" s="63"/>
      <c r="N120" s="35"/>
    </row>
    <row r="121" spans="1:14" x14ac:dyDescent="0.2">
      <c r="A121" s="14" t="s">
        <v>210</v>
      </c>
      <c r="B121" s="9" t="s">
        <v>52</v>
      </c>
      <c r="C121" s="10">
        <v>14.269486294991401</v>
      </c>
      <c r="D121" s="12">
        <v>77.940118377579694</v>
      </c>
      <c r="E121" s="13">
        <v>13929.296787058101</v>
      </c>
      <c r="F121" s="12">
        <v>2</v>
      </c>
      <c r="G121" s="13"/>
      <c r="H121" s="12"/>
      <c r="I121" s="9"/>
      <c r="J121" s="9"/>
      <c r="K121" s="36"/>
      <c r="L121" s="32"/>
      <c r="M121" s="32"/>
      <c r="N121" s="35"/>
    </row>
    <row r="122" spans="1:14" x14ac:dyDescent="0.2">
      <c r="A122" s="14" t="s">
        <v>88</v>
      </c>
      <c r="B122" s="9" t="s">
        <v>52</v>
      </c>
      <c r="C122" s="10">
        <v>17.399421659284901</v>
      </c>
      <c r="D122" s="12">
        <v>78.422875660550005</v>
      </c>
      <c r="E122" s="13">
        <v>46.040269923839617</v>
      </c>
      <c r="F122" s="12">
        <v>1</v>
      </c>
      <c r="G122" s="13"/>
      <c r="H122" s="12"/>
      <c r="I122" s="9"/>
      <c r="J122" s="9"/>
      <c r="K122" s="36"/>
      <c r="L122" s="32"/>
      <c r="M122" s="32"/>
      <c r="N122" s="35"/>
    </row>
    <row r="123" spans="1:14" x14ac:dyDescent="0.2">
      <c r="A123" s="14" t="s">
        <v>88</v>
      </c>
      <c r="B123" s="9" t="s">
        <v>75</v>
      </c>
      <c r="C123" s="10">
        <v>17.480065046588098</v>
      </c>
      <c r="D123" s="12">
        <v>78.439400520672606</v>
      </c>
      <c r="E123" s="13">
        <v>73.69890113906402</v>
      </c>
      <c r="F123" s="12">
        <v>1</v>
      </c>
      <c r="G123" s="13"/>
      <c r="H123" s="12"/>
      <c r="I123" s="9"/>
      <c r="J123" s="9"/>
      <c r="K123" s="36"/>
      <c r="L123" s="32"/>
      <c r="M123" s="32"/>
      <c r="N123" s="35"/>
    </row>
    <row r="124" spans="1:14" x14ac:dyDescent="0.2">
      <c r="A124" s="14" t="s">
        <v>88</v>
      </c>
      <c r="B124" s="9" t="s">
        <v>76</v>
      </c>
      <c r="C124" s="10">
        <v>17.5089922634385</v>
      </c>
      <c r="D124" s="12">
        <v>78.425736646950099</v>
      </c>
      <c r="E124" s="13">
        <v>85.820631711927376</v>
      </c>
      <c r="F124" s="12">
        <v>1</v>
      </c>
      <c r="G124" s="13"/>
      <c r="H124" s="12"/>
      <c r="I124" s="9"/>
      <c r="J124" s="9"/>
      <c r="K124" s="36"/>
      <c r="L124" s="32"/>
      <c r="M124" s="32"/>
      <c r="N124" s="35"/>
    </row>
    <row r="125" spans="1:14" ht="17" thickBot="1" x14ac:dyDescent="0.25">
      <c r="A125" s="19" t="s">
        <v>49</v>
      </c>
      <c r="B125" s="30" t="s">
        <v>50</v>
      </c>
      <c r="C125" s="31">
        <v>17.753203293675199</v>
      </c>
      <c r="D125" s="17">
        <v>78.057559175689804</v>
      </c>
      <c r="E125" s="16"/>
      <c r="F125" s="17"/>
      <c r="G125" s="18">
        <v>51382.174349751906</v>
      </c>
      <c r="H125" s="17">
        <v>1</v>
      </c>
      <c r="I125" s="30"/>
      <c r="J125" s="30"/>
      <c r="K125" s="37"/>
      <c r="L125" s="38"/>
      <c r="M125" s="38"/>
      <c r="N125" s="39">
        <v>-44.33</v>
      </c>
    </row>
    <row r="126" spans="1:14" x14ac:dyDescent="0.2">
      <c r="A126" s="9"/>
      <c r="B126" s="9"/>
      <c r="C126" s="10"/>
      <c r="D126" s="10"/>
      <c r="E126" s="10"/>
      <c r="F126" s="10"/>
      <c r="G126" s="15"/>
      <c r="H126" s="10"/>
      <c r="I126" s="9"/>
      <c r="J126" s="9"/>
      <c r="K126" s="32"/>
      <c r="L126" s="32"/>
      <c r="M126" s="32"/>
      <c r="N126" s="32"/>
    </row>
    <row r="127" spans="1:14" x14ac:dyDescent="0.2">
      <c r="A127" s="9" t="s">
        <v>94</v>
      </c>
      <c r="B127" s="9"/>
      <c r="C127" s="10"/>
      <c r="D127" s="10"/>
      <c r="E127" s="10"/>
      <c r="F127" s="10"/>
      <c r="G127" s="15"/>
      <c r="H127" s="10"/>
      <c r="I127" s="9"/>
      <c r="J127" s="9"/>
      <c r="K127" s="32"/>
      <c r="L127" s="32"/>
      <c r="M127" s="32"/>
      <c r="N127" s="32"/>
    </row>
  </sheetData>
  <autoFilter ref="A2:K2" xr:uid="{D7E069E0-164C-8341-BF2B-2644CB3B891C}"/>
  <mergeCells count="4">
    <mergeCell ref="E1:F1"/>
    <mergeCell ref="G1:H1"/>
    <mergeCell ref="I1:J1"/>
    <mergeCell ref="K1:N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407821-39DA-CB46-A408-7390768A4837}">
  <dimension ref="A1:Q124"/>
  <sheetViews>
    <sheetView workbookViewId="0">
      <selection activeCell="D14" sqref="D14"/>
    </sheetView>
  </sheetViews>
  <sheetFormatPr baseColWidth="10" defaultRowHeight="16" x14ac:dyDescent="0.2"/>
  <cols>
    <col min="1" max="1" width="10.83203125" style="9"/>
    <col min="2" max="2" width="43.6640625" customWidth="1"/>
    <col min="3" max="3" width="11.6640625" style="5" bestFit="1" customWidth="1"/>
    <col min="4" max="4" width="10.83203125" style="5"/>
    <col min="5" max="5" width="10.83203125" style="6"/>
    <col min="6" max="14" width="10.83203125" style="4"/>
    <col min="16" max="17" width="10.83203125" style="4"/>
  </cols>
  <sheetData>
    <row r="1" spans="2:17" ht="17" thickBot="1" x14ac:dyDescent="0.25">
      <c r="B1" s="26"/>
      <c r="C1" s="71"/>
      <c r="D1" s="71"/>
      <c r="E1" s="72" t="s">
        <v>134</v>
      </c>
      <c r="F1" s="73"/>
      <c r="G1" s="73"/>
      <c r="H1" s="73"/>
      <c r="I1" s="73"/>
      <c r="J1" s="73"/>
      <c r="K1" s="73"/>
      <c r="L1" s="73"/>
      <c r="M1" s="74"/>
      <c r="N1" s="42"/>
      <c r="O1" s="27"/>
      <c r="P1" s="42"/>
      <c r="Q1" s="43"/>
    </row>
    <row r="2" spans="2:17" x14ac:dyDescent="0.2">
      <c r="B2" s="14"/>
      <c r="C2" s="44"/>
      <c r="D2" s="44"/>
      <c r="E2" s="75" t="s">
        <v>95</v>
      </c>
      <c r="F2" s="76"/>
      <c r="G2" s="77"/>
      <c r="H2" s="66" t="s">
        <v>96</v>
      </c>
      <c r="I2" s="68"/>
      <c r="J2" s="67"/>
      <c r="K2" s="66" t="s">
        <v>97</v>
      </c>
      <c r="L2" s="68"/>
      <c r="M2" s="67"/>
      <c r="N2" s="32"/>
      <c r="O2" s="32"/>
      <c r="P2" s="69"/>
      <c r="Q2" s="70"/>
    </row>
    <row r="3" spans="2:17" ht="57" x14ac:dyDescent="0.2">
      <c r="B3" s="25" t="s">
        <v>98</v>
      </c>
      <c r="C3" s="49" t="s">
        <v>130</v>
      </c>
      <c r="D3" s="49" t="s">
        <v>131</v>
      </c>
      <c r="E3" s="50" t="s">
        <v>132</v>
      </c>
      <c r="F3" s="51" t="s">
        <v>100</v>
      </c>
      <c r="G3" s="52" t="s">
        <v>101</v>
      </c>
      <c r="H3" s="50" t="s">
        <v>133</v>
      </c>
      <c r="I3" s="51" t="s">
        <v>100</v>
      </c>
      <c r="J3" s="52" t="s">
        <v>101</v>
      </c>
      <c r="K3" s="50" t="s">
        <v>133</v>
      </c>
      <c r="L3" s="51" t="s">
        <v>100</v>
      </c>
      <c r="M3" s="52" t="s">
        <v>101</v>
      </c>
      <c r="N3" s="51" t="s">
        <v>102</v>
      </c>
      <c r="O3" s="51" t="s">
        <v>103</v>
      </c>
      <c r="P3" s="51" t="s">
        <v>104</v>
      </c>
      <c r="Q3" s="52" t="s">
        <v>99</v>
      </c>
    </row>
    <row r="4" spans="2:17" x14ac:dyDescent="0.2">
      <c r="B4" s="14" t="s">
        <v>0</v>
      </c>
      <c r="C4" s="33">
        <v>0.36700253748698441</v>
      </c>
      <c r="D4" s="33">
        <v>6.1990012423479976E-3</v>
      </c>
      <c r="E4" s="34">
        <v>76321</v>
      </c>
      <c r="F4" s="32">
        <v>155</v>
      </c>
      <c r="G4" s="35">
        <v>10</v>
      </c>
      <c r="H4" s="36">
        <v>74023</v>
      </c>
      <c r="I4" s="32">
        <v>161</v>
      </c>
      <c r="J4" s="35">
        <v>8</v>
      </c>
      <c r="K4" s="36"/>
      <c r="L4" s="32"/>
      <c r="M4" s="35"/>
      <c r="N4" s="32">
        <v>0.91700000000000004</v>
      </c>
      <c r="O4" s="9">
        <f t="shared" ref="O4:O68" si="0">4/1000000000*16.04*1000</f>
        <v>6.4159999999999996E-5</v>
      </c>
      <c r="P4" s="32">
        <v>1.584471867</v>
      </c>
      <c r="Q4" s="35">
        <v>0.78433580579999995</v>
      </c>
    </row>
    <row r="5" spans="2:17" x14ac:dyDescent="0.2">
      <c r="B5" s="14" t="s">
        <v>2</v>
      </c>
      <c r="C5" s="33">
        <v>0.21368437177637123</v>
      </c>
      <c r="D5" s="33">
        <v>0.21368437177637123</v>
      </c>
      <c r="E5" s="34">
        <v>145596</v>
      </c>
      <c r="F5" s="32">
        <v>155</v>
      </c>
      <c r="G5" s="35">
        <v>10</v>
      </c>
      <c r="H5" s="36">
        <v>153119</v>
      </c>
      <c r="I5" s="32">
        <v>161</v>
      </c>
      <c r="J5" s="35">
        <v>8</v>
      </c>
      <c r="K5" s="36"/>
      <c r="L5" s="32"/>
      <c r="M5" s="35"/>
      <c r="N5" s="32">
        <v>0.91700000000000004</v>
      </c>
      <c r="O5" s="9">
        <f t="shared" si="0"/>
        <v>6.4159999999999996E-5</v>
      </c>
      <c r="P5" s="32">
        <v>1.584471867</v>
      </c>
      <c r="Q5" s="35">
        <v>0.78433580579999995</v>
      </c>
    </row>
    <row r="6" spans="2:17" x14ac:dyDescent="0.2">
      <c r="B6" s="14" t="s">
        <v>209</v>
      </c>
      <c r="C6" s="33">
        <v>3.5540180496060536</v>
      </c>
      <c r="D6" s="33">
        <v>1.5888915450568194E-3</v>
      </c>
      <c r="E6" s="34">
        <v>70988</v>
      </c>
      <c r="F6" s="32">
        <v>155</v>
      </c>
      <c r="G6" s="35">
        <v>10</v>
      </c>
      <c r="H6" s="36">
        <v>152142</v>
      </c>
      <c r="I6" s="32">
        <v>161</v>
      </c>
      <c r="J6" s="35">
        <v>8</v>
      </c>
      <c r="K6" s="36"/>
      <c r="L6" s="32"/>
      <c r="M6" s="35"/>
      <c r="N6" s="32">
        <v>0.91700000000000004</v>
      </c>
      <c r="O6" s="9">
        <f t="shared" si="0"/>
        <v>6.4159999999999996E-5</v>
      </c>
      <c r="P6" s="32">
        <v>1.584471867</v>
      </c>
      <c r="Q6" s="35">
        <v>0.78433580579999995</v>
      </c>
    </row>
    <row r="7" spans="2:17" x14ac:dyDescent="0.2">
      <c r="B7" s="14" t="s">
        <v>3</v>
      </c>
      <c r="C7" s="33">
        <v>8.8795758541687143E-4</v>
      </c>
      <c r="D7" s="33">
        <v>8.8795758541687143E-4</v>
      </c>
      <c r="E7" s="34"/>
      <c r="F7" s="32"/>
      <c r="G7" s="35"/>
      <c r="H7" s="36">
        <v>51054</v>
      </c>
      <c r="I7" s="32">
        <v>161</v>
      </c>
      <c r="J7" s="35">
        <v>8</v>
      </c>
      <c r="K7" s="36"/>
      <c r="L7" s="32"/>
      <c r="M7" s="35"/>
      <c r="N7" s="32">
        <v>0.91700000000000004</v>
      </c>
      <c r="O7" s="9">
        <f t="shared" si="0"/>
        <v>6.4159999999999996E-5</v>
      </c>
      <c r="P7" s="32">
        <v>1.584471867</v>
      </c>
      <c r="Q7" s="35">
        <v>0.78433580579999995</v>
      </c>
    </row>
    <row r="8" spans="2:17" x14ac:dyDescent="0.2">
      <c r="B8" s="14" t="s">
        <v>4</v>
      </c>
      <c r="C8" s="33">
        <v>5.6281468281626043E-2</v>
      </c>
      <c r="D8" s="33">
        <v>5.6281468281626043E-2</v>
      </c>
      <c r="E8" s="34">
        <v>74939</v>
      </c>
      <c r="F8" s="32">
        <v>155</v>
      </c>
      <c r="G8" s="35">
        <v>10</v>
      </c>
      <c r="H8" s="36">
        <f>161384+30808</f>
        <v>192192</v>
      </c>
      <c r="I8" s="32">
        <v>161</v>
      </c>
      <c r="J8" s="35">
        <v>8</v>
      </c>
      <c r="K8" s="36"/>
      <c r="L8" s="32"/>
      <c r="M8" s="35"/>
      <c r="N8" s="32">
        <v>0.91700000000000004</v>
      </c>
      <c r="O8" s="9">
        <f t="shared" si="0"/>
        <v>6.4159999999999996E-5</v>
      </c>
      <c r="P8" s="32">
        <v>1.584471867</v>
      </c>
      <c r="Q8" s="35">
        <v>0.78433580579999995</v>
      </c>
    </row>
    <row r="9" spans="2:17" x14ac:dyDescent="0.2">
      <c r="B9" s="14" t="s">
        <v>5</v>
      </c>
      <c r="C9" s="33">
        <v>2.0057695593143195E-2</v>
      </c>
      <c r="D9" s="33">
        <v>2.0057695593143195E-2</v>
      </c>
      <c r="E9" s="34">
        <v>39130.333333333336</v>
      </c>
      <c r="F9" s="32">
        <v>155</v>
      </c>
      <c r="G9" s="35">
        <v>10</v>
      </c>
      <c r="H9" s="36">
        <v>59158</v>
      </c>
      <c r="I9" s="32">
        <v>161</v>
      </c>
      <c r="J9" s="35">
        <v>8</v>
      </c>
      <c r="K9" s="36"/>
      <c r="L9" s="32"/>
      <c r="M9" s="35"/>
      <c r="N9" s="32">
        <v>0.91700000000000004</v>
      </c>
      <c r="O9" s="9">
        <f t="shared" si="0"/>
        <v>6.4159999999999996E-5</v>
      </c>
      <c r="P9" s="32">
        <v>1.584471867</v>
      </c>
      <c r="Q9" s="35">
        <v>0.78433580579999995</v>
      </c>
    </row>
    <row r="10" spans="2:17" x14ac:dyDescent="0.2">
      <c r="B10" s="14" t="s">
        <v>6</v>
      </c>
      <c r="C10" s="33">
        <v>2.5999999999999999E-3</v>
      </c>
      <c r="D10" s="33">
        <v>0</v>
      </c>
      <c r="E10" s="34"/>
      <c r="F10" s="32"/>
      <c r="G10" s="35"/>
      <c r="H10" s="36">
        <v>6779</v>
      </c>
      <c r="I10" s="32">
        <v>161</v>
      </c>
      <c r="J10" s="35">
        <v>8</v>
      </c>
      <c r="K10" s="36"/>
      <c r="L10" s="32"/>
      <c r="M10" s="35"/>
      <c r="N10" s="32">
        <v>0.91700000000000004</v>
      </c>
      <c r="O10" s="9">
        <f t="shared" si="0"/>
        <v>6.4159999999999996E-5</v>
      </c>
      <c r="P10" s="32">
        <v>1.584471867</v>
      </c>
      <c r="Q10" s="35">
        <v>0.78433580579999995</v>
      </c>
    </row>
    <row r="11" spans="2:17" x14ac:dyDescent="0.2">
      <c r="B11" s="14" t="s">
        <v>55</v>
      </c>
      <c r="C11" s="33">
        <v>0.34513249268003893</v>
      </c>
      <c r="D11" s="33">
        <v>0.34513249268003893</v>
      </c>
      <c r="E11" s="34">
        <v>582250</v>
      </c>
      <c r="F11" s="32">
        <v>155</v>
      </c>
      <c r="G11" s="35">
        <v>10</v>
      </c>
      <c r="H11" s="36"/>
      <c r="I11" s="32"/>
      <c r="J11" s="35"/>
      <c r="K11" s="36"/>
      <c r="L11" s="32"/>
      <c r="M11" s="35"/>
      <c r="N11" s="32">
        <v>0.91700000000000004</v>
      </c>
      <c r="O11" s="9">
        <f t="shared" si="0"/>
        <v>6.4159999999999996E-5</v>
      </c>
      <c r="P11" s="32">
        <v>1.584471867</v>
      </c>
      <c r="Q11" s="35">
        <v>0.78433580579999995</v>
      </c>
    </row>
    <row r="12" spans="2:17" x14ac:dyDescent="0.2">
      <c r="B12" s="14" t="s">
        <v>56</v>
      </c>
      <c r="C12" s="33">
        <v>1.2772658000898151E-2</v>
      </c>
      <c r="D12" s="33">
        <v>1.178202130433094E-4</v>
      </c>
      <c r="E12" s="34"/>
      <c r="F12" s="32"/>
      <c r="G12" s="35"/>
      <c r="H12" s="36"/>
      <c r="I12" s="32"/>
      <c r="J12" s="35"/>
      <c r="K12" s="36"/>
      <c r="L12" s="32"/>
      <c r="M12" s="35"/>
      <c r="N12" s="32">
        <v>0.91700000000000004</v>
      </c>
      <c r="O12" s="9">
        <f t="shared" si="0"/>
        <v>6.4159999999999996E-5</v>
      </c>
      <c r="P12" s="32">
        <v>1.584471867</v>
      </c>
      <c r="Q12" s="35">
        <v>0.78433580579999995</v>
      </c>
    </row>
    <row r="13" spans="2:17" x14ac:dyDescent="0.2">
      <c r="B13" s="14" t="s">
        <v>57</v>
      </c>
      <c r="C13" s="33">
        <v>2.7364054552364514E-2</v>
      </c>
      <c r="D13" s="33">
        <v>9.4865159305282506E-4</v>
      </c>
      <c r="E13" s="34">
        <v>125746</v>
      </c>
      <c r="F13" s="32">
        <v>155</v>
      </c>
      <c r="G13" s="35">
        <v>10</v>
      </c>
      <c r="H13" s="36">
        <v>213313</v>
      </c>
      <c r="I13" s="32">
        <v>161</v>
      </c>
      <c r="J13" s="35">
        <v>8</v>
      </c>
      <c r="K13" s="36">
        <v>330879</v>
      </c>
      <c r="L13" s="32">
        <v>162</v>
      </c>
      <c r="M13" s="35">
        <v>7</v>
      </c>
      <c r="N13" s="32">
        <v>0.91700000000000004</v>
      </c>
      <c r="O13" s="9">
        <f t="shared" si="0"/>
        <v>6.4159999999999996E-5</v>
      </c>
      <c r="P13" s="32">
        <v>1.584471867</v>
      </c>
      <c r="Q13" s="35">
        <v>0.78433580579999995</v>
      </c>
    </row>
    <row r="14" spans="2:17" x14ac:dyDescent="0.2">
      <c r="B14" s="14" t="s">
        <v>7</v>
      </c>
      <c r="C14" s="33">
        <v>2.6978861980040307E-3</v>
      </c>
      <c r="D14" s="33">
        <v>2.6978861980040307E-3</v>
      </c>
      <c r="E14" s="34"/>
      <c r="F14" s="32"/>
      <c r="G14" s="35"/>
      <c r="H14" s="36">
        <f>15689+14393+7999</f>
        <v>38081</v>
      </c>
      <c r="I14" s="32">
        <v>161</v>
      </c>
      <c r="J14" s="35">
        <v>8</v>
      </c>
      <c r="K14" s="36"/>
      <c r="L14" s="32"/>
      <c r="M14" s="35"/>
      <c r="N14" s="32">
        <v>0.91700000000000004</v>
      </c>
      <c r="O14" s="9">
        <f t="shared" si="0"/>
        <v>6.4159999999999996E-5</v>
      </c>
      <c r="P14" s="32">
        <v>1.584471867</v>
      </c>
      <c r="Q14" s="35">
        <v>0.78433580579999995</v>
      </c>
    </row>
    <row r="15" spans="2:17" x14ac:dyDescent="0.2">
      <c r="B15" s="14" t="s">
        <v>8</v>
      </c>
      <c r="C15" s="33">
        <v>5.4681348993221599</v>
      </c>
      <c r="D15" s="33">
        <v>5.4681348993221599</v>
      </c>
      <c r="E15" s="34"/>
      <c r="F15" s="32"/>
      <c r="G15" s="35"/>
      <c r="H15" s="36"/>
      <c r="I15" s="32"/>
      <c r="J15" s="35"/>
      <c r="K15" s="36">
        <v>19288</v>
      </c>
      <c r="L15" s="32">
        <v>162</v>
      </c>
      <c r="M15" s="35">
        <v>7</v>
      </c>
      <c r="N15" s="32">
        <v>0.91700000000000004</v>
      </c>
      <c r="O15" s="9">
        <f t="shared" si="0"/>
        <v>6.4159999999999996E-5</v>
      </c>
      <c r="P15" s="32">
        <v>1.584471867</v>
      </c>
      <c r="Q15" s="35">
        <v>0.78433580579999995</v>
      </c>
    </row>
    <row r="16" spans="2:17" x14ac:dyDescent="0.2">
      <c r="B16" s="14" t="s">
        <v>58</v>
      </c>
      <c r="C16" s="33">
        <v>6.4035277372187262E-3</v>
      </c>
      <c r="D16" s="45">
        <v>2.63381134020272E-3</v>
      </c>
      <c r="E16" s="34">
        <v>255140</v>
      </c>
      <c r="F16" s="32">
        <v>155</v>
      </c>
      <c r="G16" s="35">
        <v>10</v>
      </c>
      <c r="H16" s="36">
        <v>292202</v>
      </c>
      <c r="I16" s="32">
        <v>161</v>
      </c>
      <c r="J16" s="35">
        <v>8</v>
      </c>
      <c r="K16" s="36">
        <f>18900+182616</f>
        <v>201516</v>
      </c>
      <c r="L16" s="32">
        <v>162</v>
      </c>
      <c r="M16" s="35">
        <v>7</v>
      </c>
      <c r="N16" s="32">
        <v>0.91700000000000004</v>
      </c>
      <c r="O16" s="9">
        <f t="shared" si="0"/>
        <v>6.4159999999999996E-5</v>
      </c>
      <c r="P16" s="32">
        <v>1.584471867</v>
      </c>
      <c r="Q16" s="35">
        <v>0.78433580579999995</v>
      </c>
    </row>
    <row r="17" spans="2:17" x14ac:dyDescent="0.2">
      <c r="B17" s="14" t="s">
        <v>9</v>
      </c>
      <c r="C17" s="33">
        <v>9.0336405032779155</v>
      </c>
      <c r="D17" s="33">
        <v>9.0336405032779155</v>
      </c>
      <c r="E17" s="34">
        <v>34617</v>
      </c>
      <c r="F17" s="32">
        <v>155</v>
      </c>
      <c r="G17" s="35">
        <v>10</v>
      </c>
      <c r="H17" s="36">
        <f>29523+25183</f>
        <v>54706</v>
      </c>
      <c r="I17" s="32">
        <v>161</v>
      </c>
      <c r="J17" s="35">
        <v>8</v>
      </c>
      <c r="K17" s="36"/>
      <c r="L17" s="32"/>
      <c r="M17" s="35"/>
      <c r="N17" s="32">
        <v>0.91700000000000004</v>
      </c>
      <c r="O17" s="9">
        <f t="shared" si="0"/>
        <v>6.4159999999999996E-5</v>
      </c>
      <c r="P17" s="32">
        <v>1.584471867</v>
      </c>
      <c r="Q17" s="35">
        <v>0.78433580579999995</v>
      </c>
    </row>
    <row r="18" spans="2:17" x14ac:dyDescent="0.2">
      <c r="B18" s="14" t="s">
        <v>60</v>
      </c>
      <c r="C18" s="33">
        <v>2.0083460501090528E-2</v>
      </c>
      <c r="D18" s="33">
        <v>4.5611347996860627E-4</v>
      </c>
      <c r="E18" s="34">
        <v>232886</v>
      </c>
      <c r="F18" s="32">
        <v>155</v>
      </c>
      <c r="G18" s="35">
        <v>10</v>
      </c>
      <c r="H18" s="36">
        <f>21320+246793</f>
        <v>268113</v>
      </c>
      <c r="I18" s="32">
        <v>161</v>
      </c>
      <c r="J18" s="35">
        <v>8</v>
      </c>
      <c r="K18" s="36">
        <f>262313+48313</f>
        <v>310626</v>
      </c>
      <c r="L18" s="32">
        <v>162</v>
      </c>
      <c r="M18" s="35">
        <v>7</v>
      </c>
      <c r="N18" s="32">
        <v>0.91700000000000004</v>
      </c>
      <c r="O18" s="9">
        <f t="shared" si="0"/>
        <v>6.4159999999999996E-5</v>
      </c>
      <c r="P18" s="32">
        <v>1.584471867</v>
      </c>
      <c r="Q18" s="35">
        <v>0.78433580579999995</v>
      </c>
    </row>
    <row r="19" spans="2:17" x14ac:dyDescent="0.2">
      <c r="B19" s="14" t="s">
        <v>63</v>
      </c>
      <c r="C19" s="33">
        <v>12.699553709860366</v>
      </c>
      <c r="D19" s="33">
        <v>5.0141965294390234</v>
      </c>
      <c r="E19" s="34">
        <v>281650</v>
      </c>
      <c r="F19" s="32">
        <v>155</v>
      </c>
      <c r="G19" s="35">
        <v>10</v>
      </c>
      <c r="H19" s="36">
        <f>866214+116374+59289</f>
        <v>1041877</v>
      </c>
      <c r="I19" s="32">
        <v>161</v>
      </c>
      <c r="J19" s="35">
        <v>8</v>
      </c>
      <c r="K19" s="36"/>
      <c r="L19" s="32"/>
      <c r="M19" s="35"/>
      <c r="N19" s="32">
        <v>0.91700000000000004</v>
      </c>
      <c r="O19" s="9">
        <f t="shared" si="0"/>
        <v>6.4159999999999996E-5</v>
      </c>
      <c r="P19" s="32">
        <v>1.584471867</v>
      </c>
      <c r="Q19" s="35">
        <v>0.78433580579999995</v>
      </c>
    </row>
    <row r="20" spans="2:17" x14ac:dyDescent="0.2">
      <c r="B20" s="14" t="s">
        <v>10</v>
      </c>
      <c r="C20" s="33">
        <v>5.0594972640339124</v>
      </c>
      <c r="D20" s="33">
        <v>5.0594972640339124</v>
      </c>
      <c r="E20" s="34">
        <v>79233</v>
      </c>
      <c r="F20" s="32">
        <v>155</v>
      </c>
      <c r="G20" s="35">
        <v>10</v>
      </c>
      <c r="H20" s="36"/>
      <c r="I20" s="32"/>
      <c r="J20" s="35"/>
      <c r="K20" s="36"/>
      <c r="L20" s="32"/>
      <c r="M20" s="35"/>
      <c r="N20" s="32">
        <v>0.91700000000000004</v>
      </c>
      <c r="O20" s="9">
        <f t="shared" si="0"/>
        <v>6.4159999999999996E-5</v>
      </c>
      <c r="P20" s="32">
        <v>1.584471867</v>
      </c>
      <c r="Q20" s="35">
        <v>0.78433580579999995</v>
      </c>
    </row>
    <row r="21" spans="2:17" x14ac:dyDescent="0.2">
      <c r="B21" s="14" t="s">
        <v>11</v>
      </c>
      <c r="C21" s="33">
        <v>1.2762432354027173E-4</v>
      </c>
      <c r="D21" s="33">
        <v>1.2762432354027173E-4</v>
      </c>
      <c r="E21" s="34">
        <v>202384</v>
      </c>
      <c r="F21" s="32">
        <v>155</v>
      </c>
      <c r="G21" s="35">
        <v>10</v>
      </c>
      <c r="H21" s="36">
        <v>89778</v>
      </c>
      <c r="I21" s="32">
        <v>161</v>
      </c>
      <c r="J21" s="35">
        <v>8</v>
      </c>
      <c r="K21" s="36"/>
      <c r="L21" s="32"/>
      <c r="M21" s="35"/>
      <c r="N21" s="32">
        <v>0.91700000000000004</v>
      </c>
      <c r="O21" s="9">
        <f t="shared" si="0"/>
        <v>6.4159999999999996E-5</v>
      </c>
      <c r="P21" s="32">
        <v>1.584471867</v>
      </c>
      <c r="Q21" s="35">
        <v>0.78433580579999995</v>
      </c>
    </row>
    <row r="22" spans="2:17" x14ac:dyDescent="0.2">
      <c r="B22" s="14" t="s">
        <v>64</v>
      </c>
      <c r="C22" s="33">
        <v>0.19365163155732371</v>
      </c>
      <c r="D22" s="33">
        <v>4.4458144372637141E-3</v>
      </c>
      <c r="E22" s="34"/>
      <c r="F22" s="32"/>
      <c r="G22" s="35"/>
      <c r="H22" s="36">
        <v>75913</v>
      </c>
      <c r="I22" s="32">
        <v>161</v>
      </c>
      <c r="J22" s="35">
        <v>8</v>
      </c>
      <c r="K22" s="36"/>
      <c r="L22" s="32"/>
      <c r="M22" s="35"/>
      <c r="N22" s="32">
        <v>0.91700000000000004</v>
      </c>
      <c r="O22" s="9">
        <f t="shared" si="0"/>
        <v>6.4159999999999996E-5</v>
      </c>
      <c r="P22" s="32">
        <v>1.584471867</v>
      </c>
      <c r="Q22" s="35">
        <v>0.78433580579999995</v>
      </c>
    </row>
    <row r="23" spans="2:17" x14ac:dyDescent="0.2">
      <c r="B23" s="14" t="s">
        <v>12</v>
      </c>
      <c r="C23" s="33">
        <v>9.2326128631826293E-2</v>
      </c>
      <c r="D23" s="33">
        <v>9.2326128631826293E-2</v>
      </c>
      <c r="E23" s="34"/>
      <c r="F23" s="32"/>
      <c r="G23" s="35"/>
      <c r="H23" s="36">
        <v>5592</v>
      </c>
      <c r="I23" s="32">
        <v>161</v>
      </c>
      <c r="J23" s="35">
        <v>8</v>
      </c>
      <c r="K23" s="36"/>
      <c r="L23" s="32"/>
      <c r="M23" s="35"/>
      <c r="N23" s="32">
        <v>0.91700000000000004</v>
      </c>
      <c r="O23" s="9">
        <f t="shared" si="0"/>
        <v>6.4159999999999996E-5</v>
      </c>
      <c r="P23" s="32">
        <v>1.584471867</v>
      </c>
      <c r="Q23" s="35">
        <v>0.78433580579999995</v>
      </c>
    </row>
    <row r="24" spans="2:17" x14ac:dyDescent="0.2">
      <c r="B24" s="14" t="s">
        <v>13</v>
      </c>
      <c r="C24" s="33">
        <v>4.5332464503190242E-2</v>
      </c>
      <c r="D24" s="33">
        <v>4.5332464503190242E-2</v>
      </c>
      <c r="E24" s="34">
        <v>29735</v>
      </c>
      <c r="F24" s="32">
        <v>155</v>
      </c>
      <c r="G24" s="35">
        <v>10</v>
      </c>
      <c r="H24" s="36">
        <f>21295+34276</f>
        <v>55571</v>
      </c>
      <c r="I24" s="32">
        <v>161</v>
      </c>
      <c r="J24" s="35">
        <v>8</v>
      </c>
      <c r="K24" s="36">
        <v>76219</v>
      </c>
      <c r="L24" s="32">
        <v>162</v>
      </c>
      <c r="M24" s="35">
        <v>7</v>
      </c>
      <c r="N24" s="32">
        <v>0.91700000000000004</v>
      </c>
      <c r="O24" s="9">
        <f t="shared" si="0"/>
        <v>6.4159999999999996E-5</v>
      </c>
      <c r="P24" s="32">
        <v>1.584471867</v>
      </c>
      <c r="Q24" s="35">
        <v>0.78433580579999995</v>
      </c>
    </row>
    <row r="25" spans="2:17" x14ac:dyDescent="0.2">
      <c r="B25" s="14" t="s">
        <v>14</v>
      </c>
      <c r="C25" s="33">
        <v>3.9593046655636024E-4</v>
      </c>
      <c r="D25" s="33">
        <v>3.9593046655636024E-4</v>
      </c>
      <c r="E25" s="34">
        <v>41145</v>
      </c>
      <c r="F25" s="32">
        <v>155</v>
      </c>
      <c r="G25" s="35">
        <v>10</v>
      </c>
      <c r="H25" s="36">
        <v>32068</v>
      </c>
      <c r="I25" s="32">
        <v>161</v>
      </c>
      <c r="J25" s="35">
        <v>8</v>
      </c>
      <c r="K25" s="36">
        <v>89258</v>
      </c>
      <c r="L25" s="32">
        <v>162</v>
      </c>
      <c r="M25" s="35">
        <v>7</v>
      </c>
      <c r="N25" s="32">
        <v>0.91700000000000004</v>
      </c>
      <c r="O25" s="9">
        <f t="shared" si="0"/>
        <v>6.4159999999999996E-5</v>
      </c>
      <c r="P25" s="32">
        <v>1.584471867</v>
      </c>
      <c r="Q25" s="35">
        <v>0.78433580579999995</v>
      </c>
    </row>
    <row r="26" spans="2:17" x14ac:dyDescent="0.2">
      <c r="B26" s="14" t="s">
        <v>15</v>
      </c>
      <c r="C26" s="33">
        <v>4.2165387616578381E-3</v>
      </c>
      <c r="D26" s="33">
        <v>4.2165387616578381E-3</v>
      </c>
      <c r="E26" s="34">
        <v>73743</v>
      </c>
      <c r="F26" s="32">
        <v>155</v>
      </c>
      <c r="G26" s="35">
        <v>10</v>
      </c>
      <c r="H26" s="36">
        <v>75169</v>
      </c>
      <c r="I26" s="32">
        <v>161</v>
      </c>
      <c r="J26" s="35">
        <v>8</v>
      </c>
      <c r="K26" s="36"/>
      <c r="L26" s="32"/>
      <c r="M26" s="35"/>
      <c r="N26" s="32">
        <v>0.91700000000000004</v>
      </c>
      <c r="O26" s="9">
        <f t="shared" si="0"/>
        <v>6.4159999999999996E-5</v>
      </c>
      <c r="P26" s="32">
        <v>1.584471867</v>
      </c>
      <c r="Q26" s="35">
        <v>0.78433580579999995</v>
      </c>
    </row>
    <row r="27" spans="2:17" x14ac:dyDescent="0.2">
      <c r="B27" s="14" t="s">
        <v>65</v>
      </c>
      <c r="C27" s="33">
        <v>1.7486452645596489</v>
      </c>
      <c r="D27" s="33">
        <v>0.2652490735129942</v>
      </c>
      <c r="E27" s="34">
        <v>69331</v>
      </c>
      <c r="F27" s="32">
        <v>155</v>
      </c>
      <c r="G27" s="35">
        <v>10</v>
      </c>
      <c r="H27" s="36">
        <f>41335+11667+77113</f>
        <v>130115</v>
      </c>
      <c r="I27" s="32">
        <v>161</v>
      </c>
      <c r="J27" s="35">
        <v>8</v>
      </c>
      <c r="K27" s="36"/>
      <c r="L27" s="32"/>
      <c r="M27" s="35"/>
      <c r="N27" s="32">
        <v>0.91700000000000004</v>
      </c>
      <c r="O27" s="9">
        <f t="shared" si="0"/>
        <v>6.4159999999999996E-5</v>
      </c>
      <c r="P27" s="32">
        <v>1.584471867</v>
      </c>
      <c r="Q27" s="35">
        <v>0.78433580579999995</v>
      </c>
    </row>
    <row r="28" spans="2:17" x14ac:dyDescent="0.2">
      <c r="B28" s="14" t="s">
        <v>16</v>
      </c>
      <c r="C28" s="33">
        <v>2.9982997810442944</v>
      </c>
      <c r="D28" s="33">
        <v>2.9982997810442944</v>
      </c>
      <c r="E28" s="34"/>
      <c r="F28" s="32"/>
      <c r="G28" s="35"/>
      <c r="H28" s="36">
        <v>20211</v>
      </c>
      <c r="I28" s="32">
        <v>161</v>
      </c>
      <c r="J28" s="35">
        <v>8</v>
      </c>
      <c r="K28" s="36">
        <v>72212</v>
      </c>
      <c r="L28" s="32">
        <v>162</v>
      </c>
      <c r="M28" s="35">
        <v>7</v>
      </c>
      <c r="N28" s="32">
        <v>0.91700000000000004</v>
      </c>
      <c r="O28" s="9">
        <f t="shared" si="0"/>
        <v>6.4159999999999996E-5</v>
      </c>
      <c r="P28" s="32">
        <v>1.584471867</v>
      </c>
      <c r="Q28" s="35">
        <v>0.78433580579999995</v>
      </c>
    </row>
    <row r="29" spans="2:17" x14ac:dyDescent="0.2">
      <c r="B29" s="14" t="s">
        <v>89</v>
      </c>
      <c r="C29" s="33">
        <v>6.0242259796685037E-2</v>
      </c>
      <c r="D29" s="33">
        <v>6.0242259796685037E-2</v>
      </c>
      <c r="E29" s="34">
        <v>25063</v>
      </c>
      <c r="F29" s="32">
        <v>155</v>
      </c>
      <c r="G29" s="35">
        <v>10</v>
      </c>
      <c r="H29" s="36">
        <v>31700</v>
      </c>
      <c r="I29" s="32">
        <v>161</v>
      </c>
      <c r="J29" s="35">
        <v>8</v>
      </c>
      <c r="K29" s="36"/>
      <c r="L29" s="32"/>
      <c r="M29" s="35"/>
      <c r="N29" s="32">
        <v>0.91700000000000004</v>
      </c>
      <c r="O29" s="9">
        <f t="shared" si="0"/>
        <v>6.4159999999999996E-5</v>
      </c>
      <c r="P29" s="32">
        <v>1.584471867</v>
      </c>
      <c r="Q29" s="35">
        <v>0.78433580579999995</v>
      </c>
    </row>
    <row r="30" spans="2:17" x14ac:dyDescent="0.2">
      <c r="B30" s="14" t="s">
        <v>128</v>
      </c>
      <c r="C30" s="33">
        <v>8.3897004392485179</v>
      </c>
      <c r="D30" s="33">
        <v>8.3897004392485179</v>
      </c>
      <c r="E30" s="34">
        <v>38422.333333333336</v>
      </c>
      <c r="F30" s="32">
        <v>155</v>
      </c>
      <c r="G30" s="35">
        <v>10</v>
      </c>
      <c r="H30" s="36"/>
      <c r="I30" s="32"/>
      <c r="J30" s="35"/>
      <c r="K30" s="36"/>
      <c r="L30" s="32"/>
      <c r="M30" s="35"/>
      <c r="N30" s="32">
        <v>0.91700000000000004</v>
      </c>
      <c r="O30" s="9">
        <f t="shared" si="0"/>
        <v>6.4159999999999996E-5</v>
      </c>
      <c r="P30" s="32">
        <v>1.584471867</v>
      </c>
      <c r="Q30" s="35">
        <v>0.78433580579999995</v>
      </c>
    </row>
    <row r="31" spans="2:17" x14ac:dyDescent="0.2">
      <c r="B31" s="14" t="s">
        <v>17</v>
      </c>
      <c r="C31" s="33">
        <v>3.7927108408772012</v>
      </c>
      <c r="D31" s="33">
        <v>0.98887907048204926</v>
      </c>
      <c r="E31" s="34">
        <v>88374</v>
      </c>
      <c r="F31" s="32">
        <v>155</v>
      </c>
      <c r="G31" s="35">
        <v>10</v>
      </c>
      <c r="H31" s="36">
        <v>77607</v>
      </c>
      <c r="I31" s="32">
        <v>161</v>
      </c>
      <c r="J31" s="35">
        <v>8</v>
      </c>
      <c r="K31" s="36"/>
      <c r="L31" s="32"/>
      <c r="M31" s="35"/>
      <c r="N31" s="32">
        <v>0.91700000000000004</v>
      </c>
      <c r="O31" s="9">
        <f t="shared" si="0"/>
        <v>6.4159999999999996E-5</v>
      </c>
      <c r="P31" s="32">
        <v>1.584471867</v>
      </c>
      <c r="Q31" s="35">
        <v>0.78433580579999995</v>
      </c>
    </row>
    <row r="32" spans="2:17" x14ac:dyDescent="0.2">
      <c r="B32" s="14" t="s">
        <v>18</v>
      </c>
      <c r="C32" s="33">
        <v>7.4606629112206873E-3</v>
      </c>
      <c r="D32" s="33">
        <v>7.4606629112206873E-3</v>
      </c>
      <c r="E32" s="34">
        <v>56016</v>
      </c>
      <c r="F32" s="32">
        <v>155</v>
      </c>
      <c r="G32" s="35">
        <v>10</v>
      </c>
      <c r="H32" s="36">
        <f>11404+31185+53519</f>
        <v>96108</v>
      </c>
      <c r="I32" s="32">
        <v>161</v>
      </c>
      <c r="J32" s="35">
        <v>8</v>
      </c>
      <c r="K32" s="36"/>
      <c r="L32" s="32"/>
      <c r="M32" s="35"/>
      <c r="N32" s="32">
        <v>0.91700000000000004</v>
      </c>
      <c r="O32" s="9">
        <f t="shared" si="0"/>
        <v>6.4159999999999996E-5</v>
      </c>
      <c r="P32" s="32">
        <v>1.584471867</v>
      </c>
      <c r="Q32" s="35">
        <v>0.78433580579999995</v>
      </c>
    </row>
    <row r="33" spans="2:17" x14ac:dyDescent="0.2">
      <c r="B33" s="14" t="s">
        <v>66</v>
      </c>
      <c r="C33" s="33">
        <v>1.9814285547355381E-2</v>
      </c>
      <c r="D33" s="33">
        <v>1.9541655767051625E-4</v>
      </c>
      <c r="E33" s="34">
        <v>48898</v>
      </c>
      <c r="F33" s="32">
        <v>155</v>
      </c>
      <c r="G33" s="35">
        <v>10</v>
      </c>
      <c r="H33" s="36">
        <f>30559+24690+7381</f>
        <v>62630</v>
      </c>
      <c r="I33" s="32">
        <v>161</v>
      </c>
      <c r="J33" s="35">
        <v>8</v>
      </c>
      <c r="K33" s="36"/>
      <c r="L33" s="32"/>
      <c r="M33" s="35"/>
      <c r="N33" s="32">
        <v>0.91700000000000004</v>
      </c>
      <c r="O33" s="9">
        <f t="shared" si="0"/>
        <v>6.4159999999999996E-5</v>
      </c>
      <c r="P33" s="32">
        <v>1.584471867</v>
      </c>
      <c r="Q33" s="35">
        <v>0.78433580579999995</v>
      </c>
    </row>
    <row r="34" spans="2:17" x14ac:dyDescent="0.2">
      <c r="B34" s="14" t="s">
        <v>19</v>
      </c>
      <c r="C34" s="33">
        <v>1.127054756857564E-2</v>
      </c>
      <c r="D34" s="33">
        <v>1.127054756857564E-2</v>
      </c>
      <c r="E34" s="34">
        <v>47377</v>
      </c>
      <c r="F34" s="32">
        <v>155</v>
      </c>
      <c r="G34" s="35">
        <v>10</v>
      </c>
      <c r="H34" s="36">
        <v>49967</v>
      </c>
      <c r="I34" s="32">
        <v>161</v>
      </c>
      <c r="J34" s="35">
        <v>8</v>
      </c>
      <c r="K34" s="36"/>
      <c r="L34" s="32"/>
      <c r="M34" s="35"/>
      <c r="N34" s="32">
        <v>0.91700000000000004</v>
      </c>
      <c r="O34" s="9">
        <f t="shared" si="0"/>
        <v>6.4159999999999996E-5</v>
      </c>
      <c r="P34" s="32">
        <v>1.584471867</v>
      </c>
      <c r="Q34" s="35">
        <v>0.78433580579999995</v>
      </c>
    </row>
    <row r="35" spans="2:17" x14ac:dyDescent="0.2">
      <c r="B35" s="14" t="s">
        <v>67</v>
      </c>
      <c r="C35" s="45">
        <v>3.165695653838619E-2</v>
      </c>
      <c r="D35" s="33">
        <v>3.3151327921952366E-3</v>
      </c>
      <c r="E35" s="34">
        <v>46143</v>
      </c>
      <c r="F35" s="32">
        <v>155</v>
      </c>
      <c r="G35" s="35">
        <v>10</v>
      </c>
      <c r="H35" s="36">
        <v>79067</v>
      </c>
      <c r="I35" s="32">
        <v>161</v>
      </c>
      <c r="J35" s="35">
        <v>8</v>
      </c>
      <c r="K35" s="36"/>
      <c r="L35" s="32"/>
      <c r="M35" s="35"/>
      <c r="N35" s="32">
        <v>0.91700000000000004</v>
      </c>
      <c r="O35" s="9">
        <f t="shared" si="0"/>
        <v>6.4159999999999996E-5</v>
      </c>
      <c r="P35" s="32">
        <v>1.584471867</v>
      </c>
      <c r="Q35" s="35">
        <v>0.78433580579999995</v>
      </c>
    </row>
    <row r="36" spans="2:17" x14ac:dyDescent="0.2">
      <c r="B36" s="14" t="s">
        <v>69</v>
      </c>
      <c r="C36" s="45">
        <v>28.360518229110962</v>
      </c>
      <c r="D36" s="33">
        <v>3.4069038662366009E-3</v>
      </c>
      <c r="E36" s="34">
        <v>216053</v>
      </c>
      <c r="F36" s="32">
        <v>155</v>
      </c>
      <c r="G36" s="35">
        <v>10</v>
      </c>
      <c r="H36" s="36">
        <f>33416+182976+29890</f>
        <v>246282</v>
      </c>
      <c r="I36" s="32">
        <v>161</v>
      </c>
      <c r="J36" s="35">
        <v>8</v>
      </c>
      <c r="K36" s="36">
        <v>356218</v>
      </c>
      <c r="L36" s="32">
        <v>162</v>
      </c>
      <c r="M36" s="35">
        <v>7</v>
      </c>
      <c r="N36" s="32">
        <v>0.91700000000000004</v>
      </c>
      <c r="O36" s="9">
        <f t="shared" si="0"/>
        <v>6.4159999999999996E-5</v>
      </c>
      <c r="P36" s="32">
        <v>1.584471867</v>
      </c>
      <c r="Q36" s="35">
        <v>0.78433580579999995</v>
      </c>
    </row>
    <row r="37" spans="2:17" x14ac:dyDescent="0.2">
      <c r="B37" s="14" t="s">
        <v>70</v>
      </c>
      <c r="C37" s="45">
        <v>2.8368899007236048</v>
      </c>
      <c r="D37" s="33">
        <v>2.1343015598804869E-3</v>
      </c>
      <c r="E37" s="34">
        <v>291599.33333333331</v>
      </c>
      <c r="F37" s="32">
        <v>155</v>
      </c>
      <c r="G37" s="35">
        <v>10</v>
      </c>
      <c r="H37" s="36">
        <f>26134+168824+155860</f>
        <v>350818</v>
      </c>
      <c r="I37" s="32">
        <v>161</v>
      </c>
      <c r="J37" s="35">
        <v>8</v>
      </c>
      <c r="K37" s="36">
        <f>369760+102811</f>
        <v>472571</v>
      </c>
      <c r="L37" s="32">
        <v>162</v>
      </c>
      <c r="M37" s="35">
        <v>7</v>
      </c>
      <c r="N37" s="32">
        <v>0.91700000000000004</v>
      </c>
      <c r="O37" s="9">
        <f t="shared" si="0"/>
        <v>6.4159999999999996E-5</v>
      </c>
      <c r="P37" s="32">
        <v>1.584471867</v>
      </c>
      <c r="Q37" s="35">
        <v>0.78433580579999995</v>
      </c>
    </row>
    <row r="38" spans="2:17" x14ac:dyDescent="0.2">
      <c r="B38" s="14" t="s">
        <v>20</v>
      </c>
      <c r="C38" s="33">
        <v>0.22548850404399579</v>
      </c>
      <c r="D38" s="33">
        <v>0.22548850404399579</v>
      </c>
      <c r="E38" s="34">
        <v>86018</v>
      </c>
      <c r="F38" s="32">
        <v>155</v>
      </c>
      <c r="G38" s="35">
        <v>10</v>
      </c>
      <c r="H38" s="36"/>
      <c r="I38" s="32"/>
      <c r="J38" s="35"/>
      <c r="K38" s="36"/>
      <c r="L38" s="32"/>
      <c r="M38" s="35"/>
      <c r="N38" s="32">
        <v>0.91700000000000004</v>
      </c>
      <c r="O38" s="9">
        <f t="shared" si="0"/>
        <v>6.4159999999999996E-5</v>
      </c>
      <c r="P38" s="32">
        <v>1.584471867</v>
      </c>
      <c r="Q38" s="35">
        <v>0.78433580579999995</v>
      </c>
    </row>
    <row r="39" spans="2:17" x14ac:dyDescent="0.2">
      <c r="B39" s="14" t="s">
        <v>21</v>
      </c>
      <c r="C39" s="33">
        <v>4.4758407477565431E-4</v>
      </c>
      <c r="D39" s="33">
        <v>4.4758407477565431E-4</v>
      </c>
      <c r="E39" s="34">
        <v>29105</v>
      </c>
      <c r="F39" s="32">
        <v>155</v>
      </c>
      <c r="G39" s="35">
        <v>10</v>
      </c>
      <c r="H39" s="36">
        <v>44737</v>
      </c>
      <c r="I39" s="32">
        <v>161</v>
      </c>
      <c r="J39" s="35">
        <v>8</v>
      </c>
      <c r="K39" s="36">
        <v>61349</v>
      </c>
      <c r="L39" s="32">
        <v>162</v>
      </c>
      <c r="M39" s="35">
        <v>7</v>
      </c>
      <c r="N39" s="32">
        <v>0.91700000000000004</v>
      </c>
      <c r="O39" s="9">
        <f t="shared" si="0"/>
        <v>6.4159999999999996E-5</v>
      </c>
      <c r="P39" s="32">
        <v>1.584471867</v>
      </c>
      <c r="Q39" s="35">
        <v>0.78433580579999995</v>
      </c>
    </row>
    <row r="40" spans="2:17" x14ac:dyDescent="0.2">
      <c r="B40" s="14" t="s">
        <v>73</v>
      </c>
      <c r="C40" s="33">
        <v>23.102797206629237</v>
      </c>
      <c r="D40" s="33">
        <v>23.102797206629237</v>
      </c>
      <c r="E40" s="34">
        <v>42862</v>
      </c>
      <c r="F40" s="32">
        <v>155</v>
      </c>
      <c r="G40" s="35">
        <v>10</v>
      </c>
      <c r="H40" s="36">
        <v>16165</v>
      </c>
      <c r="I40" s="32">
        <v>161</v>
      </c>
      <c r="J40" s="35">
        <v>8</v>
      </c>
      <c r="K40" s="36">
        <f>39430+3994</f>
        <v>43424</v>
      </c>
      <c r="L40" s="32">
        <v>162</v>
      </c>
      <c r="M40" s="35">
        <v>7</v>
      </c>
      <c r="N40" s="32">
        <v>0.91700000000000004</v>
      </c>
      <c r="O40" s="9">
        <f t="shared" si="0"/>
        <v>6.4159999999999996E-5</v>
      </c>
      <c r="P40" s="32">
        <v>1.584471867</v>
      </c>
      <c r="Q40" s="35">
        <v>0.78433580579999995</v>
      </c>
    </row>
    <row r="41" spans="2:17" x14ac:dyDescent="0.2">
      <c r="B41" s="14" t="s">
        <v>22</v>
      </c>
      <c r="C41" s="33">
        <v>2.8606258707014947E-3</v>
      </c>
      <c r="D41" s="33">
        <v>2.8606258707014947E-3</v>
      </c>
      <c r="E41" s="34">
        <v>256394.66666666666</v>
      </c>
      <c r="F41" s="32">
        <v>155</v>
      </c>
      <c r="G41" s="35">
        <v>10</v>
      </c>
      <c r="H41" s="36">
        <f>30549+22101+22195+2769+23710+8059</f>
        <v>109383</v>
      </c>
      <c r="I41" s="32">
        <v>161</v>
      </c>
      <c r="J41" s="35">
        <v>8</v>
      </c>
      <c r="K41" s="36">
        <v>438169</v>
      </c>
      <c r="L41" s="32">
        <v>162</v>
      </c>
      <c r="M41" s="35">
        <v>7</v>
      </c>
      <c r="N41" s="32">
        <v>0.91700000000000004</v>
      </c>
      <c r="O41" s="9">
        <f t="shared" si="0"/>
        <v>6.4159999999999996E-5</v>
      </c>
      <c r="P41" s="32">
        <v>1.584471867</v>
      </c>
      <c r="Q41" s="35">
        <v>0.78433580579999995</v>
      </c>
    </row>
    <row r="42" spans="2:17" x14ac:dyDescent="0.2">
      <c r="B42" s="14" t="s">
        <v>23</v>
      </c>
      <c r="C42" s="33">
        <v>8.9799713120750318E-4</v>
      </c>
      <c r="D42" s="33">
        <v>8.9799713120750318E-4</v>
      </c>
      <c r="E42" s="34"/>
      <c r="F42" s="32"/>
      <c r="G42" s="35"/>
      <c r="H42" s="36"/>
      <c r="I42" s="32"/>
      <c r="J42" s="35"/>
      <c r="K42" s="36">
        <v>25691</v>
      </c>
      <c r="L42" s="32">
        <v>162</v>
      </c>
      <c r="M42" s="35">
        <v>7</v>
      </c>
      <c r="N42" s="32">
        <v>0.91700000000000004</v>
      </c>
      <c r="O42" s="9">
        <f t="shared" si="0"/>
        <v>6.4159999999999996E-5</v>
      </c>
      <c r="P42" s="32">
        <v>1.584471867</v>
      </c>
      <c r="Q42" s="35">
        <v>0.78433580579999995</v>
      </c>
    </row>
    <row r="43" spans="2:17" x14ac:dyDescent="0.2">
      <c r="B43" s="14" t="s">
        <v>24</v>
      </c>
      <c r="C43" s="33">
        <v>8.5598379562346008</v>
      </c>
      <c r="D43" s="33">
        <v>8.5598379562346008</v>
      </c>
      <c r="E43" s="34">
        <v>22745</v>
      </c>
      <c r="F43" s="32">
        <v>155</v>
      </c>
      <c r="G43" s="35">
        <v>10</v>
      </c>
      <c r="H43" s="36">
        <v>8095</v>
      </c>
      <c r="I43" s="32">
        <v>161</v>
      </c>
      <c r="J43" s="35">
        <v>8</v>
      </c>
      <c r="K43" s="36"/>
      <c r="L43" s="32"/>
      <c r="M43" s="35"/>
      <c r="N43" s="32">
        <v>0.91700000000000004</v>
      </c>
      <c r="O43" s="9">
        <f t="shared" si="0"/>
        <v>6.4159999999999996E-5</v>
      </c>
      <c r="P43" s="32">
        <v>1.584471867</v>
      </c>
      <c r="Q43" s="35">
        <v>0.78433580579999995</v>
      </c>
    </row>
    <row r="44" spans="2:17" x14ac:dyDescent="0.2">
      <c r="B44" s="14" t="s">
        <v>25</v>
      </c>
      <c r="C44" s="33">
        <v>0.38290115371814981</v>
      </c>
      <c r="D44" s="33">
        <v>0.38290115371814981</v>
      </c>
      <c r="E44" s="34">
        <v>42093</v>
      </c>
      <c r="F44" s="32">
        <v>155</v>
      </c>
      <c r="G44" s="35">
        <v>10</v>
      </c>
      <c r="H44" s="36">
        <f>9086+34055</f>
        <v>43141</v>
      </c>
      <c r="I44" s="32">
        <v>161</v>
      </c>
      <c r="J44" s="35">
        <v>8</v>
      </c>
      <c r="K44" s="36">
        <v>93013</v>
      </c>
      <c r="L44" s="32">
        <v>162</v>
      </c>
      <c r="M44" s="35">
        <v>7</v>
      </c>
      <c r="N44" s="32">
        <v>0.91700000000000004</v>
      </c>
      <c r="O44" s="9">
        <f t="shared" si="0"/>
        <v>6.4159999999999996E-5</v>
      </c>
      <c r="P44" s="32">
        <v>1.584471867</v>
      </c>
      <c r="Q44" s="35">
        <v>0.78433580579999995</v>
      </c>
    </row>
    <row r="45" spans="2:17" x14ac:dyDescent="0.2">
      <c r="B45" s="14" t="s">
        <v>26</v>
      </c>
      <c r="C45" s="33">
        <v>5.385371702744654E-3</v>
      </c>
      <c r="D45" s="33">
        <v>5.385371702744654E-3</v>
      </c>
      <c r="E45" s="34">
        <v>91471.666666666672</v>
      </c>
      <c r="F45" s="32">
        <v>155</v>
      </c>
      <c r="G45" s="35">
        <v>10</v>
      </c>
      <c r="H45" s="36">
        <f>15071+23549+20992+16534</f>
        <v>76146</v>
      </c>
      <c r="I45" s="32">
        <v>161</v>
      </c>
      <c r="J45" s="35">
        <v>8</v>
      </c>
      <c r="K45" s="36"/>
      <c r="L45" s="32"/>
      <c r="M45" s="35"/>
      <c r="N45" s="32">
        <v>0.91700000000000004</v>
      </c>
      <c r="O45" s="9">
        <f t="shared" si="0"/>
        <v>6.4159999999999996E-5</v>
      </c>
      <c r="P45" s="32">
        <v>1.584471867</v>
      </c>
      <c r="Q45" s="35">
        <v>0.78433580579999995</v>
      </c>
    </row>
    <row r="46" spans="2:17" x14ac:dyDescent="0.2">
      <c r="B46" s="14" t="s">
        <v>74</v>
      </c>
      <c r="C46" s="33">
        <v>9.7892044419487807E-3</v>
      </c>
      <c r="D46" s="33">
        <v>4.395836646674792E-3</v>
      </c>
      <c r="E46" s="34">
        <v>243242</v>
      </c>
      <c r="F46" s="32">
        <v>155</v>
      </c>
      <c r="G46" s="35">
        <v>10</v>
      </c>
      <c r="H46" s="36">
        <v>192734</v>
      </c>
      <c r="I46" s="32">
        <v>161</v>
      </c>
      <c r="J46" s="35">
        <v>8</v>
      </c>
      <c r="K46" s="36"/>
      <c r="L46" s="32"/>
      <c r="M46" s="35"/>
      <c r="N46" s="32">
        <v>0.91700000000000004</v>
      </c>
      <c r="O46" s="9">
        <f t="shared" si="0"/>
        <v>6.4159999999999996E-5</v>
      </c>
      <c r="P46" s="32">
        <v>1.584471867</v>
      </c>
      <c r="Q46" s="35">
        <v>0.78433580579999995</v>
      </c>
    </row>
    <row r="47" spans="2:17" x14ac:dyDescent="0.2">
      <c r="B47" s="14" t="s">
        <v>77</v>
      </c>
      <c r="C47" s="33">
        <v>41.143065150290546</v>
      </c>
      <c r="D47" s="33">
        <v>6.4009963741394133E-5</v>
      </c>
      <c r="E47" s="34">
        <v>41764</v>
      </c>
      <c r="F47" s="32">
        <v>155</v>
      </c>
      <c r="G47" s="35">
        <v>10</v>
      </c>
      <c r="H47" s="36">
        <f>26832+3584+11944+29270</f>
        <v>71630</v>
      </c>
      <c r="I47" s="32">
        <v>161</v>
      </c>
      <c r="J47" s="35">
        <v>8</v>
      </c>
      <c r="K47" s="36">
        <f>42679+11471</f>
        <v>54150</v>
      </c>
      <c r="L47" s="32">
        <v>162</v>
      </c>
      <c r="M47" s="35">
        <v>7</v>
      </c>
      <c r="N47" s="32">
        <v>0.91700000000000004</v>
      </c>
      <c r="O47" s="9">
        <f t="shared" si="0"/>
        <v>6.4159999999999996E-5</v>
      </c>
      <c r="P47" s="32">
        <v>1.584471867</v>
      </c>
      <c r="Q47" s="35">
        <v>0.78433580579999995</v>
      </c>
    </row>
    <row r="48" spans="2:17" x14ac:dyDescent="0.2">
      <c r="B48" s="14" t="s">
        <v>27</v>
      </c>
      <c r="C48" s="33">
        <v>1.128898024135114E-3</v>
      </c>
      <c r="D48" s="33">
        <v>1.128898024135114E-3</v>
      </c>
      <c r="E48" s="34">
        <v>63147</v>
      </c>
      <c r="F48" s="32">
        <v>155</v>
      </c>
      <c r="G48" s="35">
        <v>10</v>
      </c>
      <c r="H48" s="36">
        <v>13351</v>
      </c>
      <c r="I48" s="32">
        <v>161</v>
      </c>
      <c r="J48" s="35">
        <v>8</v>
      </c>
      <c r="K48" s="36"/>
      <c r="L48" s="32"/>
      <c r="M48" s="35"/>
      <c r="N48" s="32">
        <v>0.91700000000000004</v>
      </c>
      <c r="O48" s="9">
        <f t="shared" si="0"/>
        <v>6.4159999999999996E-5</v>
      </c>
      <c r="P48" s="32">
        <v>1.584471867</v>
      </c>
      <c r="Q48" s="35">
        <v>0.78433580579999995</v>
      </c>
    </row>
    <row r="49" spans="2:17" x14ac:dyDescent="0.2">
      <c r="B49" s="14" t="s">
        <v>28</v>
      </c>
      <c r="C49" s="33">
        <v>2.5920290874425479E-2</v>
      </c>
      <c r="D49" s="33">
        <v>2.5920290874425479E-2</v>
      </c>
      <c r="E49" s="34">
        <v>155121</v>
      </c>
      <c r="F49" s="32">
        <v>155</v>
      </c>
      <c r="G49" s="35">
        <v>10</v>
      </c>
      <c r="H49" s="36">
        <f>55026+3610+6618+6408+59673</f>
        <v>131335</v>
      </c>
      <c r="I49" s="32">
        <v>161</v>
      </c>
      <c r="J49" s="35">
        <v>8</v>
      </c>
      <c r="K49" s="36"/>
      <c r="L49" s="32"/>
      <c r="M49" s="35"/>
      <c r="N49" s="32">
        <v>0.91700000000000004</v>
      </c>
      <c r="O49" s="9">
        <f t="shared" si="0"/>
        <v>6.4159999999999996E-5</v>
      </c>
      <c r="P49" s="32">
        <v>1.584471867</v>
      </c>
      <c r="Q49" s="35">
        <v>0.78433580579999995</v>
      </c>
    </row>
    <row r="50" spans="2:17" x14ac:dyDescent="0.2">
      <c r="B50" s="14" t="s">
        <v>29</v>
      </c>
      <c r="C50" s="33">
        <v>1.8202560823450238E-2</v>
      </c>
      <c r="D50" s="33">
        <v>1.8202560823450238E-2</v>
      </c>
      <c r="E50" s="34">
        <v>31657</v>
      </c>
      <c r="F50" s="32">
        <v>155</v>
      </c>
      <c r="G50" s="35">
        <v>10</v>
      </c>
      <c r="H50" s="36"/>
      <c r="I50" s="32"/>
      <c r="J50" s="35"/>
      <c r="K50" s="36"/>
      <c r="L50" s="32"/>
      <c r="M50" s="35"/>
      <c r="N50" s="32">
        <v>0.91700000000000004</v>
      </c>
      <c r="O50" s="9">
        <f t="shared" si="0"/>
        <v>6.4159999999999996E-5</v>
      </c>
      <c r="P50" s="32">
        <v>1.584471867</v>
      </c>
      <c r="Q50" s="35">
        <v>0.78433580579999995</v>
      </c>
    </row>
    <row r="51" spans="2:17" x14ac:dyDescent="0.2">
      <c r="B51" s="14" t="s">
        <v>78</v>
      </c>
      <c r="C51" s="33">
        <v>8.6751274603074462E-3</v>
      </c>
      <c r="D51" s="33">
        <v>2.8268340577855093E-3</v>
      </c>
      <c r="E51" s="34">
        <v>77518</v>
      </c>
      <c r="F51" s="32">
        <v>155</v>
      </c>
      <c r="G51" s="35">
        <v>10</v>
      </c>
      <c r="H51" s="36">
        <v>28494</v>
      </c>
      <c r="I51" s="32">
        <v>161</v>
      </c>
      <c r="J51" s="35">
        <v>8</v>
      </c>
      <c r="K51" s="36"/>
      <c r="L51" s="32"/>
      <c r="M51" s="35"/>
      <c r="N51" s="32">
        <v>0.91700000000000004</v>
      </c>
      <c r="O51" s="9">
        <f t="shared" si="0"/>
        <v>6.4159999999999996E-5</v>
      </c>
      <c r="P51" s="32">
        <v>1.584471867</v>
      </c>
      <c r="Q51" s="35">
        <v>0.78433580579999995</v>
      </c>
    </row>
    <row r="52" spans="2:17" x14ac:dyDescent="0.2">
      <c r="B52" s="14" t="s">
        <v>30</v>
      </c>
      <c r="C52" s="33">
        <v>8.2027714582482494E-3</v>
      </c>
      <c r="D52" s="33">
        <v>8.2027714582482494E-3</v>
      </c>
      <c r="E52" s="34">
        <v>27025</v>
      </c>
      <c r="F52" s="32">
        <v>155</v>
      </c>
      <c r="G52" s="35">
        <v>10</v>
      </c>
      <c r="H52" s="36"/>
      <c r="I52" s="32"/>
      <c r="J52" s="35"/>
      <c r="K52" s="36"/>
      <c r="L52" s="32"/>
      <c r="M52" s="35"/>
      <c r="N52" s="32">
        <v>0.91700000000000004</v>
      </c>
      <c r="O52" s="9">
        <f t="shared" si="0"/>
        <v>6.4159999999999996E-5</v>
      </c>
      <c r="P52" s="32">
        <v>1.584471867</v>
      </c>
      <c r="Q52" s="35">
        <v>0.78433580579999995</v>
      </c>
    </row>
    <row r="53" spans="2:17" x14ac:dyDescent="0.2">
      <c r="B53" s="14" t="s">
        <v>79</v>
      </c>
      <c r="C53" s="33">
        <v>2.5125717660447961E-3</v>
      </c>
      <c r="D53" s="33">
        <v>3.5458651930200504E-4</v>
      </c>
      <c r="E53" s="34">
        <v>4988623</v>
      </c>
      <c r="F53" s="32">
        <v>155</v>
      </c>
      <c r="G53" s="35">
        <v>10</v>
      </c>
      <c r="H53" s="36">
        <f>490850+97478+91989+2838654+2649578</f>
        <v>6168549</v>
      </c>
      <c r="I53" s="32">
        <v>161</v>
      </c>
      <c r="J53" s="35">
        <v>8</v>
      </c>
      <c r="K53" s="36"/>
      <c r="L53" s="32"/>
      <c r="M53" s="35"/>
      <c r="N53" s="32">
        <v>0.91700000000000004</v>
      </c>
      <c r="O53" s="9">
        <f t="shared" si="0"/>
        <v>6.4159999999999996E-5</v>
      </c>
      <c r="P53" s="32">
        <v>1.584471867</v>
      </c>
      <c r="Q53" s="35">
        <v>0.78433580579999995</v>
      </c>
    </row>
    <row r="54" spans="2:17" x14ac:dyDescent="0.2">
      <c r="B54" s="14" t="s">
        <v>91</v>
      </c>
      <c r="C54" s="33">
        <v>3.3343090182387106E-3</v>
      </c>
      <c r="D54" s="33">
        <v>3.3343090182387106E-3</v>
      </c>
      <c r="E54" s="34">
        <v>64385</v>
      </c>
      <c r="F54" s="32">
        <v>155</v>
      </c>
      <c r="G54" s="35">
        <v>10</v>
      </c>
      <c r="H54" s="36">
        <v>198495</v>
      </c>
      <c r="I54" s="32">
        <v>161</v>
      </c>
      <c r="J54" s="35">
        <v>8</v>
      </c>
      <c r="K54" s="36"/>
      <c r="L54" s="32"/>
      <c r="M54" s="35"/>
      <c r="N54" s="32">
        <v>0.91700000000000004</v>
      </c>
      <c r="O54" s="9">
        <f t="shared" si="0"/>
        <v>6.4159999999999996E-5</v>
      </c>
      <c r="P54" s="32">
        <v>1.584471867</v>
      </c>
      <c r="Q54" s="35">
        <v>0.78433580579999995</v>
      </c>
    </row>
    <row r="55" spans="2:17" x14ac:dyDescent="0.2">
      <c r="B55" s="14" t="s">
        <v>31</v>
      </c>
      <c r="C55" s="33">
        <v>8.6529043554114914E-3</v>
      </c>
      <c r="D55" s="33">
        <v>5.1014990342148157E-3</v>
      </c>
      <c r="E55" s="34">
        <v>83196</v>
      </c>
      <c r="F55" s="32">
        <v>155</v>
      </c>
      <c r="G55" s="35">
        <v>10</v>
      </c>
      <c r="H55" s="36">
        <f>13164+49605</f>
        <v>62769</v>
      </c>
      <c r="I55" s="32">
        <v>161</v>
      </c>
      <c r="J55" s="35">
        <v>8</v>
      </c>
      <c r="K55" s="36">
        <v>277892</v>
      </c>
      <c r="L55" s="32">
        <v>162</v>
      </c>
      <c r="M55" s="35">
        <v>7</v>
      </c>
      <c r="N55" s="32">
        <v>0.91700000000000004</v>
      </c>
      <c r="O55" s="9">
        <f t="shared" si="0"/>
        <v>6.4159999999999996E-5</v>
      </c>
      <c r="P55" s="32">
        <v>1.584471867</v>
      </c>
      <c r="Q55" s="35">
        <v>0.78433580579999995</v>
      </c>
    </row>
    <row r="56" spans="2:17" x14ac:dyDescent="0.2">
      <c r="B56" s="14" t="s">
        <v>80</v>
      </c>
      <c r="C56" s="33">
        <v>0.87962783492564678</v>
      </c>
      <c r="D56" s="33">
        <v>2.2469360930249429E-4</v>
      </c>
      <c r="E56" s="34"/>
      <c r="F56" s="32"/>
      <c r="G56" s="35"/>
      <c r="H56" s="36"/>
      <c r="I56" s="32"/>
      <c r="J56" s="35"/>
      <c r="K56" s="36">
        <v>100721</v>
      </c>
      <c r="L56" s="32">
        <v>162</v>
      </c>
      <c r="M56" s="35">
        <v>7</v>
      </c>
      <c r="N56" s="32">
        <v>0.91700000000000004</v>
      </c>
      <c r="O56" s="9">
        <f t="shared" si="0"/>
        <v>6.4159999999999996E-5</v>
      </c>
      <c r="P56" s="32">
        <v>1.584471867</v>
      </c>
      <c r="Q56" s="35">
        <v>0.78433580579999995</v>
      </c>
    </row>
    <row r="57" spans="2:17" x14ac:dyDescent="0.2">
      <c r="B57" s="14" t="s">
        <v>32</v>
      </c>
      <c r="C57" s="33">
        <v>5.7445939630610581E-3</v>
      </c>
      <c r="D57" s="33">
        <v>5.7445939630610581E-3</v>
      </c>
      <c r="E57" s="34">
        <v>66996.666666666672</v>
      </c>
      <c r="F57" s="32">
        <v>155</v>
      </c>
      <c r="G57" s="35">
        <v>10</v>
      </c>
      <c r="H57" s="36">
        <f>24612+21904+18316</f>
        <v>64832</v>
      </c>
      <c r="I57" s="32">
        <v>161</v>
      </c>
      <c r="J57" s="35">
        <v>8</v>
      </c>
      <c r="K57" s="36"/>
      <c r="L57" s="32"/>
      <c r="M57" s="35"/>
      <c r="N57" s="32">
        <v>0.91700000000000004</v>
      </c>
      <c r="O57" s="9">
        <f t="shared" si="0"/>
        <v>6.4159999999999996E-5</v>
      </c>
      <c r="P57" s="32">
        <v>1.584471867</v>
      </c>
      <c r="Q57" s="35">
        <v>0.78433580579999995</v>
      </c>
    </row>
    <row r="58" spans="2:17" x14ac:dyDescent="0.2">
      <c r="B58" s="14" t="s">
        <v>105</v>
      </c>
      <c r="C58" s="33">
        <v>5.7361443769292482</v>
      </c>
      <c r="D58" s="33">
        <v>3.1376436754392762</v>
      </c>
      <c r="E58" s="34">
        <v>41529.333333333336</v>
      </c>
      <c r="F58" s="32">
        <v>155</v>
      </c>
      <c r="G58" s="35">
        <v>10</v>
      </c>
      <c r="H58" s="36"/>
      <c r="I58" s="32"/>
      <c r="J58" s="35"/>
      <c r="K58" s="36"/>
      <c r="L58" s="32"/>
      <c r="M58" s="35"/>
      <c r="N58" s="32">
        <v>0.91700000000000004</v>
      </c>
      <c r="O58" s="9">
        <f t="shared" si="0"/>
        <v>6.4159999999999996E-5</v>
      </c>
      <c r="P58" s="32">
        <v>1.584471867</v>
      </c>
      <c r="Q58" s="35">
        <v>0.78433580579999995</v>
      </c>
    </row>
    <row r="59" spans="2:17" x14ac:dyDescent="0.2">
      <c r="B59" s="14" t="s">
        <v>35</v>
      </c>
      <c r="C59" s="33">
        <v>2.0561222154330174</v>
      </c>
      <c r="D59" s="33">
        <v>2.0561222154330174</v>
      </c>
      <c r="E59" s="34"/>
      <c r="F59" s="32"/>
      <c r="G59" s="35"/>
      <c r="H59" s="36">
        <v>1195822</v>
      </c>
      <c r="I59" s="32">
        <v>161</v>
      </c>
      <c r="J59" s="35">
        <v>8</v>
      </c>
      <c r="K59" s="36">
        <v>1220299</v>
      </c>
      <c r="L59" s="32">
        <v>162</v>
      </c>
      <c r="M59" s="35">
        <v>7</v>
      </c>
      <c r="N59" s="32">
        <v>0.91700000000000004</v>
      </c>
      <c r="O59" s="9">
        <f t="shared" si="0"/>
        <v>6.4159999999999996E-5</v>
      </c>
      <c r="P59" s="32">
        <v>1.584471867</v>
      </c>
      <c r="Q59" s="35">
        <v>0.78433580579999995</v>
      </c>
    </row>
    <row r="60" spans="2:17" x14ac:dyDescent="0.2">
      <c r="B60" s="14" t="s">
        <v>36</v>
      </c>
      <c r="C60" s="33">
        <v>1.8800276490727933E-4</v>
      </c>
      <c r="D60" s="33">
        <v>1.8800276490727933E-4</v>
      </c>
      <c r="E60" s="34">
        <v>45529</v>
      </c>
      <c r="F60" s="32">
        <v>155</v>
      </c>
      <c r="G60" s="35">
        <v>10</v>
      </c>
      <c r="H60" s="36">
        <v>35242</v>
      </c>
      <c r="I60" s="32">
        <v>161</v>
      </c>
      <c r="J60" s="35">
        <v>8</v>
      </c>
      <c r="K60" s="36"/>
      <c r="L60" s="32"/>
      <c r="M60" s="35"/>
      <c r="N60" s="32">
        <v>0.91700000000000004</v>
      </c>
      <c r="O60" s="9">
        <f t="shared" si="0"/>
        <v>6.4159999999999996E-5</v>
      </c>
      <c r="P60" s="32">
        <v>1.584471867</v>
      </c>
      <c r="Q60" s="35">
        <v>0.78433580579999995</v>
      </c>
    </row>
    <row r="61" spans="2:17" x14ac:dyDescent="0.2">
      <c r="B61" s="14" t="s">
        <v>37</v>
      </c>
      <c r="C61" s="33">
        <v>1.2320975872877552E-3</v>
      </c>
      <c r="D61" s="33">
        <v>1.2320975872877552E-3</v>
      </c>
      <c r="E61" s="34">
        <v>4560</v>
      </c>
      <c r="F61" s="32">
        <v>155</v>
      </c>
      <c r="G61" s="35">
        <v>10</v>
      </c>
      <c r="H61" s="36"/>
      <c r="I61" s="32"/>
      <c r="J61" s="35"/>
      <c r="K61" s="36"/>
      <c r="L61" s="32"/>
      <c r="M61" s="35"/>
      <c r="N61" s="32">
        <v>0.91700000000000004</v>
      </c>
      <c r="O61" s="9">
        <f t="shared" si="0"/>
        <v>6.4159999999999996E-5</v>
      </c>
      <c r="P61" s="32">
        <v>1.584471867</v>
      </c>
      <c r="Q61" s="35">
        <v>0.78433580579999995</v>
      </c>
    </row>
    <row r="62" spans="2:17" x14ac:dyDescent="0.2">
      <c r="B62" s="14" t="s">
        <v>38</v>
      </c>
      <c r="C62" s="33">
        <v>3.2693698619934763</v>
      </c>
      <c r="D62" s="33">
        <v>3.2693698619934763</v>
      </c>
      <c r="E62" s="34">
        <v>39477</v>
      </c>
      <c r="F62" s="32">
        <v>155</v>
      </c>
      <c r="G62" s="35">
        <v>10</v>
      </c>
      <c r="H62" s="36">
        <v>23040</v>
      </c>
      <c r="I62" s="32">
        <v>161</v>
      </c>
      <c r="J62" s="35">
        <v>8</v>
      </c>
      <c r="K62" s="36"/>
      <c r="L62" s="32"/>
      <c r="M62" s="35"/>
      <c r="N62" s="32">
        <v>0.91700000000000004</v>
      </c>
      <c r="O62" s="9">
        <f t="shared" si="0"/>
        <v>6.4159999999999996E-5</v>
      </c>
      <c r="P62" s="32">
        <v>1.584471867</v>
      </c>
      <c r="Q62" s="35">
        <v>0.78433580579999995</v>
      </c>
    </row>
    <row r="63" spans="2:17" x14ac:dyDescent="0.2">
      <c r="B63" s="14" t="s">
        <v>81</v>
      </c>
      <c r="C63" s="33">
        <v>3.8495819629049119</v>
      </c>
      <c r="D63" s="33">
        <v>0.11637329791600147</v>
      </c>
      <c r="E63" s="34">
        <v>495353</v>
      </c>
      <c r="F63" s="32">
        <v>155</v>
      </c>
      <c r="G63" s="35">
        <v>10</v>
      </c>
      <c r="H63" s="36">
        <f>222756+170466+13177+129013</f>
        <v>535412</v>
      </c>
      <c r="I63" s="32">
        <v>161</v>
      </c>
      <c r="J63" s="35">
        <v>8</v>
      </c>
      <c r="K63" s="36">
        <v>624367</v>
      </c>
      <c r="L63" s="32">
        <v>162</v>
      </c>
      <c r="M63" s="35">
        <v>7</v>
      </c>
      <c r="N63" s="32">
        <v>0.91700000000000004</v>
      </c>
      <c r="O63" s="9">
        <f t="shared" si="0"/>
        <v>6.4159999999999996E-5</v>
      </c>
      <c r="P63" s="32">
        <v>1.584471867</v>
      </c>
      <c r="Q63" s="35">
        <v>0.78433580579999995</v>
      </c>
    </row>
    <row r="64" spans="2:17" x14ac:dyDescent="0.2">
      <c r="B64" s="14" t="s">
        <v>39</v>
      </c>
      <c r="C64" s="33">
        <v>3.1264459926157938E-4</v>
      </c>
      <c r="D64" s="33">
        <v>3.1264459926157938E-4</v>
      </c>
      <c r="E64" s="34"/>
      <c r="F64" s="32"/>
      <c r="G64" s="35"/>
      <c r="H64" s="36">
        <v>41292</v>
      </c>
      <c r="I64" s="32">
        <v>161</v>
      </c>
      <c r="J64" s="35">
        <v>8</v>
      </c>
      <c r="K64" s="36"/>
      <c r="L64" s="32"/>
      <c r="M64" s="35"/>
      <c r="N64" s="32">
        <v>0.91700000000000004</v>
      </c>
      <c r="O64" s="9">
        <f t="shared" si="0"/>
        <v>6.4159999999999996E-5</v>
      </c>
      <c r="P64" s="32">
        <v>1.584471867</v>
      </c>
      <c r="Q64" s="35">
        <v>0.78433580579999995</v>
      </c>
    </row>
    <row r="65" spans="2:17" x14ac:dyDescent="0.2">
      <c r="B65" s="14" t="s">
        <v>93</v>
      </c>
      <c r="C65" s="33">
        <v>39.524517528160622</v>
      </c>
      <c r="D65" s="33">
        <v>39.524517528160622</v>
      </c>
      <c r="E65" s="34"/>
      <c r="F65" s="32"/>
      <c r="G65" s="35"/>
      <c r="H65" s="36">
        <v>11080</v>
      </c>
      <c r="I65" s="32">
        <v>161</v>
      </c>
      <c r="J65" s="35">
        <v>8</v>
      </c>
      <c r="K65" s="36"/>
      <c r="L65" s="32"/>
      <c r="M65" s="35"/>
      <c r="N65" s="32">
        <v>0.91700000000000004</v>
      </c>
      <c r="O65" s="9">
        <f t="shared" si="0"/>
        <v>6.4159999999999996E-5</v>
      </c>
      <c r="P65" s="32">
        <v>1.584471867</v>
      </c>
      <c r="Q65" s="35">
        <v>0.78433580579999995</v>
      </c>
    </row>
    <row r="66" spans="2:17" x14ac:dyDescent="0.2">
      <c r="B66" s="14" t="s">
        <v>82</v>
      </c>
      <c r="C66" s="33">
        <v>23.221878190279334</v>
      </c>
      <c r="D66" s="33">
        <v>1.3036986450030074E-2</v>
      </c>
      <c r="E66" s="34">
        <v>804750</v>
      </c>
      <c r="F66" s="32">
        <v>155</v>
      </c>
      <c r="G66" s="35">
        <v>10</v>
      </c>
      <c r="H66" s="36">
        <f>474011+89824+73624</f>
        <v>637459</v>
      </c>
      <c r="I66" s="32">
        <v>161</v>
      </c>
      <c r="J66" s="35">
        <v>8</v>
      </c>
      <c r="K66" s="36"/>
      <c r="L66" s="32"/>
      <c r="M66" s="35"/>
      <c r="N66" s="32">
        <v>0.91700000000000004</v>
      </c>
      <c r="O66" s="9">
        <f t="shared" si="0"/>
        <v>6.4159999999999996E-5</v>
      </c>
      <c r="P66" s="32">
        <v>1.584471867</v>
      </c>
      <c r="Q66" s="35">
        <v>0.78433580579999995</v>
      </c>
    </row>
    <row r="67" spans="2:17" x14ac:dyDescent="0.2">
      <c r="B67" s="14" t="s">
        <v>83</v>
      </c>
      <c r="C67" s="33">
        <v>0.29543489303977649</v>
      </c>
      <c r="D67" s="33">
        <v>2.5199183072887803E-3</v>
      </c>
      <c r="E67" s="34">
        <v>278432.33333333331</v>
      </c>
      <c r="F67" s="32">
        <v>155</v>
      </c>
      <c r="G67" s="35">
        <v>10</v>
      </c>
      <c r="H67" s="36">
        <f>334152+20047</f>
        <v>354199</v>
      </c>
      <c r="I67" s="32">
        <v>161</v>
      </c>
      <c r="J67" s="35">
        <v>8</v>
      </c>
      <c r="K67" s="36"/>
      <c r="L67" s="32"/>
      <c r="M67" s="35"/>
      <c r="N67" s="32">
        <v>0.91700000000000004</v>
      </c>
      <c r="O67" s="9">
        <f t="shared" si="0"/>
        <v>6.4159999999999996E-5</v>
      </c>
      <c r="P67" s="32">
        <v>1.584471867</v>
      </c>
      <c r="Q67" s="35">
        <v>0.78433580579999995</v>
      </c>
    </row>
    <row r="68" spans="2:17" x14ac:dyDescent="0.2">
      <c r="B68" s="14" t="s">
        <v>40</v>
      </c>
      <c r="C68" s="33">
        <v>1.0930913655385285E-3</v>
      </c>
      <c r="D68" s="33">
        <v>1.0930913655385285E-3</v>
      </c>
      <c r="E68" s="34"/>
      <c r="F68" s="32"/>
      <c r="G68" s="35"/>
      <c r="H68" s="36">
        <v>11061</v>
      </c>
      <c r="I68" s="32">
        <v>161</v>
      </c>
      <c r="J68" s="35">
        <v>8</v>
      </c>
      <c r="K68" s="36">
        <v>44006</v>
      </c>
      <c r="L68" s="32">
        <v>162</v>
      </c>
      <c r="M68" s="35">
        <v>7</v>
      </c>
      <c r="N68" s="32">
        <v>0.91700000000000004</v>
      </c>
      <c r="O68" s="9">
        <f t="shared" si="0"/>
        <v>6.4159999999999996E-5</v>
      </c>
      <c r="P68" s="32">
        <v>1.584471867</v>
      </c>
      <c r="Q68" s="35">
        <v>0.78433580579999995</v>
      </c>
    </row>
    <row r="69" spans="2:17" x14ac:dyDescent="0.2">
      <c r="B69" s="14" t="s">
        <v>41</v>
      </c>
      <c r="C69" s="33">
        <v>2.1576472576656756E-3</v>
      </c>
      <c r="D69" s="33">
        <v>2.1576472576656756E-3</v>
      </c>
      <c r="E69" s="34"/>
      <c r="F69" s="32"/>
      <c r="G69" s="35"/>
      <c r="H69" s="36"/>
      <c r="I69" s="32"/>
      <c r="J69" s="35"/>
      <c r="K69" s="36">
        <v>47860</v>
      </c>
      <c r="L69" s="32">
        <v>162</v>
      </c>
      <c r="M69" s="35">
        <v>7</v>
      </c>
      <c r="N69" s="32">
        <v>0.91700000000000004</v>
      </c>
      <c r="O69" s="9">
        <f t="shared" ref="O69:O105" si="1">4/1000000000*16.04*1000</f>
        <v>6.4159999999999996E-5</v>
      </c>
      <c r="P69" s="32">
        <v>1.584471867</v>
      </c>
      <c r="Q69" s="35">
        <v>0.78433580579999995</v>
      </c>
    </row>
    <row r="70" spans="2:17" x14ac:dyDescent="0.2">
      <c r="B70" s="14" t="s">
        <v>42</v>
      </c>
      <c r="C70" s="33">
        <v>7.838512650517758E-2</v>
      </c>
      <c r="D70" s="33">
        <v>7.838512650517758E-2</v>
      </c>
      <c r="E70" s="34">
        <v>30326</v>
      </c>
      <c r="F70" s="32">
        <v>155</v>
      </c>
      <c r="G70" s="35">
        <v>10</v>
      </c>
      <c r="H70" s="36"/>
      <c r="I70" s="32"/>
      <c r="J70" s="35"/>
      <c r="K70" s="36"/>
      <c r="L70" s="32"/>
      <c r="M70" s="35"/>
      <c r="N70" s="32">
        <v>0.91700000000000004</v>
      </c>
      <c r="O70" s="9">
        <f t="shared" si="1"/>
        <v>6.4159999999999996E-5</v>
      </c>
      <c r="P70" s="32">
        <v>1.584471867</v>
      </c>
      <c r="Q70" s="35">
        <v>0.78433580579999995</v>
      </c>
    </row>
    <row r="71" spans="2:17" x14ac:dyDescent="0.2">
      <c r="B71" s="14" t="s">
        <v>43</v>
      </c>
      <c r="C71" s="33">
        <v>2.9485612463016586E-4</v>
      </c>
      <c r="D71" s="33">
        <v>2.9485612463016586E-4</v>
      </c>
      <c r="E71" s="34"/>
      <c r="F71" s="32"/>
      <c r="G71" s="35"/>
      <c r="H71" s="36">
        <v>49362</v>
      </c>
      <c r="I71" s="32">
        <v>161</v>
      </c>
      <c r="J71" s="35">
        <v>8</v>
      </c>
      <c r="K71" s="36">
        <v>159008</v>
      </c>
      <c r="L71" s="32">
        <v>162</v>
      </c>
      <c r="M71" s="35">
        <v>7</v>
      </c>
      <c r="N71" s="32">
        <v>0.91700000000000004</v>
      </c>
      <c r="O71" s="9">
        <f t="shared" si="1"/>
        <v>6.4159999999999996E-5</v>
      </c>
      <c r="P71" s="32">
        <v>1.584471867</v>
      </c>
      <c r="Q71" s="35">
        <v>0.78433580579999995</v>
      </c>
    </row>
    <row r="72" spans="2:17" x14ac:dyDescent="0.2">
      <c r="B72" s="14" t="s">
        <v>44</v>
      </c>
      <c r="C72" s="33">
        <v>0.23755807857046804</v>
      </c>
      <c r="D72" s="33">
        <v>0.23755807857046804</v>
      </c>
      <c r="E72" s="34"/>
      <c r="F72" s="32"/>
      <c r="G72" s="35"/>
      <c r="H72" s="36"/>
      <c r="I72" s="32"/>
      <c r="J72" s="35"/>
      <c r="K72" s="36">
        <v>180007</v>
      </c>
      <c r="L72" s="32">
        <v>162</v>
      </c>
      <c r="M72" s="35">
        <v>7</v>
      </c>
      <c r="N72" s="32">
        <v>0.91700000000000004</v>
      </c>
      <c r="O72" s="9">
        <f t="shared" si="1"/>
        <v>6.4159999999999996E-5</v>
      </c>
      <c r="P72" s="32">
        <v>1.584471867</v>
      </c>
      <c r="Q72" s="35">
        <v>0.78433580579999995</v>
      </c>
    </row>
    <row r="73" spans="2:17" x14ac:dyDescent="0.2">
      <c r="B73" s="14" t="s">
        <v>84</v>
      </c>
      <c r="C73" s="33">
        <v>0.64671597072102438</v>
      </c>
      <c r="D73" s="33">
        <v>1.627022960405541E-3</v>
      </c>
      <c r="E73" s="34">
        <v>56691</v>
      </c>
      <c r="F73" s="32">
        <v>155</v>
      </c>
      <c r="G73" s="35">
        <v>10</v>
      </c>
      <c r="H73" s="36">
        <f>43619+4184</f>
        <v>47803</v>
      </c>
      <c r="I73" s="32">
        <v>161</v>
      </c>
      <c r="J73" s="35">
        <v>8</v>
      </c>
      <c r="K73" s="36"/>
      <c r="L73" s="32"/>
      <c r="M73" s="35"/>
      <c r="N73" s="32">
        <v>0.91700000000000004</v>
      </c>
      <c r="O73" s="9">
        <f t="shared" si="1"/>
        <v>6.4159999999999996E-5</v>
      </c>
      <c r="P73" s="32">
        <v>1.584471867</v>
      </c>
      <c r="Q73" s="35">
        <v>0.78433580579999995</v>
      </c>
    </row>
    <row r="74" spans="2:17" x14ac:dyDescent="0.2">
      <c r="B74" s="14" t="s">
        <v>45</v>
      </c>
      <c r="C74" s="33">
        <v>6.2081058759142348E-2</v>
      </c>
      <c r="D74" s="33">
        <v>6.2081058759142348E-2</v>
      </c>
      <c r="E74" s="34">
        <v>157412</v>
      </c>
      <c r="F74" s="32">
        <v>155</v>
      </c>
      <c r="G74" s="35">
        <v>10</v>
      </c>
      <c r="H74" s="36">
        <v>88671</v>
      </c>
      <c r="I74" s="32">
        <v>161</v>
      </c>
      <c r="J74" s="35">
        <v>8</v>
      </c>
      <c r="K74" s="36">
        <f>149221+278412</f>
        <v>427633</v>
      </c>
      <c r="L74" s="46">
        <v>162</v>
      </c>
      <c r="M74" s="35">
        <v>7</v>
      </c>
      <c r="N74" s="32">
        <v>0.91700000000000004</v>
      </c>
      <c r="O74" s="9">
        <f t="shared" si="1"/>
        <v>6.4159999999999996E-5</v>
      </c>
      <c r="P74" s="32">
        <v>1.584471867</v>
      </c>
      <c r="Q74" s="35">
        <v>0.78433580579999995</v>
      </c>
    </row>
    <row r="75" spans="2:17" x14ac:dyDescent="0.2">
      <c r="B75" s="14" t="s">
        <v>46</v>
      </c>
      <c r="C75" s="33">
        <v>1.708840426650307</v>
      </c>
      <c r="D75" s="33">
        <v>1.708840426650307</v>
      </c>
      <c r="E75" s="34">
        <v>842590.66666666663</v>
      </c>
      <c r="F75" s="32">
        <v>155</v>
      </c>
      <c r="G75" s="35">
        <v>10</v>
      </c>
      <c r="H75" s="36">
        <f>84616+85399</f>
        <v>170015</v>
      </c>
      <c r="I75" s="32">
        <v>161</v>
      </c>
      <c r="J75" s="35">
        <v>8</v>
      </c>
      <c r="K75" s="36"/>
      <c r="L75" s="32"/>
      <c r="M75" s="35"/>
      <c r="N75" s="32">
        <v>0.91700000000000004</v>
      </c>
      <c r="O75" s="9">
        <f t="shared" si="1"/>
        <v>6.4159999999999996E-5</v>
      </c>
      <c r="P75" s="32">
        <v>1.584471867</v>
      </c>
      <c r="Q75" s="35">
        <v>0.78433580579999995</v>
      </c>
    </row>
    <row r="76" spans="2:17" x14ac:dyDescent="0.2">
      <c r="B76" s="14" t="s">
        <v>47</v>
      </c>
      <c r="C76" s="33">
        <v>2.5279980397459757E-2</v>
      </c>
      <c r="D76" s="33">
        <v>2.5279980397459757E-2</v>
      </c>
      <c r="E76" s="34">
        <v>30235</v>
      </c>
      <c r="F76" s="32">
        <v>155</v>
      </c>
      <c r="G76" s="35">
        <v>10</v>
      </c>
      <c r="H76" s="36">
        <f>16065+24970</f>
        <v>41035</v>
      </c>
      <c r="I76" s="32">
        <v>161</v>
      </c>
      <c r="J76" s="35">
        <v>8</v>
      </c>
      <c r="K76" s="36"/>
      <c r="L76" s="32"/>
      <c r="M76" s="35"/>
      <c r="N76" s="32">
        <v>0.91700000000000004</v>
      </c>
      <c r="O76" s="9">
        <f t="shared" si="1"/>
        <v>6.4159999999999996E-5</v>
      </c>
      <c r="P76" s="32">
        <v>1.584471867</v>
      </c>
      <c r="Q76" s="35">
        <v>0.78433580579999995</v>
      </c>
    </row>
    <row r="77" spans="2:17" x14ac:dyDescent="0.2">
      <c r="B77" s="14" t="s">
        <v>48</v>
      </c>
      <c r="C77" s="33">
        <v>1.3451022591160002</v>
      </c>
      <c r="D77" s="33">
        <v>4.229236588399455E-3</v>
      </c>
      <c r="E77" s="34">
        <v>51745.333333333336</v>
      </c>
      <c r="F77" s="32">
        <v>155</v>
      </c>
      <c r="G77" s="35">
        <v>10</v>
      </c>
      <c r="H77" s="36">
        <f>19569+32314</f>
        <v>51883</v>
      </c>
      <c r="I77" s="32">
        <v>161</v>
      </c>
      <c r="J77" s="35">
        <v>8</v>
      </c>
      <c r="K77" s="36"/>
      <c r="L77" s="32"/>
      <c r="M77" s="35"/>
      <c r="N77" s="32">
        <v>0.91700000000000004</v>
      </c>
      <c r="O77" s="9">
        <f t="shared" si="1"/>
        <v>6.4159999999999996E-5</v>
      </c>
      <c r="P77" s="32">
        <v>1.584471867</v>
      </c>
      <c r="Q77" s="35">
        <v>0.78433580579999995</v>
      </c>
    </row>
    <row r="78" spans="2:17" x14ac:dyDescent="0.2">
      <c r="B78" s="14" t="s">
        <v>210</v>
      </c>
      <c r="C78" s="33">
        <v>3.5412368039787205</v>
      </c>
      <c r="D78" s="33">
        <v>0.22342592046441193</v>
      </c>
      <c r="E78" s="34">
        <v>139016.66666666666</v>
      </c>
      <c r="F78" s="32">
        <v>155</v>
      </c>
      <c r="G78" s="35">
        <v>10</v>
      </c>
      <c r="H78" s="36">
        <v>146356</v>
      </c>
      <c r="I78" s="32">
        <v>161</v>
      </c>
      <c r="J78" s="35">
        <v>8</v>
      </c>
      <c r="K78" s="36">
        <v>215033</v>
      </c>
      <c r="L78" s="46">
        <v>162</v>
      </c>
      <c r="M78" s="35">
        <v>7</v>
      </c>
      <c r="N78" s="32">
        <v>0.91700000000000004</v>
      </c>
      <c r="O78" s="9">
        <f t="shared" si="1"/>
        <v>6.4159999999999996E-5</v>
      </c>
      <c r="P78" s="32">
        <v>1.584471867</v>
      </c>
      <c r="Q78" s="35">
        <v>0.78433580579999995</v>
      </c>
    </row>
    <row r="79" spans="2:17" x14ac:dyDescent="0.2">
      <c r="B79" s="14" t="s">
        <v>87</v>
      </c>
      <c r="C79" s="33">
        <v>15.93757313049667</v>
      </c>
      <c r="D79" s="33">
        <v>5.2510096358394853E-3</v>
      </c>
      <c r="E79" s="34">
        <v>401204</v>
      </c>
      <c r="F79" s="32">
        <v>155</v>
      </c>
      <c r="G79" s="35">
        <v>10</v>
      </c>
      <c r="H79" s="36">
        <f>32943+205816+13888</f>
        <v>252647</v>
      </c>
      <c r="I79" s="32">
        <v>161</v>
      </c>
      <c r="J79" s="35">
        <v>8</v>
      </c>
      <c r="K79" s="36"/>
      <c r="L79" s="32"/>
      <c r="M79" s="35"/>
      <c r="N79" s="32">
        <v>0.91700000000000004</v>
      </c>
      <c r="O79" s="9">
        <f t="shared" si="1"/>
        <v>6.4159999999999996E-5</v>
      </c>
      <c r="P79" s="32">
        <v>1.584471867</v>
      </c>
      <c r="Q79" s="35">
        <v>0.78433580579999995</v>
      </c>
    </row>
    <row r="80" spans="2:17" x14ac:dyDescent="0.2">
      <c r="B80" s="14" t="s">
        <v>88</v>
      </c>
      <c r="C80" s="33">
        <v>1.376562932659315E-3</v>
      </c>
      <c r="D80" s="33">
        <v>7.3848592957838745E-4</v>
      </c>
      <c r="E80" s="34">
        <v>3497229</v>
      </c>
      <c r="F80" s="32">
        <v>155</v>
      </c>
      <c r="G80" s="35">
        <v>10</v>
      </c>
      <c r="H80" s="36">
        <f>2067541+389071</f>
        <v>2456612</v>
      </c>
      <c r="I80" s="32">
        <v>161</v>
      </c>
      <c r="J80" s="35">
        <v>8</v>
      </c>
      <c r="K80" s="36"/>
      <c r="L80" s="32"/>
      <c r="M80" s="35"/>
      <c r="N80" s="32">
        <v>0.91700000000000004</v>
      </c>
      <c r="O80" s="9">
        <f t="shared" si="1"/>
        <v>6.4159999999999996E-5</v>
      </c>
      <c r="P80" s="32">
        <v>1.584471867</v>
      </c>
      <c r="Q80" s="35">
        <v>0.78433580579999995</v>
      </c>
    </row>
    <row r="81" spans="2:17" x14ac:dyDescent="0.2">
      <c r="B81" s="14" t="s">
        <v>49</v>
      </c>
      <c r="C81" s="33">
        <v>0.8241700765700205</v>
      </c>
      <c r="D81" s="33">
        <v>0.8241700765700205</v>
      </c>
      <c r="E81" s="34">
        <v>18711</v>
      </c>
      <c r="F81" s="32">
        <v>155</v>
      </c>
      <c r="G81" s="35">
        <v>10</v>
      </c>
      <c r="H81" s="36"/>
      <c r="I81" s="32"/>
      <c r="J81" s="35"/>
      <c r="K81" s="36"/>
      <c r="L81" s="32"/>
      <c r="M81" s="35"/>
      <c r="N81" s="32">
        <v>0.91700000000000004</v>
      </c>
      <c r="O81" s="9">
        <f t="shared" si="1"/>
        <v>6.4159999999999996E-5</v>
      </c>
      <c r="P81" s="32">
        <v>1.584471867</v>
      </c>
      <c r="Q81" s="35">
        <v>0.78433580579999995</v>
      </c>
    </row>
    <row r="82" spans="2:17" x14ac:dyDescent="0.2">
      <c r="B82" s="14"/>
      <c r="C82" s="33"/>
      <c r="D82" s="33"/>
      <c r="E82" s="34"/>
      <c r="F82" s="32"/>
      <c r="G82" s="35"/>
      <c r="H82" s="36"/>
      <c r="I82" s="32"/>
      <c r="J82" s="35"/>
      <c r="K82" s="36"/>
      <c r="L82" s="32"/>
      <c r="M82" s="35"/>
      <c r="N82" s="32"/>
      <c r="O82" s="9"/>
      <c r="P82" s="32"/>
      <c r="Q82" s="35"/>
    </row>
    <row r="83" spans="2:17" ht="18" x14ac:dyDescent="0.25">
      <c r="B83" s="47" t="s">
        <v>135</v>
      </c>
      <c r="C83" s="33"/>
      <c r="D83" s="33"/>
      <c r="E83" s="34"/>
      <c r="F83" s="32"/>
      <c r="G83" s="35"/>
      <c r="H83" s="36"/>
      <c r="I83" s="32"/>
      <c r="J83" s="35"/>
      <c r="K83" s="36"/>
      <c r="L83" s="32"/>
      <c r="M83" s="35"/>
      <c r="N83" s="32"/>
      <c r="O83" s="9"/>
      <c r="P83" s="32"/>
      <c r="Q83" s="35"/>
    </row>
    <row r="84" spans="2:17" x14ac:dyDescent="0.2">
      <c r="B84" s="14" t="s">
        <v>106</v>
      </c>
      <c r="C84" s="33">
        <v>3.3621178395206206</v>
      </c>
      <c r="D84" s="33">
        <v>1.5609707561268442</v>
      </c>
      <c r="E84" s="36">
        <v>80028</v>
      </c>
      <c r="F84" s="32">
        <v>155</v>
      </c>
      <c r="G84" s="35">
        <v>10</v>
      </c>
      <c r="H84" s="36"/>
      <c r="I84" s="32"/>
      <c r="J84" s="35"/>
      <c r="K84" s="36"/>
      <c r="L84" s="32"/>
      <c r="M84" s="35"/>
      <c r="N84" s="32">
        <v>0.91700000000000004</v>
      </c>
      <c r="O84" s="9">
        <f t="shared" si="1"/>
        <v>6.4159999999999996E-5</v>
      </c>
      <c r="P84" s="32">
        <v>1.584471867</v>
      </c>
      <c r="Q84" s="35">
        <v>0.78433580579999995</v>
      </c>
    </row>
    <row r="85" spans="2:17" x14ac:dyDescent="0.2">
      <c r="B85" s="14" t="s">
        <v>107</v>
      </c>
      <c r="C85" s="33">
        <v>3.3621178395206206</v>
      </c>
      <c r="D85" s="33">
        <v>1.5609707561268442</v>
      </c>
      <c r="E85" s="36">
        <v>9131</v>
      </c>
      <c r="F85" s="32">
        <v>155</v>
      </c>
      <c r="G85" s="35">
        <v>10</v>
      </c>
      <c r="H85" s="36"/>
      <c r="I85" s="32"/>
      <c r="J85" s="35"/>
      <c r="K85" s="36"/>
      <c r="L85" s="32"/>
      <c r="M85" s="35"/>
      <c r="N85" s="32">
        <v>0.91700000000000004</v>
      </c>
      <c r="O85" s="9">
        <f t="shared" si="1"/>
        <v>6.4159999999999996E-5</v>
      </c>
      <c r="P85" s="32">
        <v>1.584471867</v>
      </c>
      <c r="Q85" s="35">
        <v>0.78433580579999995</v>
      </c>
    </row>
    <row r="86" spans="2:17" x14ac:dyDescent="0.2">
      <c r="B86" s="14" t="s">
        <v>108</v>
      </c>
      <c r="C86" s="33">
        <v>3.3621178395206206</v>
      </c>
      <c r="D86" s="33">
        <v>1.5609707561268442</v>
      </c>
      <c r="E86" s="36">
        <v>58997</v>
      </c>
      <c r="F86" s="32">
        <v>155</v>
      </c>
      <c r="G86" s="35">
        <v>10</v>
      </c>
      <c r="H86" s="36">
        <v>12038</v>
      </c>
      <c r="I86" s="32">
        <v>161</v>
      </c>
      <c r="J86" s="35">
        <v>8</v>
      </c>
      <c r="K86" s="36"/>
      <c r="L86" s="32"/>
      <c r="M86" s="35"/>
      <c r="N86" s="32">
        <v>0.91700000000000004</v>
      </c>
      <c r="O86" s="9">
        <f t="shared" si="1"/>
        <v>6.4159999999999996E-5</v>
      </c>
      <c r="P86" s="32">
        <v>1.584471867</v>
      </c>
      <c r="Q86" s="35">
        <v>0.78433580579999995</v>
      </c>
    </row>
    <row r="87" spans="2:17" x14ac:dyDescent="0.2">
      <c r="B87" s="14" t="s">
        <v>109</v>
      </c>
      <c r="C87" s="33">
        <v>3.3621178395206206</v>
      </c>
      <c r="D87" s="33">
        <v>1.5609707561268442</v>
      </c>
      <c r="E87" s="36">
        <f>67827+13156</f>
        <v>80983</v>
      </c>
      <c r="F87" s="32">
        <v>155</v>
      </c>
      <c r="G87" s="35">
        <v>10</v>
      </c>
      <c r="H87" s="36">
        <v>14240</v>
      </c>
      <c r="I87" s="32">
        <v>161</v>
      </c>
      <c r="J87" s="35">
        <v>8</v>
      </c>
      <c r="K87" s="36"/>
      <c r="L87" s="32"/>
      <c r="M87" s="35"/>
      <c r="N87" s="32">
        <v>0.91700000000000004</v>
      </c>
      <c r="O87" s="9">
        <f t="shared" si="1"/>
        <v>6.4159999999999996E-5</v>
      </c>
      <c r="P87" s="32">
        <v>1.584471867</v>
      </c>
      <c r="Q87" s="35">
        <v>0.78433580579999995</v>
      </c>
    </row>
    <row r="88" spans="2:17" x14ac:dyDescent="0.2">
      <c r="B88" s="14" t="s">
        <v>110</v>
      </c>
      <c r="C88" s="33">
        <v>3.3621178395206206</v>
      </c>
      <c r="D88" s="33">
        <v>1.5609707561268442</v>
      </c>
      <c r="E88" s="36">
        <v>11703</v>
      </c>
      <c r="F88" s="32">
        <v>155</v>
      </c>
      <c r="G88" s="35">
        <v>10</v>
      </c>
      <c r="H88" s="36">
        <v>16437</v>
      </c>
      <c r="I88" s="32">
        <v>161</v>
      </c>
      <c r="J88" s="35">
        <v>8</v>
      </c>
      <c r="K88" s="36"/>
      <c r="L88" s="32"/>
      <c r="M88" s="35"/>
      <c r="N88" s="32">
        <v>0.91700000000000004</v>
      </c>
      <c r="O88" s="9">
        <f t="shared" si="1"/>
        <v>6.4159999999999996E-5</v>
      </c>
      <c r="P88" s="32">
        <v>1.584471867</v>
      </c>
      <c r="Q88" s="35">
        <v>0.78433580579999995</v>
      </c>
    </row>
    <row r="89" spans="2:17" x14ac:dyDescent="0.2">
      <c r="B89" s="14" t="s">
        <v>111</v>
      </c>
      <c r="C89" s="33">
        <v>3.3621178395206206</v>
      </c>
      <c r="D89" s="33">
        <v>1.5609707561268442</v>
      </c>
      <c r="E89" s="36">
        <v>9626</v>
      </c>
      <c r="F89" s="32">
        <v>155</v>
      </c>
      <c r="G89" s="35">
        <v>10</v>
      </c>
      <c r="H89" s="36"/>
      <c r="I89" s="32"/>
      <c r="J89" s="35"/>
      <c r="K89" s="36"/>
      <c r="L89" s="32"/>
      <c r="M89" s="35"/>
      <c r="N89" s="32">
        <v>0.91700000000000004</v>
      </c>
      <c r="O89" s="9">
        <f t="shared" si="1"/>
        <v>6.4159999999999996E-5</v>
      </c>
      <c r="P89" s="32">
        <v>1.584471867</v>
      </c>
      <c r="Q89" s="35">
        <v>0.78433580579999995</v>
      </c>
    </row>
    <row r="90" spans="2:17" x14ac:dyDescent="0.2">
      <c r="B90" s="14" t="s">
        <v>112</v>
      </c>
      <c r="C90" s="33">
        <v>3.3621178395206206</v>
      </c>
      <c r="D90" s="33">
        <v>1.5609707561268442</v>
      </c>
      <c r="E90" s="36">
        <v>2780</v>
      </c>
      <c r="F90" s="32">
        <v>155</v>
      </c>
      <c r="G90" s="35">
        <v>10</v>
      </c>
      <c r="H90" s="36"/>
      <c r="I90" s="32"/>
      <c r="J90" s="35"/>
      <c r="K90" s="36"/>
      <c r="L90" s="32"/>
      <c r="M90" s="35"/>
      <c r="N90" s="32">
        <v>0.91700000000000004</v>
      </c>
      <c r="O90" s="9">
        <f t="shared" si="1"/>
        <v>6.4159999999999996E-5</v>
      </c>
      <c r="P90" s="32">
        <v>1.584471867</v>
      </c>
      <c r="Q90" s="35">
        <v>0.78433580579999995</v>
      </c>
    </row>
    <row r="91" spans="2:17" x14ac:dyDescent="0.2">
      <c r="B91" s="14" t="s">
        <v>113</v>
      </c>
      <c r="C91" s="33">
        <v>3.3621178395206206</v>
      </c>
      <c r="D91" s="33">
        <v>1.5609707561268442</v>
      </c>
      <c r="E91" s="36">
        <f>6960+8720</f>
        <v>15680</v>
      </c>
      <c r="F91" s="32">
        <v>155</v>
      </c>
      <c r="G91" s="35">
        <v>10</v>
      </c>
      <c r="H91" s="36"/>
      <c r="I91" s="32"/>
      <c r="J91" s="35"/>
      <c r="K91" s="36"/>
      <c r="L91" s="32"/>
      <c r="M91" s="35"/>
      <c r="N91" s="32">
        <v>0.91700000000000004</v>
      </c>
      <c r="O91" s="9">
        <f t="shared" si="1"/>
        <v>6.4159999999999996E-5</v>
      </c>
      <c r="P91" s="32">
        <v>1.584471867</v>
      </c>
      <c r="Q91" s="35">
        <v>0.78433580579999995</v>
      </c>
    </row>
    <row r="92" spans="2:17" x14ac:dyDescent="0.2">
      <c r="B92" s="14" t="s">
        <v>114</v>
      </c>
      <c r="C92" s="33">
        <v>3.3621178395206206</v>
      </c>
      <c r="D92" s="33">
        <v>1.5609707561268442</v>
      </c>
      <c r="E92" s="36">
        <v>22747</v>
      </c>
      <c r="F92" s="32">
        <v>155</v>
      </c>
      <c r="G92" s="35">
        <v>10</v>
      </c>
      <c r="H92" s="36"/>
      <c r="I92" s="32"/>
      <c r="J92" s="35"/>
      <c r="K92" s="36"/>
      <c r="L92" s="32"/>
      <c r="M92" s="35"/>
      <c r="N92" s="32">
        <v>0.91700000000000004</v>
      </c>
      <c r="O92" s="9">
        <f t="shared" si="1"/>
        <v>6.4159999999999996E-5</v>
      </c>
      <c r="P92" s="32">
        <v>1.584471867</v>
      </c>
      <c r="Q92" s="35">
        <v>0.78433580579999995</v>
      </c>
    </row>
    <row r="93" spans="2:17" x14ac:dyDescent="0.2">
      <c r="B93" s="14" t="s">
        <v>115</v>
      </c>
      <c r="C93" s="33">
        <v>3.3621178395206206</v>
      </c>
      <c r="D93" s="33">
        <v>1.5609707561268442</v>
      </c>
      <c r="E93" s="36">
        <v>17738</v>
      </c>
      <c r="F93" s="32">
        <v>155</v>
      </c>
      <c r="G93" s="35">
        <v>10</v>
      </c>
      <c r="H93" s="36"/>
      <c r="I93" s="32"/>
      <c r="J93" s="35"/>
      <c r="K93" s="36"/>
      <c r="L93" s="32"/>
      <c r="M93" s="35"/>
      <c r="N93" s="32">
        <v>0.91700000000000004</v>
      </c>
      <c r="O93" s="9">
        <f t="shared" si="1"/>
        <v>6.4159999999999996E-5</v>
      </c>
      <c r="P93" s="32">
        <v>1.584471867</v>
      </c>
      <c r="Q93" s="35">
        <v>0.78433580579999995</v>
      </c>
    </row>
    <row r="94" spans="2:17" x14ac:dyDescent="0.2">
      <c r="B94" s="14" t="s">
        <v>116</v>
      </c>
      <c r="C94" s="33">
        <v>3.3621178395206206</v>
      </c>
      <c r="D94" s="33">
        <v>1.5609707561268442</v>
      </c>
      <c r="E94" s="36">
        <f>101589+15347+5462+2766+1808</f>
        <v>126972</v>
      </c>
      <c r="F94" s="32">
        <v>155</v>
      </c>
      <c r="G94" s="35">
        <v>10</v>
      </c>
      <c r="H94" s="36">
        <v>112015</v>
      </c>
      <c r="I94" s="32">
        <v>161</v>
      </c>
      <c r="J94" s="35">
        <v>8</v>
      </c>
      <c r="K94" s="36"/>
      <c r="L94" s="32"/>
      <c r="M94" s="35"/>
      <c r="N94" s="32">
        <v>0.91700000000000004</v>
      </c>
      <c r="O94" s="9">
        <f t="shared" si="1"/>
        <v>6.4159999999999996E-5</v>
      </c>
      <c r="P94" s="32">
        <v>1.584471867</v>
      </c>
      <c r="Q94" s="35">
        <v>0.78433580579999995</v>
      </c>
    </row>
    <row r="95" spans="2:17" x14ac:dyDescent="0.2">
      <c r="B95" s="14" t="s">
        <v>117</v>
      </c>
      <c r="C95" s="33">
        <v>3.3621178395206206</v>
      </c>
      <c r="D95" s="33">
        <v>1.5609707561268442</v>
      </c>
      <c r="E95" s="36">
        <f>8340+57741</f>
        <v>66081</v>
      </c>
      <c r="F95" s="32">
        <v>155</v>
      </c>
      <c r="G95" s="35">
        <v>10</v>
      </c>
      <c r="H95" s="36"/>
      <c r="I95" s="32"/>
      <c r="J95" s="35"/>
      <c r="K95" s="36"/>
      <c r="L95" s="32"/>
      <c r="M95" s="35"/>
      <c r="N95" s="32">
        <v>0.91700000000000004</v>
      </c>
      <c r="O95" s="9">
        <f t="shared" si="1"/>
        <v>6.4159999999999996E-5</v>
      </c>
      <c r="P95" s="32">
        <v>1.584471867</v>
      </c>
      <c r="Q95" s="35">
        <v>0.78433580579999995</v>
      </c>
    </row>
    <row r="96" spans="2:17" x14ac:dyDescent="0.2">
      <c r="B96" s="14" t="s">
        <v>118</v>
      </c>
      <c r="C96" s="33">
        <v>3.3621178395206206</v>
      </c>
      <c r="D96" s="33">
        <v>1.5609707561268442</v>
      </c>
      <c r="E96" s="36">
        <f>17029+72866+14854+57936</f>
        <v>162685</v>
      </c>
      <c r="F96" s="32">
        <v>155</v>
      </c>
      <c r="G96" s="35">
        <v>10</v>
      </c>
      <c r="H96" s="36">
        <f>13656+5940+10855+10470+49957</f>
        <v>90878</v>
      </c>
      <c r="I96" s="32">
        <v>161</v>
      </c>
      <c r="J96" s="35">
        <v>8</v>
      </c>
      <c r="K96" s="36"/>
      <c r="L96" s="32"/>
      <c r="M96" s="35"/>
      <c r="N96" s="32">
        <v>0.91700000000000004</v>
      </c>
      <c r="O96" s="9">
        <f t="shared" si="1"/>
        <v>6.4159999999999996E-5</v>
      </c>
      <c r="P96" s="32">
        <v>1.584471867</v>
      </c>
      <c r="Q96" s="35">
        <v>0.78433580579999995</v>
      </c>
    </row>
    <row r="97" spans="2:17" x14ac:dyDescent="0.2">
      <c r="B97" s="14" t="s">
        <v>119</v>
      </c>
      <c r="C97" s="33">
        <v>3.3621178395206206</v>
      </c>
      <c r="D97" s="33">
        <v>1.5609707561268442</v>
      </c>
      <c r="E97" s="36">
        <v>6753</v>
      </c>
      <c r="F97" s="32">
        <v>155</v>
      </c>
      <c r="G97" s="35">
        <v>10</v>
      </c>
      <c r="H97" s="36"/>
      <c r="I97" s="32"/>
      <c r="J97" s="35"/>
      <c r="K97" s="36"/>
      <c r="L97" s="32"/>
      <c r="M97" s="35"/>
      <c r="N97" s="32">
        <v>0.91700000000000004</v>
      </c>
      <c r="O97" s="9">
        <f t="shared" si="1"/>
        <v>6.4159999999999996E-5</v>
      </c>
      <c r="P97" s="32">
        <v>1.584471867</v>
      </c>
      <c r="Q97" s="35">
        <v>0.78433580579999995</v>
      </c>
    </row>
    <row r="98" spans="2:17" x14ac:dyDescent="0.2">
      <c r="B98" s="14" t="s">
        <v>120</v>
      </c>
      <c r="C98" s="33">
        <v>3.3621178395206206</v>
      </c>
      <c r="D98" s="33">
        <v>1.5609707561268442</v>
      </c>
      <c r="E98" s="36">
        <f>22141+9510</f>
        <v>31651</v>
      </c>
      <c r="F98" s="32">
        <v>155</v>
      </c>
      <c r="G98" s="35">
        <v>10</v>
      </c>
      <c r="H98" s="36"/>
      <c r="I98" s="32"/>
      <c r="J98" s="35"/>
      <c r="K98" s="36"/>
      <c r="L98" s="32"/>
      <c r="M98" s="35"/>
      <c r="N98" s="32">
        <v>0.91700000000000004</v>
      </c>
      <c r="O98" s="9">
        <f t="shared" si="1"/>
        <v>6.4159999999999996E-5</v>
      </c>
      <c r="P98" s="32">
        <v>1.584471867</v>
      </c>
      <c r="Q98" s="35">
        <v>0.78433580579999995</v>
      </c>
    </row>
    <row r="99" spans="2:17" x14ac:dyDescent="0.2">
      <c r="B99" s="14" t="s">
        <v>121</v>
      </c>
      <c r="C99" s="33">
        <v>3.3621178395206206</v>
      </c>
      <c r="D99" s="33">
        <v>1.5609707561268442</v>
      </c>
      <c r="E99" s="36">
        <v>4515</v>
      </c>
      <c r="F99" s="32">
        <v>155</v>
      </c>
      <c r="G99" s="35">
        <v>10</v>
      </c>
      <c r="H99" s="36"/>
      <c r="I99" s="32"/>
      <c r="J99" s="35"/>
      <c r="K99" s="36"/>
      <c r="L99" s="32"/>
      <c r="M99" s="35"/>
      <c r="N99" s="32">
        <v>0.91700000000000004</v>
      </c>
      <c r="O99" s="9">
        <f t="shared" si="1"/>
        <v>6.4159999999999996E-5</v>
      </c>
      <c r="P99" s="32">
        <v>1.584471867</v>
      </c>
      <c r="Q99" s="35">
        <v>0.78433580579999995</v>
      </c>
    </row>
    <row r="100" spans="2:17" x14ac:dyDescent="0.2">
      <c r="B100" s="14" t="s">
        <v>122</v>
      </c>
      <c r="C100" s="33">
        <v>3.3621178395206206</v>
      </c>
      <c r="D100" s="33">
        <v>1.5609707561268442</v>
      </c>
      <c r="E100" s="36">
        <f>13537+18476+10193+14112</f>
        <v>56318</v>
      </c>
      <c r="F100" s="32">
        <v>155</v>
      </c>
      <c r="G100" s="35">
        <v>10</v>
      </c>
      <c r="H100" s="36"/>
      <c r="I100" s="32"/>
      <c r="J100" s="35"/>
      <c r="K100" s="36"/>
      <c r="L100" s="32"/>
      <c r="M100" s="35"/>
      <c r="N100" s="32">
        <v>0.91700000000000004</v>
      </c>
      <c r="O100" s="9">
        <f t="shared" si="1"/>
        <v>6.4159999999999996E-5</v>
      </c>
      <c r="P100" s="32">
        <v>1.584471867</v>
      </c>
      <c r="Q100" s="35">
        <v>0.78433580579999995</v>
      </c>
    </row>
    <row r="101" spans="2:17" x14ac:dyDescent="0.2">
      <c r="B101" s="14" t="s">
        <v>123</v>
      </c>
      <c r="C101" s="33">
        <v>3.3621178395206206</v>
      </c>
      <c r="D101" s="33">
        <v>1.5609707561268442</v>
      </c>
      <c r="E101" s="36">
        <f>5330+10966</f>
        <v>16296</v>
      </c>
      <c r="F101" s="32">
        <v>155</v>
      </c>
      <c r="G101" s="35">
        <v>10</v>
      </c>
      <c r="H101" s="36"/>
      <c r="I101" s="32"/>
      <c r="J101" s="35"/>
      <c r="K101" s="36"/>
      <c r="L101" s="32"/>
      <c r="M101" s="35"/>
      <c r="N101" s="32">
        <v>0.91700000000000004</v>
      </c>
      <c r="O101" s="9">
        <f t="shared" si="1"/>
        <v>6.4159999999999996E-5</v>
      </c>
      <c r="P101" s="32">
        <v>1.584471867</v>
      </c>
      <c r="Q101" s="35">
        <v>0.78433580579999995</v>
      </c>
    </row>
    <row r="102" spans="2:17" x14ac:dyDescent="0.2">
      <c r="B102" s="14" t="s">
        <v>124</v>
      </c>
      <c r="C102" s="33">
        <v>3.3621178395206206</v>
      </c>
      <c r="D102" s="33">
        <v>1.5609707561268442</v>
      </c>
      <c r="E102" s="36">
        <f>6068+20681+4064</f>
        <v>30813</v>
      </c>
      <c r="F102" s="32">
        <v>155</v>
      </c>
      <c r="G102" s="35">
        <v>10</v>
      </c>
      <c r="H102" s="36"/>
      <c r="I102" s="32"/>
      <c r="J102" s="35"/>
      <c r="K102" s="36"/>
      <c r="L102" s="32"/>
      <c r="M102" s="35"/>
      <c r="N102" s="32">
        <v>0.91700000000000004</v>
      </c>
      <c r="O102" s="9">
        <f t="shared" si="1"/>
        <v>6.4159999999999996E-5</v>
      </c>
      <c r="P102" s="32">
        <v>1.584471867</v>
      </c>
      <c r="Q102" s="35">
        <v>0.78433580579999995</v>
      </c>
    </row>
    <row r="103" spans="2:17" x14ac:dyDescent="0.2">
      <c r="B103" s="14" t="s">
        <v>125</v>
      </c>
      <c r="C103" s="33">
        <v>3.3621178395206206</v>
      </c>
      <c r="D103" s="33">
        <v>1.5609707561268442</v>
      </c>
      <c r="E103" s="36">
        <v>6526</v>
      </c>
      <c r="F103" s="32">
        <v>155</v>
      </c>
      <c r="G103" s="35">
        <v>10</v>
      </c>
      <c r="H103" s="36"/>
      <c r="I103" s="32"/>
      <c r="J103" s="35"/>
      <c r="K103" s="36"/>
      <c r="L103" s="32"/>
      <c r="M103" s="35"/>
      <c r="N103" s="32">
        <v>0.91700000000000004</v>
      </c>
      <c r="O103" s="9">
        <f t="shared" si="1"/>
        <v>6.4159999999999996E-5</v>
      </c>
      <c r="P103" s="32">
        <v>1.584471867</v>
      </c>
      <c r="Q103" s="35">
        <v>0.78433580579999995</v>
      </c>
    </row>
    <row r="104" spans="2:17" x14ac:dyDescent="0.2">
      <c r="B104" s="14" t="s">
        <v>126</v>
      </c>
      <c r="C104" s="33">
        <v>3.3621178395206206</v>
      </c>
      <c r="D104" s="33">
        <v>1.5609707561268442</v>
      </c>
      <c r="E104" s="36">
        <v>33266</v>
      </c>
      <c r="F104" s="32">
        <v>155</v>
      </c>
      <c r="G104" s="35">
        <v>10</v>
      </c>
      <c r="H104" s="36"/>
      <c r="I104" s="32"/>
      <c r="J104" s="35"/>
      <c r="K104" s="36"/>
      <c r="L104" s="32"/>
      <c r="M104" s="35"/>
      <c r="N104" s="32">
        <v>0.91700000000000004</v>
      </c>
      <c r="O104" s="9">
        <f t="shared" si="1"/>
        <v>6.4159999999999996E-5</v>
      </c>
      <c r="P104" s="32">
        <v>1.584471867</v>
      </c>
      <c r="Q104" s="35">
        <v>0.78433580579999995</v>
      </c>
    </row>
    <row r="105" spans="2:17" ht="17" thickBot="1" x14ac:dyDescent="0.25">
      <c r="B105" s="19" t="s">
        <v>127</v>
      </c>
      <c r="C105" s="48">
        <v>3.3621178395206206</v>
      </c>
      <c r="D105" s="48">
        <v>1.5609707561268442</v>
      </c>
      <c r="E105" s="37">
        <v>19862</v>
      </c>
      <c r="F105" s="38">
        <v>155</v>
      </c>
      <c r="G105" s="39">
        <v>10</v>
      </c>
      <c r="H105" s="37"/>
      <c r="I105" s="38"/>
      <c r="J105" s="39"/>
      <c r="K105" s="37"/>
      <c r="L105" s="38"/>
      <c r="M105" s="39"/>
      <c r="N105" s="38">
        <v>0.91700000000000004</v>
      </c>
      <c r="O105" s="30">
        <f t="shared" si="1"/>
        <v>6.4159999999999996E-5</v>
      </c>
      <c r="P105" s="38">
        <v>1.584471867</v>
      </c>
      <c r="Q105" s="39">
        <v>0.78433580579999995</v>
      </c>
    </row>
    <row r="106" spans="2:17" x14ac:dyDescent="0.2">
      <c r="B106" s="9"/>
      <c r="C106" s="33"/>
      <c r="D106" s="33"/>
      <c r="E106" s="40"/>
      <c r="F106" s="32"/>
      <c r="G106" s="32"/>
      <c r="H106" s="32"/>
      <c r="I106" s="32"/>
      <c r="J106" s="32"/>
      <c r="K106" s="32"/>
      <c r="L106" s="32"/>
      <c r="M106" s="32"/>
      <c r="N106" s="32"/>
      <c r="O106" s="9"/>
      <c r="P106" s="32"/>
      <c r="Q106" s="32"/>
    </row>
    <row r="107" spans="2:17" x14ac:dyDescent="0.2">
      <c r="B107" s="9" t="s">
        <v>129</v>
      </c>
      <c r="C107" s="33"/>
      <c r="D107" s="33"/>
      <c r="E107" s="40"/>
      <c r="F107" s="32"/>
      <c r="G107" s="32"/>
      <c r="H107" s="32"/>
      <c r="I107" s="32"/>
      <c r="J107" s="32"/>
      <c r="K107" s="32"/>
      <c r="L107" s="32"/>
      <c r="M107" s="32"/>
      <c r="N107" s="32"/>
      <c r="O107" s="9"/>
      <c r="P107" s="32"/>
      <c r="Q107" s="32"/>
    </row>
    <row r="108" spans="2:17" ht="19" x14ac:dyDescent="0.2">
      <c r="B108" s="9" t="s">
        <v>138</v>
      </c>
      <c r="C108" s="33"/>
      <c r="D108" s="33"/>
      <c r="E108" s="40"/>
      <c r="F108" s="32"/>
      <c r="G108" s="32"/>
      <c r="H108" s="32"/>
      <c r="I108" s="32"/>
      <c r="J108" s="32"/>
      <c r="K108" s="32"/>
      <c r="L108" s="32"/>
      <c r="M108" s="32"/>
      <c r="N108" s="32"/>
      <c r="O108" s="9"/>
      <c r="P108" s="32"/>
      <c r="Q108" s="32"/>
    </row>
    <row r="109" spans="2:17" x14ac:dyDescent="0.2">
      <c r="B109" s="9"/>
      <c r="C109" s="41"/>
      <c r="D109" s="33"/>
      <c r="E109" s="40"/>
      <c r="F109" s="32"/>
      <c r="G109" s="32"/>
      <c r="H109" s="32"/>
      <c r="I109" s="32"/>
      <c r="J109" s="32"/>
      <c r="K109" s="32"/>
      <c r="L109" s="32"/>
      <c r="M109" s="32"/>
      <c r="N109" s="32"/>
      <c r="O109" s="9"/>
      <c r="P109" s="32"/>
      <c r="Q109" s="32"/>
    </row>
    <row r="110" spans="2:17" x14ac:dyDescent="0.2">
      <c r="C110" s="7"/>
    </row>
    <row r="112" spans="2:17" x14ac:dyDescent="0.2">
      <c r="C112" s="7"/>
    </row>
    <row r="113" spans="3:3" x14ac:dyDescent="0.2">
      <c r="C113" s="7"/>
    </row>
    <row r="114" spans="3:3" x14ac:dyDescent="0.2">
      <c r="C114" s="7"/>
    </row>
    <row r="115" spans="3:3" x14ac:dyDescent="0.2">
      <c r="C115" s="7"/>
    </row>
    <row r="124" spans="3:3" x14ac:dyDescent="0.2">
      <c r="C124" s="6"/>
    </row>
  </sheetData>
  <autoFilter ref="B3:AU105" xr:uid="{20407821-39DA-CB46-A408-7390768A4837}"/>
  <mergeCells count="6">
    <mergeCell ref="P2:Q2"/>
    <mergeCell ref="C1:D1"/>
    <mergeCell ref="E1:M1"/>
    <mergeCell ref="E2:G2"/>
    <mergeCell ref="H2:J2"/>
    <mergeCell ref="K2:M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D30E8A-88F6-B744-804D-463DD81DEBB4}">
  <dimension ref="A1:F62"/>
  <sheetViews>
    <sheetView tabSelected="1" workbookViewId="0">
      <selection activeCell="J11" sqref="J11"/>
    </sheetView>
  </sheetViews>
  <sheetFormatPr baseColWidth="10" defaultRowHeight="16" x14ac:dyDescent="0.2"/>
  <cols>
    <col min="1" max="1" width="14.6640625" customWidth="1"/>
    <col min="2" max="2" width="7" bestFit="1" customWidth="1"/>
    <col min="3" max="3" width="16.6640625" bestFit="1" customWidth="1"/>
    <col min="4" max="4" width="15.33203125" bestFit="1" customWidth="1"/>
    <col min="5" max="5" width="12" bestFit="1" customWidth="1"/>
    <col min="6" max="6" width="11" bestFit="1" customWidth="1"/>
  </cols>
  <sheetData>
    <row r="1" spans="1:6" s="1" customFormat="1" ht="19" x14ac:dyDescent="0.25">
      <c r="A1" s="8" t="s">
        <v>203</v>
      </c>
    </row>
    <row r="3" spans="1:6" s="1" customFormat="1" x14ac:dyDescent="0.2">
      <c r="A3" s="1" t="s">
        <v>1</v>
      </c>
      <c r="B3" s="1" t="s">
        <v>139</v>
      </c>
      <c r="C3" s="1" t="s">
        <v>211</v>
      </c>
      <c r="D3" s="1" t="s">
        <v>212</v>
      </c>
      <c r="E3" s="1" t="s">
        <v>140</v>
      </c>
      <c r="F3" s="1" t="s">
        <v>141</v>
      </c>
    </row>
    <row r="4" spans="1:6" x14ac:dyDescent="0.2">
      <c r="A4" t="s">
        <v>142</v>
      </c>
      <c r="B4" t="s">
        <v>143</v>
      </c>
      <c r="C4">
        <v>8638713</v>
      </c>
      <c r="D4">
        <v>543484</v>
      </c>
      <c r="E4">
        <v>11.7</v>
      </c>
      <c r="F4">
        <v>54.8</v>
      </c>
    </row>
    <row r="5" spans="1:6" x14ac:dyDescent="0.2">
      <c r="A5" t="s">
        <v>142</v>
      </c>
      <c r="B5" t="s">
        <v>144</v>
      </c>
      <c r="C5">
        <v>8637318</v>
      </c>
      <c r="D5">
        <v>545440</v>
      </c>
      <c r="E5">
        <v>11.1</v>
      </c>
      <c r="F5">
        <v>55.2</v>
      </c>
    </row>
    <row r="6" spans="1:6" x14ac:dyDescent="0.2">
      <c r="A6" t="s">
        <v>142</v>
      </c>
      <c r="B6" t="s">
        <v>145</v>
      </c>
      <c r="C6">
        <v>8635917</v>
      </c>
      <c r="D6">
        <v>547406</v>
      </c>
      <c r="E6">
        <v>7.7</v>
      </c>
      <c r="F6">
        <v>55.2</v>
      </c>
    </row>
    <row r="7" spans="1:6" x14ac:dyDescent="0.2">
      <c r="A7" t="s">
        <v>142</v>
      </c>
      <c r="B7" t="s">
        <v>146</v>
      </c>
      <c r="C7">
        <v>8634520</v>
      </c>
      <c r="D7">
        <v>549361</v>
      </c>
      <c r="E7">
        <v>6.6</v>
      </c>
      <c r="F7">
        <v>47</v>
      </c>
    </row>
    <row r="8" spans="1:6" x14ac:dyDescent="0.2">
      <c r="A8" t="s">
        <v>142</v>
      </c>
      <c r="B8" t="s">
        <v>147</v>
      </c>
      <c r="C8">
        <v>8633125</v>
      </c>
      <c r="D8">
        <v>551319</v>
      </c>
      <c r="E8">
        <v>160.6</v>
      </c>
      <c r="F8">
        <v>20.3</v>
      </c>
    </row>
    <row r="9" spans="1:6" x14ac:dyDescent="0.2">
      <c r="A9" t="s">
        <v>142</v>
      </c>
      <c r="B9" t="s">
        <v>148</v>
      </c>
      <c r="C9">
        <v>8633404</v>
      </c>
      <c r="D9">
        <v>551527</v>
      </c>
      <c r="E9">
        <v>252.1</v>
      </c>
      <c r="F9">
        <v>17.7</v>
      </c>
    </row>
    <row r="10" spans="1:6" x14ac:dyDescent="0.2">
      <c r="A10" t="s">
        <v>142</v>
      </c>
      <c r="B10" t="s">
        <v>149</v>
      </c>
      <c r="C10">
        <v>8633195</v>
      </c>
      <c r="D10">
        <v>551813</v>
      </c>
      <c r="E10">
        <v>81.7</v>
      </c>
      <c r="F10">
        <v>0.69199999999999995</v>
      </c>
    </row>
    <row r="11" spans="1:6" x14ac:dyDescent="0.2">
      <c r="A11" t="s">
        <v>142</v>
      </c>
      <c r="B11" t="s">
        <v>150</v>
      </c>
      <c r="C11">
        <v>8632989</v>
      </c>
      <c r="D11">
        <v>552093</v>
      </c>
      <c r="E11">
        <v>23.3</v>
      </c>
      <c r="F11">
        <v>4.29</v>
      </c>
    </row>
    <row r="12" spans="1:6" x14ac:dyDescent="0.2">
      <c r="A12" t="s">
        <v>142</v>
      </c>
      <c r="B12" t="s">
        <v>151</v>
      </c>
      <c r="C12">
        <v>8632916</v>
      </c>
      <c r="D12">
        <v>551608</v>
      </c>
      <c r="E12">
        <v>145.19999999999999</v>
      </c>
      <c r="F12">
        <v>5.52</v>
      </c>
    </row>
    <row r="13" spans="1:6" x14ac:dyDescent="0.2">
      <c r="A13" t="s">
        <v>142</v>
      </c>
      <c r="B13" t="s">
        <v>152</v>
      </c>
      <c r="C13">
        <v>8632423</v>
      </c>
      <c r="D13">
        <v>551686</v>
      </c>
      <c r="E13">
        <v>38.799999999999997</v>
      </c>
      <c r="F13">
        <v>49.5</v>
      </c>
    </row>
    <row r="14" spans="1:6" x14ac:dyDescent="0.2">
      <c r="A14" t="s">
        <v>142</v>
      </c>
      <c r="B14" t="s">
        <v>153</v>
      </c>
      <c r="C14">
        <v>8632627</v>
      </c>
      <c r="D14">
        <v>551400</v>
      </c>
      <c r="E14">
        <v>123.7</v>
      </c>
      <c r="F14">
        <v>44.8</v>
      </c>
    </row>
    <row r="15" spans="1:6" x14ac:dyDescent="0.2">
      <c r="A15" t="s">
        <v>142</v>
      </c>
      <c r="B15" t="s">
        <v>154</v>
      </c>
      <c r="C15">
        <v>8632833</v>
      </c>
      <c r="D15">
        <v>551117</v>
      </c>
      <c r="E15">
        <v>8.6999999999999993</v>
      </c>
      <c r="F15">
        <v>44.2</v>
      </c>
    </row>
    <row r="16" spans="1:6" x14ac:dyDescent="0.2">
      <c r="A16" t="s">
        <v>142</v>
      </c>
      <c r="B16" t="s">
        <v>155</v>
      </c>
      <c r="C16">
        <v>8633156</v>
      </c>
      <c r="D16">
        <v>550974</v>
      </c>
      <c r="E16">
        <v>25.9</v>
      </c>
      <c r="F16">
        <v>43.9</v>
      </c>
    </row>
    <row r="17" spans="1:6" x14ac:dyDescent="0.2">
      <c r="A17" t="s">
        <v>142</v>
      </c>
      <c r="B17" t="s">
        <v>156</v>
      </c>
      <c r="C17">
        <v>8633447</v>
      </c>
      <c r="D17">
        <v>551183</v>
      </c>
      <c r="E17">
        <v>117.2</v>
      </c>
      <c r="F17">
        <v>48</v>
      </c>
    </row>
    <row r="18" spans="1:6" x14ac:dyDescent="0.2">
      <c r="A18" t="s">
        <v>142</v>
      </c>
      <c r="B18" t="s">
        <v>157</v>
      </c>
      <c r="C18">
        <v>8632560</v>
      </c>
      <c r="D18">
        <v>551724</v>
      </c>
      <c r="E18">
        <v>13.9</v>
      </c>
      <c r="F18">
        <v>32.5</v>
      </c>
    </row>
    <row r="19" spans="1:6" x14ac:dyDescent="0.2">
      <c r="A19" t="s">
        <v>158</v>
      </c>
      <c r="B19" t="s">
        <v>159</v>
      </c>
      <c r="C19">
        <v>8708276</v>
      </c>
      <c r="D19">
        <v>553608</v>
      </c>
      <c r="E19">
        <v>15.4</v>
      </c>
      <c r="F19">
        <v>2.92</v>
      </c>
    </row>
    <row r="20" spans="1:6" x14ac:dyDescent="0.2">
      <c r="A20" t="s">
        <v>158</v>
      </c>
      <c r="B20" t="s">
        <v>160</v>
      </c>
      <c r="C20">
        <v>8708509</v>
      </c>
      <c r="D20">
        <v>553354</v>
      </c>
      <c r="E20">
        <v>22.9</v>
      </c>
      <c r="F20">
        <v>40.799999999999997</v>
      </c>
    </row>
    <row r="21" spans="1:6" x14ac:dyDescent="0.2">
      <c r="A21" t="s">
        <v>158</v>
      </c>
      <c r="B21" t="s">
        <v>161</v>
      </c>
      <c r="C21">
        <v>8708750</v>
      </c>
      <c r="D21">
        <v>553097</v>
      </c>
      <c r="E21">
        <v>14.5</v>
      </c>
      <c r="F21">
        <v>51.4</v>
      </c>
    </row>
    <row r="22" spans="1:6" x14ac:dyDescent="0.2">
      <c r="A22" t="s">
        <v>158</v>
      </c>
      <c r="B22" t="s">
        <v>162</v>
      </c>
      <c r="C22">
        <v>8708993</v>
      </c>
      <c r="D22">
        <v>552843</v>
      </c>
      <c r="E22">
        <v>14.1</v>
      </c>
      <c r="F22">
        <v>49.3</v>
      </c>
    </row>
    <row r="23" spans="1:6" x14ac:dyDescent="0.2">
      <c r="A23" t="s">
        <v>158</v>
      </c>
      <c r="B23" t="s">
        <v>163</v>
      </c>
      <c r="C23">
        <v>8709237</v>
      </c>
      <c r="D23">
        <v>552580</v>
      </c>
      <c r="E23">
        <v>21.8</v>
      </c>
      <c r="F23">
        <v>44.5</v>
      </c>
    </row>
    <row r="24" spans="1:6" x14ac:dyDescent="0.2">
      <c r="A24" t="s">
        <v>158</v>
      </c>
      <c r="B24" t="s">
        <v>164</v>
      </c>
      <c r="C24">
        <v>8709467</v>
      </c>
      <c r="D24">
        <v>552334</v>
      </c>
      <c r="E24">
        <v>13.7</v>
      </c>
      <c r="F24">
        <v>51.5</v>
      </c>
    </row>
    <row r="25" spans="1:6" x14ac:dyDescent="0.2">
      <c r="A25" t="s">
        <v>158</v>
      </c>
      <c r="B25" t="s">
        <v>165</v>
      </c>
      <c r="C25">
        <v>8709705</v>
      </c>
      <c r="D25">
        <v>552085</v>
      </c>
      <c r="E25">
        <v>9.3000000000000007</v>
      </c>
      <c r="F25">
        <v>54.7</v>
      </c>
    </row>
    <row r="26" spans="1:6" x14ac:dyDescent="0.2">
      <c r="A26" t="s">
        <v>158</v>
      </c>
      <c r="B26" t="s">
        <v>166</v>
      </c>
      <c r="C26">
        <v>8709365</v>
      </c>
      <c r="D26">
        <v>552003</v>
      </c>
      <c r="E26">
        <v>18.600000000000001</v>
      </c>
      <c r="F26">
        <v>53.9</v>
      </c>
    </row>
    <row r="27" spans="1:6" x14ac:dyDescent="0.2">
      <c r="A27" t="s">
        <v>158</v>
      </c>
      <c r="B27" t="s">
        <v>167</v>
      </c>
      <c r="C27">
        <v>8709124</v>
      </c>
      <c r="D27">
        <v>552246</v>
      </c>
      <c r="E27">
        <v>13.1</v>
      </c>
      <c r="F27">
        <v>53.6</v>
      </c>
    </row>
    <row r="28" spans="1:6" x14ac:dyDescent="0.2">
      <c r="A28" t="s">
        <v>158</v>
      </c>
      <c r="B28" t="s">
        <v>168</v>
      </c>
      <c r="C28">
        <v>8708886</v>
      </c>
      <c r="D28">
        <v>552503</v>
      </c>
      <c r="E28">
        <v>16.899999999999999</v>
      </c>
      <c r="F28">
        <v>51.2</v>
      </c>
    </row>
    <row r="29" spans="1:6" x14ac:dyDescent="0.2">
      <c r="A29" t="s">
        <v>158</v>
      </c>
      <c r="B29" t="s">
        <v>169</v>
      </c>
      <c r="C29">
        <v>8708648</v>
      </c>
      <c r="D29">
        <v>552760</v>
      </c>
      <c r="E29">
        <v>23.8</v>
      </c>
      <c r="F29">
        <v>50.2</v>
      </c>
    </row>
    <row r="30" spans="1:6" x14ac:dyDescent="0.2">
      <c r="A30" t="s">
        <v>158</v>
      </c>
      <c r="B30" t="s">
        <v>170</v>
      </c>
      <c r="C30">
        <v>8708404</v>
      </c>
      <c r="D30">
        <v>553014</v>
      </c>
      <c r="E30">
        <v>16.899999999999999</v>
      </c>
      <c r="F30">
        <v>51.4</v>
      </c>
    </row>
    <row r="31" spans="1:6" x14ac:dyDescent="0.2">
      <c r="A31" t="s">
        <v>158</v>
      </c>
      <c r="B31" t="s">
        <v>171</v>
      </c>
      <c r="C31">
        <v>8708163</v>
      </c>
      <c r="D31">
        <v>553265</v>
      </c>
      <c r="E31">
        <v>27.8</v>
      </c>
      <c r="F31">
        <v>5.49</v>
      </c>
    </row>
    <row r="32" spans="1:6" x14ac:dyDescent="0.2">
      <c r="A32" t="s">
        <v>158</v>
      </c>
      <c r="B32" t="s">
        <v>172</v>
      </c>
      <c r="C32">
        <v>8708290</v>
      </c>
      <c r="D32">
        <v>552683</v>
      </c>
      <c r="E32">
        <v>12.2</v>
      </c>
      <c r="F32">
        <v>52.9</v>
      </c>
    </row>
    <row r="33" spans="1:6" x14ac:dyDescent="0.2">
      <c r="A33" t="s">
        <v>158</v>
      </c>
      <c r="B33" t="s">
        <v>173</v>
      </c>
      <c r="C33">
        <v>8708531</v>
      </c>
      <c r="D33">
        <v>552426</v>
      </c>
      <c r="E33">
        <v>21.1</v>
      </c>
      <c r="F33">
        <v>48.7</v>
      </c>
    </row>
    <row r="34" spans="1:6" x14ac:dyDescent="0.2">
      <c r="A34" t="s">
        <v>158</v>
      </c>
      <c r="B34" t="s">
        <v>174</v>
      </c>
      <c r="C34">
        <v>8708775</v>
      </c>
      <c r="D34">
        <v>552167</v>
      </c>
      <c r="E34">
        <v>11.9</v>
      </c>
      <c r="F34">
        <v>53.9</v>
      </c>
    </row>
    <row r="35" spans="1:6" x14ac:dyDescent="0.2">
      <c r="A35" t="s">
        <v>158</v>
      </c>
      <c r="B35" t="s">
        <v>175</v>
      </c>
      <c r="C35">
        <v>8709015</v>
      </c>
      <c r="D35">
        <v>551913</v>
      </c>
      <c r="E35">
        <v>13.3</v>
      </c>
      <c r="F35">
        <v>53.5</v>
      </c>
    </row>
    <row r="36" spans="1:6" x14ac:dyDescent="0.2">
      <c r="A36" t="s">
        <v>158</v>
      </c>
      <c r="B36" t="s">
        <v>176</v>
      </c>
      <c r="C36">
        <v>8708671</v>
      </c>
      <c r="D36">
        <v>551834</v>
      </c>
      <c r="E36">
        <v>10.9</v>
      </c>
      <c r="F36">
        <v>54.8</v>
      </c>
    </row>
    <row r="37" spans="1:6" x14ac:dyDescent="0.2">
      <c r="A37" t="s">
        <v>158</v>
      </c>
      <c r="B37" t="s">
        <v>177</v>
      </c>
      <c r="C37">
        <v>8708433</v>
      </c>
      <c r="D37">
        <v>552085</v>
      </c>
      <c r="E37">
        <v>12.7</v>
      </c>
      <c r="F37">
        <v>53.9</v>
      </c>
    </row>
    <row r="38" spans="1:6" x14ac:dyDescent="0.2">
      <c r="A38" t="s">
        <v>158</v>
      </c>
      <c r="B38" t="s">
        <v>178</v>
      </c>
      <c r="C38">
        <v>8708195</v>
      </c>
      <c r="D38">
        <v>552339</v>
      </c>
      <c r="E38">
        <v>10.7</v>
      </c>
      <c r="F38">
        <v>53.6</v>
      </c>
    </row>
    <row r="39" spans="1:6" x14ac:dyDescent="0.2">
      <c r="A39" t="s">
        <v>158</v>
      </c>
      <c r="B39" t="s">
        <v>179</v>
      </c>
      <c r="C39">
        <v>8708327</v>
      </c>
      <c r="D39">
        <v>551746</v>
      </c>
      <c r="E39">
        <v>19.600000000000001</v>
      </c>
      <c r="F39">
        <v>52.8</v>
      </c>
    </row>
    <row r="40" spans="1:6" x14ac:dyDescent="0.2">
      <c r="A40" t="s">
        <v>158</v>
      </c>
      <c r="B40" t="s">
        <v>180</v>
      </c>
      <c r="C40">
        <v>8707888</v>
      </c>
      <c r="D40">
        <v>551333</v>
      </c>
      <c r="E40">
        <v>27.4</v>
      </c>
      <c r="F40">
        <v>53.6</v>
      </c>
    </row>
    <row r="41" spans="1:6" x14ac:dyDescent="0.2">
      <c r="A41" t="s">
        <v>158</v>
      </c>
      <c r="B41" t="s">
        <v>181</v>
      </c>
      <c r="C41">
        <v>8708903</v>
      </c>
      <c r="D41">
        <v>551581</v>
      </c>
      <c r="E41">
        <v>12</v>
      </c>
      <c r="F41">
        <v>54.6</v>
      </c>
    </row>
    <row r="42" spans="1:6" x14ac:dyDescent="0.2">
      <c r="A42" t="s">
        <v>158</v>
      </c>
      <c r="B42" t="s">
        <v>182</v>
      </c>
      <c r="C42">
        <v>8709255</v>
      </c>
      <c r="D42">
        <v>551664</v>
      </c>
      <c r="E42">
        <v>13</v>
      </c>
      <c r="F42">
        <v>54.5</v>
      </c>
    </row>
    <row r="43" spans="1:6" x14ac:dyDescent="0.2">
      <c r="A43" t="s">
        <v>158</v>
      </c>
      <c r="B43" t="s">
        <v>183</v>
      </c>
      <c r="C43">
        <v>8709427</v>
      </c>
      <c r="D43">
        <v>552714</v>
      </c>
      <c r="E43">
        <v>22</v>
      </c>
      <c r="F43">
        <v>53.1</v>
      </c>
    </row>
    <row r="44" spans="1:6" x14ac:dyDescent="0.2">
      <c r="A44" t="s">
        <v>158</v>
      </c>
      <c r="B44" t="s">
        <v>184</v>
      </c>
      <c r="C44">
        <v>8708467</v>
      </c>
      <c r="D44">
        <v>553745</v>
      </c>
      <c r="E44">
        <v>25.5</v>
      </c>
      <c r="F44">
        <v>35.700000000000003</v>
      </c>
    </row>
    <row r="45" spans="1:6" x14ac:dyDescent="0.2">
      <c r="A45" t="s">
        <v>158</v>
      </c>
      <c r="B45" t="s">
        <v>185</v>
      </c>
      <c r="C45">
        <v>8708005</v>
      </c>
      <c r="D45">
        <v>553424</v>
      </c>
      <c r="E45">
        <v>20.399999999999999</v>
      </c>
      <c r="F45">
        <v>1.796</v>
      </c>
    </row>
    <row r="46" spans="1:6" x14ac:dyDescent="0.2">
      <c r="A46" t="s">
        <v>124</v>
      </c>
      <c r="B46" t="s">
        <v>186</v>
      </c>
      <c r="C46">
        <v>8634008</v>
      </c>
      <c r="D46">
        <v>489821</v>
      </c>
      <c r="E46">
        <v>155.9</v>
      </c>
      <c r="F46">
        <v>55.1</v>
      </c>
    </row>
    <row r="47" spans="1:6" x14ac:dyDescent="0.2">
      <c r="A47" t="s">
        <v>124</v>
      </c>
      <c r="B47" t="s">
        <v>187</v>
      </c>
      <c r="C47">
        <v>8634384</v>
      </c>
      <c r="D47">
        <v>489530</v>
      </c>
      <c r="E47">
        <v>212.8</v>
      </c>
      <c r="F47">
        <v>54.7</v>
      </c>
    </row>
    <row r="48" spans="1:6" x14ac:dyDescent="0.2">
      <c r="A48" t="s">
        <v>124</v>
      </c>
      <c r="B48" t="s">
        <v>188</v>
      </c>
      <c r="C48">
        <v>8634765</v>
      </c>
      <c r="D48">
        <v>489234</v>
      </c>
      <c r="E48">
        <v>875.6</v>
      </c>
      <c r="F48">
        <v>53.4</v>
      </c>
    </row>
    <row r="49" spans="1:6" x14ac:dyDescent="0.2">
      <c r="A49" t="s">
        <v>124</v>
      </c>
      <c r="B49" t="s">
        <v>189</v>
      </c>
      <c r="C49">
        <v>8635159</v>
      </c>
      <c r="D49">
        <v>489308</v>
      </c>
      <c r="E49">
        <v>682.9</v>
      </c>
      <c r="F49">
        <v>41</v>
      </c>
    </row>
    <row r="50" spans="1:6" x14ac:dyDescent="0.2">
      <c r="A50" t="s">
        <v>124</v>
      </c>
      <c r="B50" t="s">
        <v>190</v>
      </c>
      <c r="C50">
        <v>8635143</v>
      </c>
      <c r="D50">
        <v>488924</v>
      </c>
      <c r="E50">
        <v>111.3</v>
      </c>
      <c r="F50">
        <v>50.6</v>
      </c>
    </row>
    <row r="51" spans="1:6" x14ac:dyDescent="0.2">
      <c r="A51" t="s">
        <v>124</v>
      </c>
      <c r="B51" t="s">
        <v>191</v>
      </c>
      <c r="C51">
        <v>8634712</v>
      </c>
      <c r="D51">
        <v>488481</v>
      </c>
      <c r="E51">
        <v>67.2</v>
      </c>
      <c r="F51">
        <v>19.64</v>
      </c>
    </row>
    <row r="52" spans="1:6" x14ac:dyDescent="0.2">
      <c r="A52" t="s">
        <v>124</v>
      </c>
      <c r="B52" t="s">
        <v>192</v>
      </c>
      <c r="C52">
        <v>8634733</v>
      </c>
      <c r="D52">
        <v>488866</v>
      </c>
      <c r="E52">
        <v>85.1</v>
      </c>
      <c r="F52">
        <v>54.1</v>
      </c>
    </row>
    <row r="53" spans="1:6" x14ac:dyDescent="0.2">
      <c r="A53" t="s">
        <v>124</v>
      </c>
      <c r="B53" t="s">
        <v>193</v>
      </c>
      <c r="C53">
        <v>8634349</v>
      </c>
      <c r="D53">
        <v>489144</v>
      </c>
      <c r="E53">
        <v>345.6</v>
      </c>
      <c r="F53">
        <v>52.4</v>
      </c>
    </row>
    <row r="54" spans="1:6" x14ac:dyDescent="0.2">
      <c r="A54" t="s">
        <v>124</v>
      </c>
      <c r="B54" t="s">
        <v>194</v>
      </c>
      <c r="C54">
        <v>8633978</v>
      </c>
      <c r="D54">
        <v>489440</v>
      </c>
      <c r="E54">
        <v>305.89999999999998</v>
      </c>
      <c r="F54">
        <v>54.6</v>
      </c>
    </row>
    <row r="55" spans="1:6" x14ac:dyDescent="0.2">
      <c r="A55" t="s">
        <v>124</v>
      </c>
      <c r="B55" t="s">
        <v>195</v>
      </c>
      <c r="C55">
        <v>8633584</v>
      </c>
      <c r="D55">
        <v>489742</v>
      </c>
      <c r="E55">
        <v>227.9</v>
      </c>
      <c r="F55">
        <v>55.3</v>
      </c>
    </row>
    <row r="56" spans="1:6" x14ac:dyDescent="0.2">
      <c r="A56" t="s">
        <v>124</v>
      </c>
      <c r="B56" t="s">
        <v>196</v>
      </c>
      <c r="C56">
        <v>8633209</v>
      </c>
      <c r="D56">
        <v>490036</v>
      </c>
      <c r="E56">
        <v>45.7</v>
      </c>
      <c r="F56">
        <v>55.5</v>
      </c>
    </row>
    <row r="57" spans="1:6" x14ac:dyDescent="0.2">
      <c r="A57" t="s">
        <v>124</v>
      </c>
      <c r="B57" t="s">
        <v>197</v>
      </c>
      <c r="C57">
        <v>8634984</v>
      </c>
      <c r="D57">
        <v>488717</v>
      </c>
      <c r="E57">
        <v>67.099999999999994</v>
      </c>
      <c r="F57">
        <v>54.7</v>
      </c>
    </row>
    <row r="58" spans="1:6" x14ac:dyDescent="0.2">
      <c r="A58" t="s">
        <v>124</v>
      </c>
      <c r="B58" t="s">
        <v>198</v>
      </c>
      <c r="C58">
        <v>8632806</v>
      </c>
      <c r="D58">
        <v>489930</v>
      </c>
      <c r="E58">
        <v>46.6</v>
      </c>
      <c r="F58">
        <v>55.6</v>
      </c>
    </row>
    <row r="59" spans="1:6" x14ac:dyDescent="0.2">
      <c r="A59" t="s">
        <v>124</v>
      </c>
      <c r="B59" t="s">
        <v>199</v>
      </c>
      <c r="C59">
        <v>8633179</v>
      </c>
      <c r="D59">
        <v>489639</v>
      </c>
      <c r="E59">
        <v>51.9</v>
      </c>
      <c r="F59">
        <v>55.5</v>
      </c>
    </row>
    <row r="60" spans="1:6" x14ac:dyDescent="0.2">
      <c r="A60" t="s">
        <v>124</v>
      </c>
      <c r="B60" t="s">
        <v>200</v>
      </c>
      <c r="C60">
        <v>8633560</v>
      </c>
      <c r="D60">
        <v>489345</v>
      </c>
      <c r="E60">
        <v>93.3</v>
      </c>
      <c r="F60">
        <v>55.3</v>
      </c>
    </row>
    <row r="61" spans="1:6" x14ac:dyDescent="0.2">
      <c r="A61" t="s">
        <v>124</v>
      </c>
      <c r="B61" t="s">
        <v>201</v>
      </c>
      <c r="C61">
        <v>8633947</v>
      </c>
      <c r="D61">
        <v>489051</v>
      </c>
      <c r="E61">
        <v>219.1</v>
      </c>
      <c r="F61">
        <v>52.6</v>
      </c>
    </row>
    <row r="62" spans="1:6" x14ac:dyDescent="0.2">
      <c r="A62" t="s">
        <v>124</v>
      </c>
      <c r="B62" t="s">
        <v>202</v>
      </c>
      <c r="C62">
        <v>8634320</v>
      </c>
      <c r="D62">
        <v>488766</v>
      </c>
      <c r="E62">
        <v>163.30000000000001</v>
      </c>
      <c r="F62">
        <v>52.1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Proglacial Spring Metadata</vt:lpstr>
      <vt:lpstr>Monte Carlo</vt:lpstr>
      <vt:lpstr>Maritime Glacier Metadata</vt:lpstr>
      <vt:lpstr>'Maritime Glacier Metadata'!_2022_08_15_marine_methane_data_2021csv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Gabrielle Kleber</dc:creator>
  <cp:lastModifiedBy>Gabrielle Kleber</cp:lastModifiedBy>
  <dcterms:created xsi:type="dcterms:W3CDTF">2022-07-06T16:26:15Z</dcterms:created>
  <dcterms:modified xsi:type="dcterms:W3CDTF">2023-03-08T18:38:21Z</dcterms:modified>
</cp:coreProperties>
</file>