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https://azti-my.sharepoint.com/personal/xcorrales_azti_es/Documents/2. Other AZTI projects/4. TENDER biodiversity models/4. Deliverables/D13 Final database/"/>
    </mc:Choice>
  </mc:AlternateContent>
  <xr:revisionPtr revIDLastSave="1237" documentId="13_ncr:1_{B6DA7AA6-576E-4C7B-99C9-9E34DA1CB18F}" xr6:coauthVersionLast="47" xr6:coauthVersionMax="47" xr10:uidLastSave="{395F7447-73FB-4B71-8FB9-AB58956324D1}"/>
  <bookViews>
    <workbookView xWindow="-28920" yWindow="-750" windowWidth="29040" windowHeight="15720" tabRatio="756" activeTab="1" xr2:uid="{00000000-000D-0000-FFFF-FFFF00000000}"/>
  </bookViews>
  <sheets>
    <sheet name="instructions and lists" sheetId="16" r:id="rId1"/>
    <sheet name="Round 2" sheetId="17" r:id="rId2"/>
    <sheet name="Comments round 2" sheetId="20" r:id="rId3"/>
    <sheet name="Within-category weights" sheetId="14" r:id="rId4"/>
    <sheet name="Between-category weights" sheetId="21" r:id="rId5"/>
    <sheet name="Scoring - revised" sheetId="18" r:id="rId6"/>
  </sheets>
  <definedNames>
    <definedName name="_xlnm._FilterDatabase" localSheetId="1" hidden="1">'Round 2'!$A$1:$BN$63</definedName>
    <definedName name="_xlnm._FilterDatabase" localSheetId="5" hidden="1">'Scoring - revised'!$A$1:$AK$63</definedName>
    <definedName name="Datamodel" localSheetId="0">'instructions and lists'!$P$1:$P$2</definedName>
    <definedName name="Datamodel">#REF!</definedName>
    <definedName name="Datatype" localSheetId="0">'instructions and lists'!$R$1:$R$4</definedName>
    <definedName name="Datatype">#REF!</definedName>
    <definedName name="Environment" localSheetId="0">'instructions and lists'!$B$1:$B$3</definedName>
    <definedName name="Environment">#REF!</definedName>
    <definedName name="Environment2" localSheetId="0">'instructions and lists'!$B$1:$B$4</definedName>
    <definedName name="Environment2">#REF!</definedName>
    <definedName name="ggg" localSheetId="0">'instructions and lists'!$B$6:$B$7</definedName>
    <definedName name="ggg" localSheetId="1">#REF!</definedName>
    <definedName name="ggg" localSheetId="5">#REF!</definedName>
    <definedName name="ggg">#REF!</definedName>
    <definedName name="gggg2" localSheetId="0">'instructions and lists'!$T$1:$T$3</definedName>
    <definedName name="gggg2">#REF!</definedName>
    <definedName name="MarineEcoregion" localSheetId="0">'instructions and lists'!#REF!</definedName>
    <definedName name="MarineEcoregion" localSheetId="1">#REF!</definedName>
    <definedName name="MarineEcoregion" localSheetId="5">#REF!</definedName>
    <definedName name="MarineEcoregion">#REF!</definedName>
    <definedName name="ModelingLevel" localSheetId="0">'instructions and lists'!$Y$1:$Y$2</definedName>
    <definedName name="ModelingLevel">#REF!</definedName>
    <definedName name="Pathway" localSheetId="0">'instructions and lists'!#REF!</definedName>
    <definedName name="Pathway" localSheetId="1">#REF!</definedName>
    <definedName name="Pathway" localSheetId="5">#REF!</definedName>
    <definedName name="Pathway">#REF!</definedName>
    <definedName name="TerrestrialEcoregion" localSheetId="0">'instructions and lists'!#REF!</definedName>
    <definedName name="TerrestrialEcoregion" localSheetId="1">#REF!</definedName>
    <definedName name="TerrestrialEcoregion" localSheetId="5">#REF!</definedName>
    <definedName name="TerrestrialEcoregion">#REF!</definedName>
    <definedName name="TL" localSheetId="0">'instructions and lists'!$V$5:$V$7</definedName>
    <definedName name="T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53" i="18" l="1"/>
  <c r="X53" i="18"/>
  <c r="Y53" i="18"/>
  <c r="S42" i="18"/>
  <c r="AA42" i="18" s="1"/>
  <c r="W42" i="18"/>
  <c r="W41" i="18"/>
  <c r="Y42" i="18"/>
  <c r="O39" i="17"/>
  <c r="D23" i="21"/>
  <c r="E23" i="21"/>
  <c r="F23" i="21"/>
  <c r="G23" i="21"/>
  <c r="H23" i="21"/>
  <c r="C23" i="21"/>
  <c r="I23" i="21" s="1"/>
  <c r="I18" i="21"/>
  <c r="H17" i="21"/>
  <c r="G17" i="21"/>
  <c r="F17" i="21"/>
  <c r="E17" i="21"/>
  <c r="D17" i="21"/>
  <c r="C17" i="21"/>
  <c r="I17" i="21" s="1"/>
  <c r="I16" i="21"/>
  <c r="I15" i="21"/>
  <c r="I14" i="21"/>
  <c r="I9" i="21"/>
  <c r="H8" i="21"/>
  <c r="G8" i="21"/>
  <c r="F8" i="21"/>
  <c r="E8" i="21"/>
  <c r="D8" i="21"/>
  <c r="C8" i="21"/>
  <c r="I8" i="21" s="1"/>
  <c r="I7" i="21"/>
  <c r="I6" i="21"/>
  <c r="I5" i="21"/>
  <c r="C41" i="14"/>
  <c r="C34" i="14"/>
  <c r="C24" i="14"/>
  <c r="C16" i="14"/>
  <c r="C7" i="14"/>
  <c r="AF53" i="18" l="1"/>
  <c r="AE42" i="18"/>
  <c r="S1" i="18"/>
  <c r="R1" i="18"/>
  <c r="Q1" i="18"/>
  <c r="P1" i="18"/>
  <c r="O1" i="18"/>
  <c r="N1" i="18"/>
  <c r="M1" i="18"/>
  <c r="L1" i="18"/>
  <c r="K1" i="18"/>
  <c r="J1" i="18"/>
  <c r="I1" i="18"/>
  <c r="H1" i="18"/>
  <c r="G1" i="18"/>
  <c r="F1" i="18"/>
  <c r="E1" i="18"/>
  <c r="B1" i="18"/>
  <c r="AD1" i="18" s="1"/>
  <c r="A1" i="18"/>
  <c r="S2" i="18"/>
  <c r="AA2" i="18" s="1"/>
  <c r="S3" i="18"/>
  <c r="AA3" i="18" s="1"/>
  <c r="S6" i="18"/>
  <c r="AA6" i="18" s="1"/>
  <c r="S12" i="18"/>
  <c r="AA12" i="18" s="1"/>
  <c r="S15" i="18"/>
  <c r="AA15" i="18" s="1"/>
  <c r="S7" i="18"/>
  <c r="AA7" i="18" s="1"/>
  <c r="S61" i="18"/>
  <c r="AA61" i="18" s="1"/>
  <c r="S63" i="18"/>
  <c r="AA63" i="18" s="1"/>
  <c r="S11" i="18"/>
  <c r="AA11" i="18" s="1"/>
  <c r="S59" i="18"/>
  <c r="AA59" i="18" s="1"/>
  <c r="S62" i="18"/>
  <c r="AA62" i="18" s="1"/>
  <c r="S45" i="18"/>
  <c r="AA45" i="18" s="1"/>
  <c r="S54" i="18"/>
  <c r="AA54" i="18" s="1"/>
  <c r="S29" i="18"/>
  <c r="AA29" i="18" s="1"/>
  <c r="S44" i="18"/>
  <c r="AA44" i="18" s="1"/>
  <c r="S55" i="18"/>
  <c r="AA55" i="18" s="1"/>
  <c r="S49" i="18"/>
  <c r="S58" i="18"/>
  <c r="AA58" i="18" s="1"/>
  <c r="S47" i="18"/>
  <c r="AA47" i="18" s="1"/>
  <c r="S50" i="18"/>
  <c r="AA50" i="18" s="1"/>
  <c r="S30" i="18"/>
  <c r="AA30" i="18" s="1"/>
  <c r="S40" i="18"/>
  <c r="AA40" i="18" s="1"/>
  <c r="S57" i="18"/>
  <c r="AA57" i="18" s="1"/>
  <c r="S48" i="18"/>
  <c r="AA48" i="18" s="1"/>
  <c r="S18" i="18"/>
  <c r="AA18" i="18" s="1"/>
  <c r="S23" i="18"/>
  <c r="AA23" i="18" s="1"/>
  <c r="S4" i="18"/>
  <c r="AA4" i="18" s="1"/>
  <c r="S26" i="18"/>
  <c r="AA26" i="18" s="1"/>
  <c r="S37" i="18"/>
  <c r="AA37" i="18" s="1"/>
  <c r="S41" i="18"/>
  <c r="AA41" i="18" s="1"/>
  <c r="S52" i="18"/>
  <c r="AA52" i="18" s="1"/>
  <c r="S32" i="18"/>
  <c r="AA32" i="18" s="1"/>
  <c r="S16" i="18"/>
  <c r="AA16" i="18" s="1"/>
  <c r="S33" i="18"/>
  <c r="AA33" i="18" s="1"/>
  <c r="S28" i="18"/>
  <c r="AA28" i="18" s="1"/>
  <c r="S38" i="18"/>
  <c r="AA38" i="18" s="1"/>
  <c r="S51" i="18"/>
  <c r="AA51" i="18" s="1"/>
  <c r="S53" i="18"/>
  <c r="AA53" i="18" s="1"/>
  <c r="S46" i="18"/>
  <c r="AA46" i="18" s="1"/>
  <c r="S19" i="18"/>
  <c r="AA19" i="18" s="1"/>
  <c r="S21" i="18"/>
  <c r="AA21" i="18" s="1"/>
  <c r="S31" i="18"/>
  <c r="AA31" i="18" s="1"/>
  <c r="S60" i="18"/>
  <c r="AA60" i="18" s="1"/>
  <c r="S56" i="18"/>
  <c r="AA56" i="18" s="1"/>
  <c r="S39" i="18"/>
  <c r="AA39" i="18" s="1"/>
  <c r="S24" i="18"/>
  <c r="AA24" i="18" s="1"/>
  <c r="S36" i="18"/>
  <c r="AA36" i="18" s="1"/>
  <c r="S34" i="18"/>
  <c r="AA34" i="18" s="1"/>
  <c r="S35" i="18"/>
  <c r="AA35" i="18" s="1"/>
  <c r="S43" i="18"/>
  <c r="AA43" i="18" s="1"/>
  <c r="S8" i="18"/>
  <c r="AA8" i="18" s="1"/>
  <c r="S5" i="18"/>
  <c r="AA5" i="18" s="1"/>
  <c r="S13" i="18"/>
  <c r="AA13" i="18" s="1"/>
  <c r="S17" i="18"/>
  <c r="AA17" i="18" s="1"/>
  <c r="S10" i="18"/>
  <c r="S14" i="18"/>
  <c r="AA14" i="18" s="1"/>
  <c r="S20" i="18"/>
  <c r="AA20" i="18" s="1"/>
  <c r="S22" i="18"/>
  <c r="AA22" i="18" s="1"/>
  <c r="S27" i="18"/>
  <c r="AA27" i="18" s="1"/>
  <c r="S25" i="18"/>
  <c r="AA25" i="18" s="1"/>
  <c r="S9" i="18"/>
  <c r="AA9" i="18" s="1"/>
  <c r="P2" i="18"/>
  <c r="P3" i="18"/>
  <c r="P6" i="18"/>
  <c r="P12" i="18"/>
  <c r="P15" i="18"/>
  <c r="P7" i="18"/>
  <c r="P61" i="18"/>
  <c r="P63" i="18"/>
  <c r="P11" i="18"/>
  <c r="P59" i="18"/>
  <c r="P62" i="18"/>
  <c r="P45" i="18"/>
  <c r="P54" i="18"/>
  <c r="P29" i="18"/>
  <c r="P44" i="18"/>
  <c r="P55" i="18"/>
  <c r="P49" i="18"/>
  <c r="P58" i="18"/>
  <c r="P47" i="18"/>
  <c r="P50" i="18"/>
  <c r="P30" i="18"/>
  <c r="P40" i="18"/>
  <c r="P57" i="18"/>
  <c r="P48" i="18"/>
  <c r="P18" i="18"/>
  <c r="P23" i="18"/>
  <c r="P4" i="18"/>
  <c r="P26" i="18"/>
  <c r="P42" i="18"/>
  <c r="P37" i="18"/>
  <c r="P41" i="18"/>
  <c r="P52" i="18"/>
  <c r="P32" i="18"/>
  <c r="P16" i="18"/>
  <c r="P33" i="18"/>
  <c r="P28" i="18"/>
  <c r="P38" i="18"/>
  <c r="P51" i="18"/>
  <c r="P53" i="18"/>
  <c r="P46" i="18"/>
  <c r="P19" i="18"/>
  <c r="P21" i="18"/>
  <c r="P31" i="18"/>
  <c r="P60" i="18"/>
  <c r="P56" i="18"/>
  <c r="P39" i="18"/>
  <c r="P24" i="18"/>
  <c r="P36" i="18"/>
  <c r="P34" i="18"/>
  <c r="P35" i="18"/>
  <c r="P43" i="18"/>
  <c r="P8" i="18"/>
  <c r="P5" i="18"/>
  <c r="P13" i="18"/>
  <c r="P17" i="18"/>
  <c r="P10" i="18"/>
  <c r="P14" i="18"/>
  <c r="P20" i="18"/>
  <c r="P22" i="18"/>
  <c r="P27" i="18"/>
  <c r="P25" i="18"/>
  <c r="P9" i="18"/>
  <c r="O2" i="18"/>
  <c r="O3" i="18"/>
  <c r="O6" i="18"/>
  <c r="O12" i="18"/>
  <c r="O15" i="18"/>
  <c r="O7" i="18"/>
  <c r="O61" i="18"/>
  <c r="O63" i="18"/>
  <c r="O11" i="18"/>
  <c r="O59" i="18"/>
  <c r="O62" i="18"/>
  <c r="O45" i="18"/>
  <c r="O54" i="18"/>
  <c r="O29" i="18"/>
  <c r="O44" i="18"/>
  <c r="O55" i="18"/>
  <c r="O49" i="18"/>
  <c r="O58" i="18"/>
  <c r="O47" i="18"/>
  <c r="O50" i="18"/>
  <c r="O30" i="18"/>
  <c r="O40" i="18"/>
  <c r="O57" i="18"/>
  <c r="O48" i="18"/>
  <c r="O18" i="18"/>
  <c r="O23" i="18"/>
  <c r="O4" i="18"/>
  <c r="O26" i="18"/>
  <c r="O42" i="18"/>
  <c r="O37" i="18"/>
  <c r="O41" i="18"/>
  <c r="O52" i="18"/>
  <c r="O32" i="18"/>
  <c r="O16" i="18"/>
  <c r="O33" i="18"/>
  <c r="O28" i="18"/>
  <c r="O38" i="18"/>
  <c r="O51" i="18"/>
  <c r="O53" i="18"/>
  <c r="O46" i="18"/>
  <c r="O19" i="18"/>
  <c r="O21" i="18"/>
  <c r="O31" i="18"/>
  <c r="O60" i="18"/>
  <c r="O56" i="18"/>
  <c r="O39" i="18"/>
  <c r="O24" i="18"/>
  <c r="O36" i="18"/>
  <c r="O34" i="18"/>
  <c r="O35" i="18"/>
  <c r="O43" i="18"/>
  <c r="O8" i="18"/>
  <c r="O5" i="18"/>
  <c r="O13" i="18"/>
  <c r="O17" i="18"/>
  <c r="O10" i="18"/>
  <c r="O14" i="18"/>
  <c r="O20" i="18"/>
  <c r="O22" i="18"/>
  <c r="O27" i="18"/>
  <c r="O25" i="18"/>
  <c r="O9" i="18"/>
  <c r="N2" i="18"/>
  <c r="N3" i="18"/>
  <c r="N6" i="18"/>
  <c r="N12" i="18"/>
  <c r="N15" i="18"/>
  <c r="N7" i="18"/>
  <c r="N61" i="18"/>
  <c r="N63" i="18"/>
  <c r="N11" i="18"/>
  <c r="N59" i="18"/>
  <c r="N62" i="18"/>
  <c r="N45" i="18"/>
  <c r="N54" i="18"/>
  <c r="N29" i="18"/>
  <c r="N44" i="18"/>
  <c r="N55" i="18"/>
  <c r="N49" i="18"/>
  <c r="N58" i="18"/>
  <c r="N47" i="18"/>
  <c r="N50" i="18"/>
  <c r="N30" i="18"/>
  <c r="N40" i="18"/>
  <c r="N57" i="18"/>
  <c r="N48" i="18"/>
  <c r="N18" i="18"/>
  <c r="N23" i="18"/>
  <c r="N4" i="18"/>
  <c r="N26" i="18"/>
  <c r="N42" i="18"/>
  <c r="N37" i="18"/>
  <c r="N41" i="18"/>
  <c r="N52" i="18"/>
  <c r="N32" i="18"/>
  <c r="N16" i="18"/>
  <c r="N33" i="18"/>
  <c r="N28" i="18"/>
  <c r="N38" i="18"/>
  <c r="N51" i="18"/>
  <c r="N53" i="18"/>
  <c r="N46" i="18"/>
  <c r="N19" i="18"/>
  <c r="N21" i="18"/>
  <c r="N31" i="18"/>
  <c r="N60" i="18"/>
  <c r="N56" i="18"/>
  <c r="N39" i="18"/>
  <c r="N24" i="18"/>
  <c r="N36" i="18"/>
  <c r="N34" i="18"/>
  <c r="N35" i="18"/>
  <c r="N43" i="18"/>
  <c r="N8" i="18"/>
  <c r="N5" i="18"/>
  <c r="N13" i="18"/>
  <c r="N17" i="18"/>
  <c r="N10" i="18"/>
  <c r="N14" i="18"/>
  <c r="N20" i="18"/>
  <c r="N22" i="18"/>
  <c r="N27" i="18"/>
  <c r="N25" i="18"/>
  <c r="N9" i="18"/>
  <c r="M2" i="18"/>
  <c r="M3" i="18"/>
  <c r="M6" i="18"/>
  <c r="M12" i="18"/>
  <c r="M15" i="18"/>
  <c r="M7" i="18"/>
  <c r="M61" i="18"/>
  <c r="M63" i="18"/>
  <c r="M11" i="18"/>
  <c r="M59" i="18"/>
  <c r="M62" i="18"/>
  <c r="M45" i="18"/>
  <c r="M54" i="18"/>
  <c r="M29" i="18"/>
  <c r="M44" i="18"/>
  <c r="M55" i="18"/>
  <c r="M49" i="18"/>
  <c r="M58" i="18"/>
  <c r="M47" i="18"/>
  <c r="M50" i="18"/>
  <c r="M30" i="18"/>
  <c r="M40" i="18"/>
  <c r="M57" i="18"/>
  <c r="M48" i="18"/>
  <c r="M18" i="18"/>
  <c r="M23" i="18"/>
  <c r="M4" i="18"/>
  <c r="M26" i="18"/>
  <c r="M42" i="18"/>
  <c r="M37" i="18"/>
  <c r="M41" i="18"/>
  <c r="M52" i="18"/>
  <c r="M32" i="18"/>
  <c r="M16" i="18"/>
  <c r="M33" i="18"/>
  <c r="M28" i="18"/>
  <c r="M38" i="18"/>
  <c r="M51" i="18"/>
  <c r="M53" i="18"/>
  <c r="M46" i="18"/>
  <c r="M19" i="18"/>
  <c r="M21" i="18"/>
  <c r="M31" i="18"/>
  <c r="M60" i="18"/>
  <c r="M56" i="18"/>
  <c r="M39" i="18"/>
  <c r="M24" i="18"/>
  <c r="M36" i="18"/>
  <c r="M34" i="18"/>
  <c r="M35" i="18"/>
  <c r="M43" i="18"/>
  <c r="M8" i="18"/>
  <c r="M5" i="18"/>
  <c r="M13" i="18"/>
  <c r="M17" i="18"/>
  <c r="M10" i="18"/>
  <c r="M14" i="18"/>
  <c r="M20" i="18"/>
  <c r="M22" i="18"/>
  <c r="M27" i="18"/>
  <c r="M25" i="18"/>
  <c r="M9" i="18"/>
  <c r="L2" i="18"/>
  <c r="L3" i="18"/>
  <c r="L6" i="18"/>
  <c r="L12" i="18"/>
  <c r="L15" i="18"/>
  <c r="L7" i="18"/>
  <c r="L61" i="18"/>
  <c r="L63" i="18"/>
  <c r="L11" i="18"/>
  <c r="L59" i="18"/>
  <c r="L62" i="18"/>
  <c r="L45" i="18"/>
  <c r="L54" i="18"/>
  <c r="L29" i="18"/>
  <c r="L44" i="18"/>
  <c r="L55" i="18"/>
  <c r="L49" i="18"/>
  <c r="L58" i="18"/>
  <c r="L47" i="18"/>
  <c r="L50" i="18"/>
  <c r="L30" i="18"/>
  <c r="L40" i="18"/>
  <c r="L57" i="18"/>
  <c r="L48" i="18"/>
  <c r="L18" i="18"/>
  <c r="L23" i="18"/>
  <c r="L4" i="18"/>
  <c r="L26" i="18"/>
  <c r="L42" i="18"/>
  <c r="L37" i="18"/>
  <c r="L41" i="18"/>
  <c r="L52" i="18"/>
  <c r="L32" i="18"/>
  <c r="L16" i="18"/>
  <c r="L33" i="18"/>
  <c r="L28" i="18"/>
  <c r="L38" i="18"/>
  <c r="L51" i="18"/>
  <c r="L53" i="18"/>
  <c r="L46" i="18"/>
  <c r="L19" i="18"/>
  <c r="L21" i="18"/>
  <c r="L31" i="18"/>
  <c r="L60" i="18"/>
  <c r="L56" i="18"/>
  <c r="L39" i="18"/>
  <c r="L24" i="18"/>
  <c r="L36" i="18"/>
  <c r="L34" i="18"/>
  <c r="L35" i="18"/>
  <c r="L43" i="18"/>
  <c r="L8" i="18"/>
  <c r="L5" i="18"/>
  <c r="L13" i="18"/>
  <c r="L17" i="18"/>
  <c r="L10" i="18"/>
  <c r="L14" i="18"/>
  <c r="L20" i="18"/>
  <c r="L22" i="18"/>
  <c r="L27" i="18"/>
  <c r="L25" i="18"/>
  <c r="L9" i="18"/>
  <c r="K2" i="18"/>
  <c r="K3" i="18"/>
  <c r="K6" i="18"/>
  <c r="K12" i="18"/>
  <c r="K15" i="18"/>
  <c r="K7" i="18"/>
  <c r="K61" i="18"/>
  <c r="K63" i="18"/>
  <c r="K11" i="18"/>
  <c r="K59" i="18"/>
  <c r="K62" i="18"/>
  <c r="K45" i="18"/>
  <c r="K54" i="18"/>
  <c r="K29" i="18"/>
  <c r="K44" i="18"/>
  <c r="K55" i="18"/>
  <c r="K49" i="18"/>
  <c r="K58" i="18"/>
  <c r="K47" i="18"/>
  <c r="K50" i="18"/>
  <c r="K30" i="18"/>
  <c r="K40" i="18"/>
  <c r="K57" i="18"/>
  <c r="K48" i="18"/>
  <c r="K18" i="18"/>
  <c r="K23" i="18"/>
  <c r="K4" i="18"/>
  <c r="K26" i="18"/>
  <c r="K42" i="18"/>
  <c r="K37" i="18"/>
  <c r="K41" i="18"/>
  <c r="K52" i="18"/>
  <c r="K32" i="18"/>
  <c r="K16" i="18"/>
  <c r="K33" i="18"/>
  <c r="K28" i="18"/>
  <c r="K38" i="18"/>
  <c r="K51" i="18"/>
  <c r="K53" i="18"/>
  <c r="K46" i="18"/>
  <c r="K19" i="18"/>
  <c r="K21" i="18"/>
  <c r="K31" i="18"/>
  <c r="K60" i="18"/>
  <c r="K56" i="18"/>
  <c r="K39" i="18"/>
  <c r="K24" i="18"/>
  <c r="K36" i="18"/>
  <c r="K34" i="18"/>
  <c r="K35" i="18"/>
  <c r="K43" i="18"/>
  <c r="K8" i="18"/>
  <c r="K5" i="18"/>
  <c r="K13" i="18"/>
  <c r="K17" i="18"/>
  <c r="K10" i="18"/>
  <c r="K14" i="18"/>
  <c r="K20" i="18"/>
  <c r="K22" i="18"/>
  <c r="K27" i="18"/>
  <c r="K25" i="18"/>
  <c r="K9" i="18"/>
  <c r="J2" i="18"/>
  <c r="J3" i="18"/>
  <c r="J6" i="18"/>
  <c r="J12" i="18"/>
  <c r="J15" i="18"/>
  <c r="J7" i="18"/>
  <c r="J61" i="18"/>
  <c r="J63" i="18"/>
  <c r="J11" i="18"/>
  <c r="J59" i="18"/>
  <c r="J62" i="18"/>
  <c r="J45" i="18"/>
  <c r="J54" i="18"/>
  <c r="J29" i="18"/>
  <c r="J44" i="18"/>
  <c r="J55" i="18"/>
  <c r="J49" i="18"/>
  <c r="J58" i="18"/>
  <c r="J47" i="18"/>
  <c r="J50" i="18"/>
  <c r="J30" i="18"/>
  <c r="J40" i="18"/>
  <c r="J57" i="18"/>
  <c r="J48" i="18"/>
  <c r="J18" i="18"/>
  <c r="J23" i="18"/>
  <c r="J4" i="18"/>
  <c r="J26" i="18"/>
  <c r="J42" i="18"/>
  <c r="J37" i="18"/>
  <c r="J41" i="18"/>
  <c r="J52" i="18"/>
  <c r="J32" i="18"/>
  <c r="J16" i="18"/>
  <c r="J33" i="18"/>
  <c r="J28" i="18"/>
  <c r="J38" i="18"/>
  <c r="J51" i="18"/>
  <c r="J53" i="18"/>
  <c r="J46" i="18"/>
  <c r="J19" i="18"/>
  <c r="J21" i="18"/>
  <c r="J31" i="18"/>
  <c r="J60" i="18"/>
  <c r="J56" i="18"/>
  <c r="J39" i="18"/>
  <c r="J24" i="18"/>
  <c r="J36" i="18"/>
  <c r="J34" i="18"/>
  <c r="J35" i="18"/>
  <c r="J43" i="18"/>
  <c r="J8" i="18"/>
  <c r="J5" i="18"/>
  <c r="J13" i="18"/>
  <c r="J17" i="18"/>
  <c r="J10" i="18"/>
  <c r="J14" i="18"/>
  <c r="J20" i="18"/>
  <c r="J22" i="18"/>
  <c r="J27" i="18"/>
  <c r="J25" i="18"/>
  <c r="J9" i="18"/>
  <c r="I2" i="18"/>
  <c r="I3" i="18"/>
  <c r="I6" i="18"/>
  <c r="I12" i="18"/>
  <c r="I15" i="18"/>
  <c r="I7" i="18"/>
  <c r="I61" i="18"/>
  <c r="I63" i="18"/>
  <c r="I11" i="18"/>
  <c r="I59" i="18"/>
  <c r="I62" i="18"/>
  <c r="I45" i="18"/>
  <c r="I54" i="18"/>
  <c r="I29" i="18"/>
  <c r="I44" i="18"/>
  <c r="I55" i="18"/>
  <c r="I49" i="18"/>
  <c r="I58" i="18"/>
  <c r="I47" i="18"/>
  <c r="I50" i="18"/>
  <c r="I30" i="18"/>
  <c r="I40" i="18"/>
  <c r="I57" i="18"/>
  <c r="I48" i="18"/>
  <c r="I18" i="18"/>
  <c r="I23" i="18"/>
  <c r="I4" i="18"/>
  <c r="I26" i="18"/>
  <c r="I42" i="18"/>
  <c r="I37" i="18"/>
  <c r="I41" i="18"/>
  <c r="I52" i="18"/>
  <c r="I32" i="18"/>
  <c r="I16" i="18"/>
  <c r="I33" i="18"/>
  <c r="I28" i="18"/>
  <c r="I38" i="18"/>
  <c r="I51" i="18"/>
  <c r="I53" i="18"/>
  <c r="I46" i="18"/>
  <c r="I19" i="18"/>
  <c r="I21" i="18"/>
  <c r="I31" i="18"/>
  <c r="I60" i="18"/>
  <c r="I56" i="18"/>
  <c r="I39" i="18"/>
  <c r="I24" i="18"/>
  <c r="I36" i="18"/>
  <c r="I34" i="18"/>
  <c r="I35" i="18"/>
  <c r="I43" i="18"/>
  <c r="I8" i="18"/>
  <c r="I5" i="18"/>
  <c r="I13" i="18"/>
  <c r="I17" i="18"/>
  <c r="I10" i="18"/>
  <c r="I14" i="18"/>
  <c r="I20" i="18"/>
  <c r="I22" i="18"/>
  <c r="I27" i="18"/>
  <c r="I25" i="18"/>
  <c r="I9" i="18"/>
  <c r="H2" i="18"/>
  <c r="H3" i="18"/>
  <c r="H6" i="18"/>
  <c r="H12" i="18"/>
  <c r="H15" i="18"/>
  <c r="H7" i="18"/>
  <c r="H61" i="18"/>
  <c r="H63" i="18"/>
  <c r="H11" i="18"/>
  <c r="H59" i="18"/>
  <c r="H62" i="18"/>
  <c r="H45" i="18"/>
  <c r="H54" i="18"/>
  <c r="H29" i="18"/>
  <c r="H44" i="18"/>
  <c r="H55" i="18"/>
  <c r="H49" i="18"/>
  <c r="H58" i="18"/>
  <c r="H47" i="18"/>
  <c r="H50" i="18"/>
  <c r="H30" i="18"/>
  <c r="H40" i="18"/>
  <c r="H57" i="18"/>
  <c r="H48" i="18"/>
  <c r="H18" i="18"/>
  <c r="H23" i="18"/>
  <c r="H4" i="18"/>
  <c r="H26" i="18"/>
  <c r="H42" i="18"/>
  <c r="H37" i="18"/>
  <c r="H41" i="18"/>
  <c r="H52" i="18"/>
  <c r="H32" i="18"/>
  <c r="H16" i="18"/>
  <c r="H33" i="18"/>
  <c r="H28" i="18"/>
  <c r="H38" i="18"/>
  <c r="H51" i="18"/>
  <c r="H53" i="18"/>
  <c r="H46" i="18"/>
  <c r="H19" i="18"/>
  <c r="H21" i="18"/>
  <c r="H31" i="18"/>
  <c r="H60" i="18"/>
  <c r="H56" i="18"/>
  <c r="H39" i="18"/>
  <c r="H24" i="18"/>
  <c r="H36" i="18"/>
  <c r="H34" i="18"/>
  <c r="H35" i="18"/>
  <c r="H43" i="18"/>
  <c r="H8" i="18"/>
  <c r="H5" i="18"/>
  <c r="H13" i="18"/>
  <c r="H17" i="18"/>
  <c r="H10" i="18"/>
  <c r="H14" i="18"/>
  <c r="H20" i="18"/>
  <c r="H22" i="18"/>
  <c r="H27" i="18"/>
  <c r="H25" i="18"/>
  <c r="H9" i="18"/>
  <c r="G2" i="18"/>
  <c r="G3" i="18"/>
  <c r="G6" i="18"/>
  <c r="G12" i="18"/>
  <c r="G15" i="18"/>
  <c r="G7" i="18"/>
  <c r="G61" i="18"/>
  <c r="G63" i="18"/>
  <c r="G11" i="18"/>
  <c r="G59" i="18"/>
  <c r="G62" i="18"/>
  <c r="G45" i="18"/>
  <c r="G54" i="18"/>
  <c r="G29" i="18"/>
  <c r="G44" i="18"/>
  <c r="G55" i="18"/>
  <c r="G49" i="18"/>
  <c r="G58" i="18"/>
  <c r="G47" i="18"/>
  <c r="G50" i="18"/>
  <c r="G30" i="18"/>
  <c r="G40" i="18"/>
  <c r="G57" i="18"/>
  <c r="G48" i="18"/>
  <c r="G18" i="18"/>
  <c r="G23" i="18"/>
  <c r="G4" i="18"/>
  <c r="G26" i="18"/>
  <c r="G42" i="18"/>
  <c r="G37" i="18"/>
  <c r="G41" i="18"/>
  <c r="G52" i="18"/>
  <c r="G32" i="18"/>
  <c r="G16" i="18"/>
  <c r="G33" i="18"/>
  <c r="G28" i="18"/>
  <c r="G38" i="18"/>
  <c r="G51" i="18"/>
  <c r="G53" i="18"/>
  <c r="G46" i="18"/>
  <c r="G19" i="18"/>
  <c r="G21" i="18"/>
  <c r="G31" i="18"/>
  <c r="G60" i="18"/>
  <c r="G56" i="18"/>
  <c r="G39" i="18"/>
  <c r="G24" i="18"/>
  <c r="G36" i="18"/>
  <c r="G34" i="18"/>
  <c r="G35" i="18"/>
  <c r="G43" i="18"/>
  <c r="G8" i="18"/>
  <c r="G5" i="18"/>
  <c r="G13" i="18"/>
  <c r="G17" i="18"/>
  <c r="G10" i="18"/>
  <c r="G14" i="18"/>
  <c r="G20" i="18"/>
  <c r="G22" i="18"/>
  <c r="G27" i="18"/>
  <c r="G25" i="18"/>
  <c r="O2" i="17"/>
  <c r="E9" i="18" s="1"/>
  <c r="G9" i="18"/>
  <c r="F2" i="18"/>
  <c r="F3" i="18"/>
  <c r="F6" i="18"/>
  <c r="F12" i="18"/>
  <c r="F15" i="18"/>
  <c r="F7" i="18"/>
  <c r="F61" i="18"/>
  <c r="F63" i="18"/>
  <c r="F11" i="18"/>
  <c r="F59" i="18"/>
  <c r="F62" i="18"/>
  <c r="F45" i="18"/>
  <c r="F54" i="18"/>
  <c r="F29" i="18"/>
  <c r="F44" i="18"/>
  <c r="F55" i="18"/>
  <c r="F49" i="18"/>
  <c r="F58" i="18"/>
  <c r="F47" i="18"/>
  <c r="F50" i="18"/>
  <c r="F30" i="18"/>
  <c r="F40" i="18"/>
  <c r="F57" i="18"/>
  <c r="F48" i="18"/>
  <c r="F18" i="18"/>
  <c r="F23" i="18"/>
  <c r="F4" i="18"/>
  <c r="F26" i="18"/>
  <c r="F42" i="18"/>
  <c r="F37" i="18"/>
  <c r="F41" i="18"/>
  <c r="F52" i="18"/>
  <c r="F32" i="18"/>
  <c r="F16" i="18"/>
  <c r="F33" i="18"/>
  <c r="F28" i="18"/>
  <c r="F38" i="18"/>
  <c r="F51" i="18"/>
  <c r="F53" i="18"/>
  <c r="F46" i="18"/>
  <c r="F19" i="18"/>
  <c r="F21" i="18"/>
  <c r="F31" i="18"/>
  <c r="F60" i="18"/>
  <c r="F56" i="18"/>
  <c r="F39" i="18"/>
  <c r="F24" i="18"/>
  <c r="F36" i="18"/>
  <c r="F34" i="18"/>
  <c r="F35" i="18"/>
  <c r="F43" i="18"/>
  <c r="F8" i="18"/>
  <c r="F5" i="18"/>
  <c r="F13" i="18"/>
  <c r="F17" i="18"/>
  <c r="F10" i="18"/>
  <c r="F14" i="18"/>
  <c r="F20" i="18"/>
  <c r="F22" i="18"/>
  <c r="F27" i="18"/>
  <c r="F25" i="18"/>
  <c r="F9" i="18"/>
  <c r="A2" i="18"/>
  <c r="AC2" i="18" s="1"/>
  <c r="A3" i="18"/>
  <c r="AC3" i="18" s="1"/>
  <c r="A6" i="18"/>
  <c r="AC6" i="18" s="1"/>
  <c r="A12" i="18"/>
  <c r="AC12" i="18" s="1"/>
  <c r="A15" i="18"/>
  <c r="AC15" i="18" s="1"/>
  <c r="A7" i="18"/>
  <c r="AC7" i="18" s="1"/>
  <c r="A61" i="18"/>
  <c r="AC61" i="18" s="1"/>
  <c r="A63" i="18"/>
  <c r="AC63" i="18" s="1"/>
  <c r="A11" i="18"/>
  <c r="AC11" i="18" s="1"/>
  <c r="A59" i="18"/>
  <c r="AC59" i="18" s="1"/>
  <c r="A62" i="18"/>
  <c r="AC62" i="18" s="1"/>
  <c r="A45" i="18"/>
  <c r="AC45" i="18" s="1"/>
  <c r="A54" i="18"/>
  <c r="AC54" i="18" s="1"/>
  <c r="A29" i="18"/>
  <c r="AC29" i="18" s="1"/>
  <c r="A44" i="18"/>
  <c r="AC44" i="18" s="1"/>
  <c r="A55" i="18"/>
  <c r="AC55" i="18" s="1"/>
  <c r="A49" i="18"/>
  <c r="AC49" i="18" s="1"/>
  <c r="A58" i="18"/>
  <c r="AC58" i="18" s="1"/>
  <c r="A47" i="18"/>
  <c r="AC47" i="18" s="1"/>
  <c r="A50" i="18"/>
  <c r="AC50" i="18" s="1"/>
  <c r="A30" i="18"/>
  <c r="AC30" i="18" s="1"/>
  <c r="A40" i="18"/>
  <c r="AC40" i="18" s="1"/>
  <c r="A57" i="18"/>
  <c r="AC57" i="18" s="1"/>
  <c r="A48" i="18"/>
  <c r="AC48" i="18" s="1"/>
  <c r="A18" i="18"/>
  <c r="AC18" i="18" s="1"/>
  <c r="A23" i="18"/>
  <c r="AC23" i="18" s="1"/>
  <c r="A4" i="18"/>
  <c r="AC4" i="18" s="1"/>
  <c r="A26" i="18"/>
  <c r="AC26" i="18" s="1"/>
  <c r="A42" i="18"/>
  <c r="AC42" i="18" s="1"/>
  <c r="A37" i="18"/>
  <c r="AC37" i="18" s="1"/>
  <c r="A41" i="18"/>
  <c r="AC41" i="18" s="1"/>
  <c r="A52" i="18"/>
  <c r="AC52" i="18" s="1"/>
  <c r="A32" i="18"/>
  <c r="AC32" i="18" s="1"/>
  <c r="A16" i="18"/>
  <c r="AC16" i="18" s="1"/>
  <c r="A33" i="18"/>
  <c r="AC33" i="18" s="1"/>
  <c r="A28" i="18"/>
  <c r="AC28" i="18" s="1"/>
  <c r="A38" i="18"/>
  <c r="AC38" i="18" s="1"/>
  <c r="A51" i="18"/>
  <c r="AC51" i="18" s="1"/>
  <c r="A53" i="18"/>
  <c r="AC53" i="18" s="1"/>
  <c r="A46" i="18"/>
  <c r="AC46" i="18" s="1"/>
  <c r="A19" i="18"/>
  <c r="AC19" i="18" s="1"/>
  <c r="A21" i="18"/>
  <c r="AC21" i="18" s="1"/>
  <c r="A31" i="18"/>
  <c r="AC31" i="18" s="1"/>
  <c r="A60" i="18"/>
  <c r="AC60" i="18" s="1"/>
  <c r="A56" i="18"/>
  <c r="AC56" i="18" s="1"/>
  <c r="A39" i="18"/>
  <c r="AC39" i="18" s="1"/>
  <c r="A24" i="18"/>
  <c r="AC24" i="18" s="1"/>
  <c r="A36" i="18"/>
  <c r="AC36" i="18" s="1"/>
  <c r="A34" i="18"/>
  <c r="AC34" i="18" s="1"/>
  <c r="A35" i="18"/>
  <c r="AC35" i="18" s="1"/>
  <c r="A43" i="18"/>
  <c r="AC43" i="18" s="1"/>
  <c r="A8" i="18"/>
  <c r="AC8" i="18" s="1"/>
  <c r="A5" i="18"/>
  <c r="AC5" i="18" s="1"/>
  <c r="A13" i="18"/>
  <c r="AC13" i="18" s="1"/>
  <c r="A17" i="18"/>
  <c r="AC17" i="18" s="1"/>
  <c r="A10" i="18"/>
  <c r="AC10" i="18" s="1"/>
  <c r="A14" i="18"/>
  <c r="AC14" i="18" s="1"/>
  <c r="A20" i="18"/>
  <c r="AC20" i="18" s="1"/>
  <c r="A22" i="18"/>
  <c r="AC22" i="18" s="1"/>
  <c r="A27" i="18"/>
  <c r="AC27" i="18" s="1"/>
  <c r="A25" i="18"/>
  <c r="AC25" i="18" s="1"/>
  <c r="B2" i="18"/>
  <c r="AD2" i="18" s="1"/>
  <c r="B3" i="18"/>
  <c r="AD3" i="18" s="1"/>
  <c r="B6" i="18"/>
  <c r="AD6" i="18" s="1"/>
  <c r="B12" i="18"/>
  <c r="AD12" i="18" s="1"/>
  <c r="B15" i="18"/>
  <c r="AD15" i="18" s="1"/>
  <c r="B7" i="18"/>
  <c r="AD7" i="18" s="1"/>
  <c r="B61" i="18"/>
  <c r="AD61" i="18" s="1"/>
  <c r="B63" i="18"/>
  <c r="AD63" i="18" s="1"/>
  <c r="B11" i="18"/>
  <c r="AD11" i="18" s="1"/>
  <c r="B59" i="18"/>
  <c r="AD59" i="18" s="1"/>
  <c r="B62" i="18"/>
  <c r="AD62" i="18" s="1"/>
  <c r="B45" i="18"/>
  <c r="AD45" i="18" s="1"/>
  <c r="B54" i="18"/>
  <c r="AD54" i="18" s="1"/>
  <c r="B29" i="18"/>
  <c r="AD29" i="18" s="1"/>
  <c r="B44" i="18"/>
  <c r="AD44" i="18" s="1"/>
  <c r="B55" i="18"/>
  <c r="AD55" i="18" s="1"/>
  <c r="B49" i="18"/>
  <c r="AD49" i="18" s="1"/>
  <c r="B58" i="18"/>
  <c r="AD58" i="18" s="1"/>
  <c r="B47" i="18"/>
  <c r="AD47" i="18" s="1"/>
  <c r="B50" i="18"/>
  <c r="AD50" i="18" s="1"/>
  <c r="B30" i="18"/>
  <c r="AD30" i="18" s="1"/>
  <c r="B40" i="18"/>
  <c r="AD40" i="18" s="1"/>
  <c r="B57" i="18"/>
  <c r="AD57" i="18" s="1"/>
  <c r="B48" i="18"/>
  <c r="AD48" i="18" s="1"/>
  <c r="B18" i="18"/>
  <c r="AD18" i="18" s="1"/>
  <c r="B23" i="18"/>
  <c r="AD23" i="18" s="1"/>
  <c r="B4" i="18"/>
  <c r="AD4" i="18" s="1"/>
  <c r="B26" i="18"/>
  <c r="AD26" i="18" s="1"/>
  <c r="B42" i="18"/>
  <c r="AD42" i="18" s="1"/>
  <c r="B37" i="18"/>
  <c r="AD37" i="18" s="1"/>
  <c r="B41" i="18"/>
  <c r="AD41" i="18" s="1"/>
  <c r="B52" i="18"/>
  <c r="AD52" i="18" s="1"/>
  <c r="B32" i="18"/>
  <c r="AD32" i="18" s="1"/>
  <c r="B16" i="18"/>
  <c r="AD16" i="18" s="1"/>
  <c r="B33" i="18"/>
  <c r="AD33" i="18" s="1"/>
  <c r="B28" i="18"/>
  <c r="AD28" i="18" s="1"/>
  <c r="B38" i="18"/>
  <c r="AD38" i="18" s="1"/>
  <c r="B51" i="18"/>
  <c r="AD51" i="18" s="1"/>
  <c r="B53" i="18"/>
  <c r="AD53" i="18" s="1"/>
  <c r="B46" i="18"/>
  <c r="AD46" i="18" s="1"/>
  <c r="B19" i="18"/>
  <c r="AD19" i="18" s="1"/>
  <c r="B21" i="18"/>
  <c r="AD21" i="18" s="1"/>
  <c r="B31" i="18"/>
  <c r="AD31" i="18" s="1"/>
  <c r="B60" i="18"/>
  <c r="AD60" i="18" s="1"/>
  <c r="B56" i="18"/>
  <c r="AD56" i="18" s="1"/>
  <c r="B39" i="18"/>
  <c r="AD39" i="18" s="1"/>
  <c r="B24" i="18"/>
  <c r="AD24" i="18" s="1"/>
  <c r="B36" i="18"/>
  <c r="AD36" i="18" s="1"/>
  <c r="B34" i="18"/>
  <c r="AD34" i="18" s="1"/>
  <c r="B35" i="18"/>
  <c r="AD35" i="18" s="1"/>
  <c r="B43" i="18"/>
  <c r="AD43" i="18" s="1"/>
  <c r="B8" i="18"/>
  <c r="AD8" i="18" s="1"/>
  <c r="B5" i="18"/>
  <c r="AD5" i="18" s="1"/>
  <c r="B13" i="18"/>
  <c r="AD13" i="18" s="1"/>
  <c r="B17" i="18"/>
  <c r="AD17" i="18" s="1"/>
  <c r="B10" i="18"/>
  <c r="AD10" i="18" s="1"/>
  <c r="B14" i="18"/>
  <c r="AD14" i="18" s="1"/>
  <c r="B20" i="18"/>
  <c r="AD20" i="18" s="1"/>
  <c r="B22" i="18"/>
  <c r="AD22" i="18" s="1"/>
  <c r="B27" i="18"/>
  <c r="AD27" i="18" s="1"/>
  <c r="B25" i="18"/>
  <c r="AD25" i="18" s="1"/>
  <c r="B9" i="18"/>
  <c r="AD9" i="18" s="1"/>
  <c r="A9" i="18"/>
  <c r="AC9" i="18" s="1"/>
  <c r="D2" i="18"/>
  <c r="D3" i="18"/>
  <c r="D6" i="18"/>
  <c r="D12" i="18"/>
  <c r="D15" i="18"/>
  <c r="D7" i="18"/>
  <c r="D61" i="18"/>
  <c r="D63" i="18"/>
  <c r="D11" i="18"/>
  <c r="D59" i="18"/>
  <c r="D62" i="18"/>
  <c r="D45" i="18"/>
  <c r="D54" i="18"/>
  <c r="D29" i="18"/>
  <c r="D44" i="18"/>
  <c r="D55" i="18"/>
  <c r="D49" i="18"/>
  <c r="D58" i="18"/>
  <c r="D47" i="18"/>
  <c r="D50" i="18"/>
  <c r="D30" i="18"/>
  <c r="D40" i="18"/>
  <c r="D57" i="18"/>
  <c r="D48" i="18"/>
  <c r="D18" i="18"/>
  <c r="D23" i="18"/>
  <c r="D4" i="18"/>
  <c r="D26" i="18"/>
  <c r="D42" i="18"/>
  <c r="D37" i="18"/>
  <c r="D41" i="18"/>
  <c r="D52" i="18"/>
  <c r="D32" i="18"/>
  <c r="D16" i="18"/>
  <c r="D33" i="18"/>
  <c r="D28" i="18"/>
  <c r="D38" i="18"/>
  <c r="D51" i="18"/>
  <c r="D53" i="18"/>
  <c r="D46" i="18"/>
  <c r="D19" i="18"/>
  <c r="D21" i="18"/>
  <c r="D31" i="18"/>
  <c r="D60" i="18"/>
  <c r="D56" i="18"/>
  <c r="D39" i="18"/>
  <c r="D24" i="18"/>
  <c r="D36" i="18"/>
  <c r="D34" i="18"/>
  <c r="D35" i="18"/>
  <c r="D43" i="18"/>
  <c r="D8" i="18"/>
  <c r="D5" i="18"/>
  <c r="D13" i="18"/>
  <c r="D17" i="18"/>
  <c r="D10" i="18"/>
  <c r="D14" i="18"/>
  <c r="D20" i="18"/>
  <c r="D22" i="18"/>
  <c r="D27" i="18"/>
  <c r="D25" i="18"/>
  <c r="D9" i="18"/>
  <c r="C2" i="18"/>
  <c r="C3" i="18"/>
  <c r="C6" i="18"/>
  <c r="C12" i="18"/>
  <c r="C15" i="18"/>
  <c r="C7" i="18"/>
  <c r="C61" i="18"/>
  <c r="C63" i="18"/>
  <c r="C11" i="18"/>
  <c r="C62" i="18"/>
  <c r="C45" i="18"/>
  <c r="C54" i="18"/>
  <c r="C29" i="18"/>
  <c r="C44" i="18"/>
  <c r="C55" i="18"/>
  <c r="C49" i="18"/>
  <c r="C58" i="18"/>
  <c r="C47" i="18"/>
  <c r="C50" i="18"/>
  <c r="C30" i="18"/>
  <c r="C40" i="18"/>
  <c r="C57" i="18"/>
  <c r="C48" i="18"/>
  <c r="C18" i="18"/>
  <c r="C23" i="18"/>
  <c r="C4" i="18"/>
  <c r="C26" i="18"/>
  <c r="C42" i="18"/>
  <c r="C37" i="18"/>
  <c r="C41" i="18"/>
  <c r="C52" i="18"/>
  <c r="C32" i="18"/>
  <c r="C16" i="18"/>
  <c r="C33" i="18"/>
  <c r="C28" i="18"/>
  <c r="C38" i="18"/>
  <c r="C51" i="18"/>
  <c r="C53" i="18"/>
  <c r="C46" i="18"/>
  <c r="C19" i="18"/>
  <c r="C21" i="18"/>
  <c r="C31" i="18"/>
  <c r="C60" i="18"/>
  <c r="C56" i="18"/>
  <c r="C39" i="18"/>
  <c r="C24" i="18"/>
  <c r="C36" i="18"/>
  <c r="C34" i="18"/>
  <c r="C35" i="18"/>
  <c r="C43" i="18"/>
  <c r="C8" i="18"/>
  <c r="C5" i="18"/>
  <c r="C13" i="18"/>
  <c r="C17" i="18"/>
  <c r="C10" i="18"/>
  <c r="C14" i="18"/>
  <c r="C20" i="18"/>
  <c r="C22" i="18"/>
  <c r="C27" i="18"/>
  <c r="C25" i="18"/>
  <c r="C9" i="18"/>
  <c r="BF3" i="17"/>
  <c r="BG3" i="17" s="1"/>
  <c r="R2" i="18" s="1"/>
  <c r="BF4" i="17"/>
  <c r="BG4" i="17" s="1"/>
  <c r="R3" i="18" s="1"/>
  <c r="BF5" i="17"/>
  <c r="BG5" i="17" s="1"/>
  <c r="R6" i="18" s="1"/>
  <c r="BF6" i="17"/>
  <c r="BG6" i="17" s="1"/>
  <c r="R12" i="18" s="1"/>
  <c r="BF7" i="17"/>
  <c r="BG7" i="17" s="1"/>
  <c r="R15" i="18" s="1"/>
  <c r="BF8" i="17"/>
  <c r="BG8" i="17" s="1"/>
  <c r="R7" i="18" s="1"/>
  <c r="BF48" i="17"/>
  <c r="BG48" i="17" s="1"/>
  <c r="BF49" i="17"/>
  <c r="BG49" i="17" s="1"/>
  <c r="BF50" i="17"/>
  <c r="BG50" i="17" s="1"/>
  <c r="BF51" i="17"/>
  <c r="BG51" i="17" s="1"/>
  <c r="BF52" i="17"/>
  <c r="BG52" i="17" s="1"/>
  <c r="BF9" i="17"/>
  <c r="BG9" i="17" s="1"/>
  <c r="BF10" i="17"/>
  <c r="BG10" i="17" s="1"/>
  <c r="BF13" i="17"/>
  <c r="BG13" i="17" s="1"/>
  <c r="BF14" i="17"/>
  <c r="BG14" i="17" s="1"/>
  <c r="BF15" i="17"/>
  <c r="BG15" i="17" s="1"/>
  <c r="BF16" i="17"/>
  <c r="BG16" i="17" s="1"/>
  <c r="BF17" i="17"/>
  <c r="BG17" i="17" s="1"/>
  <c r="BF18" i="17"/>
  <c r="BG18" i="17" s="1"/>
  <c r="BF19" i="17"/>
  <c r="BG19" i="17" s="1"/>
  <c r="BF20" i="17"/>
  <c r="BG20" i="17" s="1"/>
  <c r="BF21" i="17"/>
  <c r="BG21" i="17" s="1"/>
  <c r="BF22" i="17"/>
  <c r="BG22" i="17" s="1"/>
  <c r="BF23" i="17"/>
  <c r="BG23" i="17" s="1"/>
  <c r="BF32" i="17"/>
  <c r="BG32" i="17" s="1"/>
  <c r="BF33" i="17"/>
  <c r="BG33" i="17" s="1"/>
  <c r="BF34" i="17"/>
  <c r="BG34" i="17" s="1"/>
  <c r="BF35" i="17"/>
  <c r="BG35" i="17" s="1"/>
  <c r="BF36" i="17"/>
  <c r="BG36" i="17" s="1"/>
  <c r="BF37" i="17"/>
  <c r="BG37" i="17" s="1"/>
  <c r="BF38" i="17"/>
  <c r="BG38" i="17" s="1"/>
  <c r="BF39" i="17"/>
  <c r="BG39" i="17" s="1"/>
  <c r="BF40" i="17"/>
  <c r="BG40" i="17" s="1"/>
  <c r="BF28" i="17"/>
  <c r="BG28" i="17" s="1"/>
  <c r="BF41" i="17"/>
  <c r="BG41" i="17" s="1"/>
  <c r="BF29" i="17"/>
  <c r="BG29" i="17" s="1"/>
  <c r="BF30" i="17"/>
  <c r="BG30" i="17" s="1"/>
  <c r="BF31" i="17"/>
  <c r="BG31" i="17" s="1"/>
  <c r="BF11" i="17"/>
  <c r="BG11" i="17" s="1"/>
  <c r="BF12" i="17"/>
  <c r="BG12" i="17" s="1"/>
  <c r="BF54" i="17"/>
  <c r="BG54" i="17" s="1"/>
  <c r="BF55" i="17"/>
  <c r="BG55" i="17" s="1"/>
  <c r="BF56" i="17"/>
  <c r="BG56" i="17" s="1"/>
  <c r="BF57" i="17"/>
  <c r="BG57" i="17" s="1"/>
  <c r="BF58" i="17"/>
  <c r="BG58" i="17" s="1"/>
  <c r="BF59" i="17"/>
  <c r="BG59" i="17" s="1"/>
  <c r="BF60" i="17"/>
  <c r="BG60" i="17" s="1"/>
  <c r="BF61" i="17"/>
  <c r="BG61" i="17" s="1"/>
  <c r="BF62" i="17"/>
  <c r="BG62" i="17" s="1"/>
  <c r="BF63" i="17"/>
  <c r="BG63" i="17" s="1"/>
  <c r="BF24" i="17"/>
  <c r="BG24" i="17" s="1"/>
  <c r="BF42" i="17"/>
  <c r="BG42" i="17" s="1"/>
  <c r="BF43" i="17"/>
  <c r="BG43" i="17" s="1"/>
  <c r="BF44" i="17"/>
  <c r="BG44" i="17" s="1"/>
  <c r="BF25" i="17"/>
  <c r="BG25" i="17" s="1"/>
  <c r="BF26" i="17"/>
  <c r="BG26" i="17" s="1"/>
  <c r="BF27" i="17"/>
  <c r="BG27" i="17" s="1"/>
  <c r="BF45" i="17"/>
  <c r="BG45" i="17" s="1"/>
  <c r="BF46" i="17"/>
  <c r="BG46" i="17" s="1"/>
  <c r="BF47" i="17"/>
  <c r="BG47" i="17" s="1"/>
  <c r="BF53" i="17"/>
  <c r="BG53" i="17" s="1"/>
  <c r="BF2" i="17"/>
  <c r="BG2" i="17" s="1"/>
  <c r="R9" i="18" s="1"/>
  <c r="AA10" i="18"/>
  <c r="AA49" i="18"/>
  <c r="AC1" i="18"/>
  <c r="BC53" i="17"/>
  <c r="BD53" i="17" s="1"/>
  <c r="O53" i="17"/>
  <c r="E43" i="18" s="1"/>
  <c r="BC47" i="17"/>
  <c r="BD47" i="17" s="1"/>
  <c r="O47" i="17"/>
  <c r="E56" i="18" s="1"/>
  <c r="BC46" i="17"/>
  <c r="BD46" i="17" s="1"/>
  <c r="O46" i="17"/>
  <c r="E60" i="18" s="1"/>
  <c r="BC45" i="17"/>
  <c r="BD45" i="17" s="1"/>
  <c r="O45" i="17"/>
  <c r="E31" i="18" s="1"/>
  <c r="BC27" i="17"/>
  <c r="BD27" i="17" s="1"/>
  <c r="O27" i="17"/>
  <c r="E18" i="18" s="1"/>
  <c r="BC26" i="17"/>
  <c r="BD26" i="17" s="1"/>
  <c r="O26" i="17"/>
  <c r="E48" i="18" s="1"/>
  <c r="BC25" i="17"/>
  <c r="BD25" i="17" s="1"/>
  <c r="O25" i="17"/>
  <c r="E57" i="18" s="1"/>
  <c r="BC44" i="17"/>
  <c r="BD44" i="17" s="1"/>
  <c r="O44" i="17"/>
  <c r="E21" i="18" s="1"/>
  <c r="BC43" i="17"/>
  <c r="BD43" i="17" s="1"/>
  <c r="O43" i="17"/>
  <c r="E19" i="18" s="1"/>
  <c r="BC42" i="17"/>
  <c r="BD42" i="17" s="1"/>
  <c r="O42" i="17"/>
  <c r="E46" i="18" s="1"/>
  <c r="BC24" i="17"/>
  <c r="BD24" i="17" s="1"/>
  <c r="O24" i="17"/>
  <c r="E40" i="18" s="1"/>
  <c r="BC63" i="17"/>
  <c r="BD63" i="17" s="1"/>
  <c r="O63" i="17"/>
  <c r="E25" i="18" s="1"/>
  <c r="BC62" i="17"/>
  <c r="BD62" i="17" s="1"/>
  <c r="O62" i="17"/>
  <c r="E27" i="18" s="1"/>
  <c r="BC61" i="17"/>
  <c r="BD61" i="17" s="1"/>
  <c r="O61" i="17"/>
  <c r="E22" i="18" s="1"/>
  <c r="BC60" i="17"/>
  <c r="BD60" i="17" s="1"/>
  <c r="O60" i="17"/>
  <c r="E20" i="18" s="1"/>
  <c r="BC59" i="17"/>
  <c r="BD59" i="17" s="1"/>
  <c r="O59" i="17"/>
  <c r="E14" i="18" s="1"/>
  <c r="BC58" i="17"/>
  <c r="BD58" i="17" s="1"/>
  <c r="O58" i="17"/>
  <c r="E10" i="18" s="1"/>
  <c r="BC57" i="17"/>
  <c r="BD57" i="17" s="1"/>
  <c r="O57" i="17"/>
  <c r="E17" i="18" s="1"/>
  <c r="BC56" i="17"/>
  <c r="BD56" i="17" s="1"/>
  <c r="O56" i="17"/>
  <c r="E13" i="18" s="1"/>
  <c r="BC55" i="17"/>
  <c r="BD55" i="17" s="1"/>
  <c r="O55" i="17"/>
  <c r="E5" i="18" s="1"/>
  <c r="BC54" i="17"/>
  <c r="BD54" i="17" s="1"/>
  <c r="O54" i="17"/>
  <c r="E8" i="18" s="1"/>
  <c r="BC12" i="17"/>
  <c r="BD12" i="17" s="1"/>
  <c r="O12" i="17"/>
  <c r="E59" i="18" s="1"/>
  <c r="BC11" i="17"/>
  <c r="BD11" i="17" s="1"/>
  <c r="O11" i="17"/>
  <c r="E11" i="18" s="1"/>
  <c r="BC31" i="17"/>
  <c r="BD31" i="17" s="1"/>
  <c r="O31" i="17"/>
  <c r="E42" i="18" s="1"/>
  <c r="BC30" i="17"/>
  <c r="BD30" i="17" s="1"/>
  <c r="O30" i="17"/>
  <c r="E26" i="18" s="1"/>
  <c r="BC29" i="17"/>
  <c r="BD29" i="17" s="1"/>
  <c r="O29" i="17"/>
  <c r="E4" i="18" s="1"/>
  <c r="BC41" i="17"/>
  <c r="BD41" i="17" s="1"/>
  <c r="O41" i="17"/>
  <c r="E53" i="18" s="1"/>
  <c r="BC28" i="17"/>
  <c r="BD28" i="17" s="1"/>
  <c r="O28" i="17"/>
  <c r="E23" i="18" s="1"/>
  <c r="BC40" i="17"/>
  <c r="BD40" i="17" s="1"/>
  <c r="O40" i="17"/>
  <c r="E51" i="18" s="1"/>
  <c r="BC39" i="17"/>
  <c r="BD39" i="17" s="1"/>
  <c r="E38" i="18"/>
  <c r="BC38" i="17"/>
  <c r="BD38" i="17" s="1"/>
  <c r="O38" i="17"/>
  <c r="E28" i="18" s="1"/>
  <c r="BC37" i="17"/>
  <c r="BD37" i="17" s="1"/>
  <c r="O37" i="17"/>
  <c r="E33" i="18" s="1"/>
  <c r="BC36" i="17"/>
  <c r="BD36" i="17" s="1"/>
  <c r="O36" i="17"/>
  <c r="E16" i="18" s="1"/>
  <c r="BC35" i="17"/>
  <c r="BD35" i="17" s="1"/>
  <c r="O35" i="17"/>
  <c r="E32" i="18" s="1"/>
  <c r="BC34" i="17"/>
  <c r="BD34" i="17" s="1"/>
  <c r="O34" i="17"/>
  <c r="E52" i="18" s="1"/>
  <c r="BC33" i="17"/>
  <c r="BD33" i="17" s="1"/>
  <c r="O33" i="17"/>
  <c r="E41" i="18" s="1"/>
  <c r="BC32" i="17"/>
  <c r="BD32" i="17" s="1"/>
  <c r="O32" i="17"/>
  <c r="E37" i="18" s="1"/>
  <c r="BC23" i="17"/>
  <c r="BD23" i="17" s="1"/>
  <c r="O23" i="17"/>
  <c r="E30" i="18" s="1"/>
  <c r="BC22" i="17"/>
  <c r="BD22" i="17" s="1"/>
  <c r="O22" i="17"/>
  <c r="E50" i="18" s="1"/>
  <c r="BC21" i="17"/>
  <c r="BD21" i="17" s="1"/>
  <c r="O21" i="17"/>
  <c r="E47" i="18" s="1"/>
  <c r="BC20" i="17"/>
  <c r="BD20" i="17" s="1"/>
  <c r="O20" i="17"/>
  <c r="E58" i="18" s="1"/>
  <c r="BC19" i="17"/>
  <c r="BD19" i="17" s="1"/>
  <c r="O19" i="17"/>
  <c r="E49" i="18" s="1"/>
  <c r="BC18" i="17"/>
  <c r="BD18" i="17" s="1"/>
  <c r="O18" i="17"/>
  <c r="E55" i="18" s="1"/>
  <c r="BC17" i="17"/>
  <c r="BD17" i="17" s="1"/>
  <c r="O17" i="17"/>
  <c r="E44" i="18" s="1"/>
  <c r="BC16" i="17"/>
  <c r="BD16" i="17" s="1"/>
  <c r="O16" i="17"/>
  <c r="E29" i="18" s="1"/>
  <c r="BC15" i="17"/>
  <c r="BD15" i="17" s="1"/>
  <c r="O15" i="17"/>
  <c r="E54" i="18" s="1"/>
  <c r="BC14" i="17"/>
  <c r="BD14" i="17" s="1"/>
  <c r="O14" i="17"/>
  <c r="E45" i="18" s="1"/>
  <c r="BC13" i="17"/>
  <c r="BD13" i="17" s="1"/>
  <c r="O13" i="17"/>
  <c r="E62" i="18" s="1"/>
  <c r="BC10" i="17"/>
  <c r="BD10" i="17" s="1"/>
  <c r="O10" i="17"/>
  <c r="E63" i="18" s="1"/>
  <c r="BC9" i="17"/>
  <c r="BD9" i="17" s="1"/>
  <c r="O9" i="17"/>
  <c r="E61" i="18" s="1"/>
  <c r="BC52" i="17"/>
  <c r="BD52" i="17" s="1"/>
  <c r="O52" i="17"/>
  <c r="E35" i="18" s="1"/>
  <c r="BC51" i="17"/>
  <c r="BD51" i="17" s="1"/>
  <c r="O51" i="17"/>
  <c r="E34" i="18" s="1"/>
  <c r="BC50" i="17"/>
  <c r="BD50" i="17" s="1"/>
  <c r="O50" i="17"/>
  <c r="E36" i="18" s="1"/>
  <c r="BC49" i="17"/>
  <c r="BD49" i="17" s="1"/>
  <c r="O49" i="17"/>
  <c r="E24" i="18" s="1"/>
  <c r="BC48" i="17"/>
  <c r="BD48" i="17" s="1"/>
  <c r="O48" i="17"/>
  <c r="E39" i="18" s="1"/>
  <c r="BC8" i="17"/>
  <c r="BD8" i="17" s="1"/>
  <c r="Q7" i="18" s="1"/>
  <c r="O8" i="17"/>
  <c r="E7" i="18" s="1"/>
  <c r="BC7" i="17"/>
  <c r="BD7" i="17" s="1"/>
  <c r="Q15" i="18" s="1"/>
  <c r="O7" i="17"/>
  <c r="E15" i="18" s="1"/>
  <c r="BC6" i="17"/>
  <c r="BD6" i="17" s="1"/>
  <c r="Q12" i="18" s="1"/>
  <c r="O6" i="17"/>
  <c r="E12" i="18" s="1"/>
  <c r="BC5" i="17"/>
  <c r="BD5" i="17" s="1"/>
  <c r="Q6" i="18" s="1"/>
  <c r="O5" i="17"/>
  <c r="E6" i="18" s="1"/>
  <c r="BC4" i="17"/>
  <c r="BD4" i="17" s="1"/>
  <c r="Q3" i="18" s="1"/>
  <c r="O4" i="17"/>
  <c r="E3" i="18" s="1"/>
  <c r="BC3" i="17"/>
  <c r="BD3" i="17" s="1"/>
  <c r="Q2" i="18" s="1"/>
  <c r="Z2" i="18" s="1"/>
  <c r="O3" i="17"/>
  <c r="E2" i="18" s="1"/>
  <c r="BC2" i="17"/>
  <c r="BD2" i="17" s="1"/>
  <c r="Q9" i="18" s="1"/>
  <c r="Z9" i="18" l="1"/>
  <c r="Z6" i="18"/>
  <c r="Z3" i="18"/>
  <c r="Z12" i="18"/>
  <c r="Z15" i="18"/>
  <c r="Z7" i="18"/>
  <c r="V40" i="18"/>
  <c r="W40" i="18"/>
  <c r="Y32" i="18"/>
  <c r="R33" i="18"/>
  <c r="V23" i="18"/>
  <c r="V59" i="18"/>
  <c r="X60" i="18"/>
  <c r="V21" i="18"/>
  <c r="R20" i="18"/>
  <c r="R14" i="18"/>
  <c r="Q18" i="18"/>
  <c r="Z18" i="18" s="1"/>
  <c r="X20" i="18"/>
  <c r="Y12" i="18"/>
  <c r="Q57" i="18"/>
  <c r="V34" i="18"/>
  <c r="V2" i="18"/>
  <c r="Y21" i="18"/>
  <c r="V60" i="18"/>
  <c r="V30" i="18"/>
  <c r="X51" i="18"/>
  <c r="X7" i="18"/>
  <c r="R22" i="18"/>
  <c r="Y16" i="18"/>
  <c r="Q42" i="18"/>
  <c r="Z42" i="18" s="1"/>
  <c r="X23" i="18"/>
  <c r="X40" i="18"/>
  <c r="Y45" i="18"/>
  <c r="V55" i="18"/>
  <c r="Q48" i="18"/>
  <c r="X35" i="18"/>
  <c r="X16" i="18"/>
  <c r="X58" i="18"/>
  <c r="Q21" i="18"/>
  <c r="Q62" i="18"/>
  <c r="Q47" i="18"/>
  <c r="V51" i="18"/>
  <c r="V15" i="18"/>
  <c r="X63" i="18"/>
  <c r="V38" i="18"/>
  <c r="V3" i="18"/>
  <c r="V5" i="18"/>
  <c r="W56" i="18"/>
  <c r="X8" i="18"/>
  <c r="X12" i="18"/>
  <c r="Y26" i="18"/>
  <c r="X34" i="18"/>
  <c r="X32" i="18"/>
  <c r="X2" i="18"/>
  <c r="X24" i="18"/>
  <c r="X41" i="18"/>
  <c r="X44" i="18"/>
  <c r="Y31" i="18"/>
  <c r="V29" i="18"/>
  <c r="W15" i="18"/>
  <c r="W63" i="18"/>
  <c r="V25" i="18"/>
  <c r="V56" i="18"/>
  <c r="V42" i="18"/>
  <c r="Y27" i="18"/>
  <c r="Y60" i="18"/>
  <c r="Y46" i="18"/>
  <c r="Y63" i="18"/>
  <c r="Q54" i="18"/>
  <c r="Q30" i="18"/>
  <c r="V48" i="18"/>
  <c r="X22" i="18"/>
  <c r="X31" i="18"/>
  <c r="X4" i="18"/>
  <c r="X62" i="18"/>
  <c r="X14" i="18"/>
  <c r="X19" i="18"/>
  <c r="X11" i="18"/>
  <c r="Y17" i="18"/>
  <c r="Y61" i="18"/>
  <c r="Y33" i="18"/>
  <c r="Y47" i="18"/>
  <c r="Y49" i="18"/>
  <c r="Y41" i="18"/>
  <c r="W51" i="18"/>
  <c r="W8" i="18"/>
  <c r="V13" i="18"/>
  <c r="W23" i="18"/>
  <c r="W5" i="18"/>
  <c r="W13" i="18"/>
  <c r="Q4" i="18"/>
  <c r="R51" i="18"/>
  <c r="V8" i="18"/>
  <c r="V28" i="18"/>
  <c r="V12" i="18"/>
  <c r="X17" i="18"/>
  <c r="X57" i="18"/>
  <c r="X61" i="18"/>
  <c r="X43" i="18"/>
  <c r="X33" i="18"/>
  <c r="X6" i="18"/>
  <c r="Y25" i="18"/>
  <c r="Y22" i="18"/>
  <c r="W12" i="18"/>
  <c r="W61" i="18"/>
  <c r="W17" i="18"/>
  <c r="V52" i="18"/>
  <c r="V27" i="18"/>
  <c r="Q56" i="18"/>
  <c r="W50" i="18"/>
  <c r="W28" i="18"/>
  <c r="W57" i="18"/>
  <c r="V54" i="18"/>
  <c r="W54" i="18"/>
  <c r="W38" i="18"/>
  <c r="W59" i="18"/>
  <c r="W48" i="18"/>
  <c r="X9" i="18"/>
  <c r="X39" i="18"/>
  <c r="X37" i="18"/>
  <c r="X29" i="18"/>
  <c r="W6" i="18"/>
  <c r="W55" i="18"/>
  <c r="W52" i="18"/>
  <c r="W60" i="18"/>
  <c r="V14" i="18"/>
  <c r="V19" i="18"/>
  <c r="V11" i="18"/>
  <c r="X27" i="18"/>
  <c r="X26" i="18"/>
  <c r="X45" i="18"/>
  <c r="X21" i="18"/>
  <c r="Y7" i="18"/>
  <c r="Y8" i="18"/>
  <c r="Y28" i="18"/>
  <c r="Y50" i="18"/>
  <c r="Y52" i="18"/>
  <c r="Y9" i="18"/>
  <c r="Q31" i="18"/>
  <c r="Q43" i="18"/>
  <c r="R10" i="18"/>
  <c r="W43" i="18"/>
  <c r="R53" i="18"/>
  <c r="W7" i="18"/>
  <c r="W62" i="18"/>
  <c r="W47" i="18"/>
  <c r="W33" i="18"/>
  <c r="W21" i="18"/>
  <c r="V16" i="18"/>
  <c r="Q61" i="18"/>
  <c r="R16" i="18"/>
  <c r="V36" i="18"/>
  <c r="V37" i="18"/>
  <c r="Q23" i="18"/>
  <c r="Q44" i="18"/>
  <c r="W4" i="18"/>
  <c r="V10" i="18"/>
  <c r="V46" i="18"/>
  <c r="V61" i="18"/>
  <c r="W9" i="18"/>
  <c r="W26" i="18"/>
  <c r="R17" i="18"/>
  <c r="R38" i="18"/>
  <c r="W39" i="18"/>
  <c r="W45" i="18"/>
  <c r="W22" i="18"/>
  <c r="V39" i="18"/>
  <c r="Q46" i="18"/>
  <c r="R32" i="18"/>
  <c r="W27" i="18"/>
  <c r="W31" i="18"/>
  <c r="W37" i="18"/>
  <c r="W49" i="18"/>
  <c r="Q45" i="18"/>
  <c r="Z45" i="18" s="1"/>
  <c r="Q50" i="18"/>
  <c r="Q26" i="18"/>
  <c r="Q60" i="18"/>
  <c r="W58" i="18"/>
  <c r="W16" i="18"/>
  <c r="R13" i="18"/>
  <c r="Q29" i="18"/>
  <c r="Q40" i="18"/>
  <c r="R5" i="18"/>
  <c r="W11" i="18"/>
  <c r="W20" i="18"/>
  <c r="R8" i="18"/>
  <c r="R28" i="18"/>
  <c r="R35" i="18"/>
  <c r="Q63" i="18"/>
  <c r="Z63" i="18" s="1"/>
  <c r="Q55" i="18"/>
  <c r="Z55" i="18" s="1"/>
  <c r="R34" i="18"/>
  <c r="W2" i="18"/>
  <c r="R36" i="18"/>
  <c r="R52" i="18"/>
  <c r="Q11" i="18"/>
  <c r="Q49" i="18"/>
  <c r="Q19" i="18"/>
  <c r="R24" i="18"/>
  <c r="R41" i="18"/>
  <c r="W3" i="18"/>
  <c r="W44" i="18"/>
  <c r="W25" i="18"/>
  <c r="R39" i="18"/>
  <c r="R37" i="18"/>
  <c r="Q59" i="18"/>
  <c r="Q58" i="18"/>
  <c r="Z58" i="18" s="1"/>
  <c r="R25" i="18"/>
  <c r="W35" i="18"/>
  <c r="R27" i="18"/>
  <c r="Q37" i="18"/>
  <c r="Q41" i="18"/>
  <c r="Q52" i="18"/>
  <c r="Q32" i="18"/>
  <c r="Q16" i="18"/>
  <c r="Z16" i="18" s="1"/>
  <c r="Q33" i="18"/>
  <c r="Z33" i="18" s="1"/>
  <c r="Q28" i="18"/>
  <c r="Q38" i="18"/>
  <c r="Z38" i="18" s="1"/>
  <c r="Q51" i="18"/>
  <c r="Z51" i="18" s="1"/>
  <c r="Q53" i="18"/>
  <c r="Q39" i="18"/>
  <c r="Z39" i="18" s="1"/>
  <c r="Q24" i="18"/>
  <c r="Q36" i="18"/>
  <c r="Z36" i="18" s="1"/>
  <c r="Q34" i="18"/>
  <c r="Q35" i="18"/>
  <c r="Q8" i="18"/>
  <c r="Q5" i="18"/>
  <c r="Q13" i="18"/>
  <c r="Z13" i="18" s="1"/>
  <c r="Q17" i="18"/>
  <c r="Q10" i="18"/>
  <c r="Q14" i="18"/>
  <c r="Q20" i="18"/>
  <c r="Q22" i="18"/>
  <c r="Q27" i="18"/>
  <c r="Q25" i="18"/>
  <c r="Z25" i="18" s="1"/>
  <c r="R43" i="18"/>
  <c r="R56" i="18"/>
  <c r="R60" i="18"/>
  <c r="R31" i="18"/>
  <c r="R21" i="18"/>
  <c r="R19" i="18"/>
  <c r="R46" i="18"/>
  <c r="R42" i="18"/>
  <c r="R26" i="18"/>
  <c r="R4" i="18"/>
  <c r="R23" i="18"/>
  <c r="R18" i="18"/>
  <c r="R48" i="18"/>
  <c r="R57" i="18"/>
  <c r="R40" i="18"/>
  <c r="R30" i="18"/>
  <c r="R50" i="18"/>
  <c r="R47" i="18"/>
  <c r="R58" i="18"/>
  <c r="R49" i="18"/>
  <c r="R55" i="18"/>
  <c r="R44" i="18"/>
  <c r="R29" i="18"/>
  <c r="R54" i="18"/>
  <c r="R45" i="18"/>
  <c r="R62" i="18"/>
  <c r="R59" i="18"/>
  <c r="R11" i="18"/>
  <c r="R63" i="18"/>
  <c r="R61" i="18"/>
  <c r="V9" i="18"/>
  <c r="Y2" i="18"/>
  <c r="X3" i="18"/>
  <c r="Y3" i="18"/>
  <c r="V6" i="18"/>
  <c r="Y6" i="18"/>
  <c r="X15" i="18"/>
  <c r="Y15" i="18"/>
  <c r="V7" i="18"/>
  <c r="V63" i="18"/>
  <c r="Y11" i="18"/>
  <c r="X59" i="18"/>
  <c r="Y59" i="18"/>
  <c r="V62" i="18"/>
  <c r="Y62" i="18"/>
  <c r="V45" i="18"/>
  <c r="X54" i="18"/>
  <c r="Y54" i="18"/>
  <c r="W29" i="18"/>
  <c r="Y29" i="18"/>
  <c r="V44" i="18"/>
  <c r="Y44" i="18"/>
  <c r="X55" i="18"/>
  <c r="Y55" i="18"/>
  <c r="V49" i="18"/>
  <c r="X49" i="18"/>
  <c r="V58" i="18"/>
  <c r="V47" i="18"/>
  <c r="V50" i="18"/>
  <c r="X30" i="18"/>
  <c r="Y40" i="18"/>
  <c r="V57" i="18"/>
  <c r="X48" i="18"/>
  <c r="Y48" i="18"/>
  <c r="V18" i="18"/>
  <c r="X18" i="18"/>
  <c r="Y18" i="18"/>
  <c r="V4" i="18"/>
  <c r="V26" i="18"/>
  <c r="Y37" i="18"/>
  <c r="V41" i="18"/>
  <c r="X52" i="18"/>
  <c r="V32" i="18"/>
  <c r="V33" i="18"/>
  <c r="Y38" i="18"/>
  <c r="Y51" i="18"/>
  <c r="V53" i="18"/>
  <c r="X46" i="18"/>
  <c r="Y19" i="18"/>
  <c r="V31" i="18"/>
  <c r="X56" i="18"/>
  <c r="Y56" i="18"/>
  <c r="Y39" i="18"/>
  <c r="V24" i="18"/>
  <c r="X36" i="18"/>
  <c r="Y36" i="18"/>
  <c r="Y34" i="18"/>
  <c r="V35" i="18"/>
  <c r="V43" i="18"/>
  <c r="X5" i="18"/>
  <c r="Y5" i="18"/>
  <c r="Y13" i="18"/>
  <c r="V17" i="18"/>
  <c r="X10" i="18"/>
  <c r="Y10" i="18"/>
  <c r="Y14" i="18"/>
  <c r="V20" i="18"/>
  <c r="V22" i="18"/>
  <c r="W32" i="18"/>
  <c r="W46" i="18"/>
  <c r="W19" i="18"/>
  <c r="Y23" i="18"/>
  <c r="X42" i="18"/>
  <c r="Y35" i="18"/>
  <c r="Y43" i="18"/>
  <c r="X25" i="18"/>
  <c r="Y58" i="18"/>
  <c r="X47" i="18"/>
  <c r="W30" i="18"/>
  <c r="W18" i="18"/>
  <c r="Y24" i="18"/>
  <c r="W36" i="18"/>
  <c r="W34" i="18"/>
  <c r="Y30" i="18"/>
  <c r="Y4" i="18"/>
  <c r="X28" i="18"/>
  <c r="X38" i="18"/>
  <c r="W24" i="18"/>
  <c r="X13" i="18"/>
  <c r="Y20" i="18"/>
  <c r="X50" i="18"/>
  <c r="Y57" i="18"/>
  <c r="W10" i="18"/>
  <c r="W14" i="18"/>
  <c r="Z50" i="18" l="1"/>
  <c r="AF42" i="18"/>
  <c r="AG42" i="18"/>
  <c r="AG6" i="18"/>
  <c r="AF6" i="18"/>
  <c r="AE6" i="18"/>
  <c r="AG12" i="18"/>
  <c r="AF12" i="18"/>
  <c r="AE12" i="18"/>
  <c r="AG8" i="18"/>
  <c r="AG38" i="18"/>
  <c r="AF38" i="18"/>
  <c r="AE38" i="18"/>
  <c r="AG9" i="18"/>
  <c r="AF9" i="18"/>
  <c r="AE9" i="18"/>
  <c r="AE29" i="18"/>
  <c r="AF15" i="18"/>
  <c r="AG15" i="18"/>
  <c r="AE15" i="18"/>
  <c r="AE28" i="18"/>
  <c r="AF17" i="18"/>
  <c r="AE17" i="18"/>
  <c r="AG45" i="18"/>
  <c r="AF45" i="18"/>
  <c r="AE45" i="18"/>
  <c r="AG51" i="18"/>
  <c r="AE51" i="18"/>
  <c r="AF51" i="18"/>
  <c r="AG36" i="18"/>
  <c r="AE36" i="18"/>
  <c r="AF36" i="18"/>
  <c r="AE62" i="18"/>
  <c r="AF39" i="18"/>
  <c r="AG39" i="18"/>
  <c r="AE39" i="18"/>
  <c r="AF25" i="18"/>
  <c r="AG25" i="18"/>
  <c r="AE25" i="18"/>
  <c r="AG33" i="18"/>
  <c r="AF33" i="18"/>
  <c r="AE33" i="18"/>
  <c r="AG50" i="18"/>
  <c r="AF50" i="18"/>
  <c r="AE50" i="18"/>
  <c r="AG13" i="18"/>
  <c r="AE13" i="18"/>
  <c r="AF13" i="18"/>
  <c r="AG60" i="18"/>
  <c r="AF60" i="18"/>
  <c r="AG32" i="18"/>
  <c r="AG16" i="18"/>
  <c r="AF16" i="18"/>
  <c r="AE16" i="18"/>
  <c r="AG3" i="18"/>
  <c r="AF3" i="18"/>
  <c r="AE3" i="18"/>
  <c r="AF58" i="18"/>
  <c r="AG58" i="18"/>
  <c r="AE58" i="18"/>
  <c r="AG2" i="18"/>
  <c r="AE2" i="18"/>
  <c r="AF2" i="18"/>
  <c r="AG10" i="18"/>
  <c r="AG18" i="18"/>
  <c r="AF18" i="18"/>
  <c r="AE18" i="18"/>
  <c r="AG63" i="18"/>
  <c r="AF63" i="18"/>
  <c r="AE63" i="18"/>
  <c r="AF7" i="18"/>
  <c r="AG7" i="18"/>
  <c r="AE7" i="18"/>
  <c r="AG55" i="18"/>
  <c r="AF55" i="18"/>
  <c r="AE55" i="18"/>
  <c r="Z24" i="18"/>
  <c r="AG24" i="18" s="1"/>
  <c r="Z59" i="18"/>
  <c r="AG59" i="18" s="1"/>
  <c r="Z27" i="18"/>
  <c r="AG27" i="18" s="1"/>
  <c r="Z23" i="18"/>
  <c r="AG23" i="18" s="1"/>
  <c r="Z4" i="18"/>
  <c r="AG4" i="18" s="1"/>
  <c r="Z22" i="18"/>
  <c r="AG22" i="18" s="1"/>
  <c r="Z20" i="18"/>
  <c r="AE20" i="18" s="1"/>
  <c r="Z46" i="18"/>
  <c r="AG46" i="18" s="1"/>
  <c r="Z62" i="18"/>
  <c r="AG62" i="18" s="1"/>
  <c r="Z17" i="18"/>
  <c r="AG17" i="18" s="1"/>
  <c r="Z41" i="18"/>
  <c r="AG41" i="18" s="1"/>
  <c r="Z54" i="18"/>
  <c r="AG54" i="18" s="1"/>
  <c r="Z35" i="18"/>
  <c r="AE35" i="18" s="1"/>
  <c r="Z60" i="18"/>
  <c r="AE60" i="18" s="1"/>
  <c r="Z34" i="18"/>
  <c r="AE34" i="18" s="1"/>
  <c r="Z26" i="18"/>
  <c r="AG26" i="18" s="1"/>
  <c r="Z53" i="18"/>
  <c r="AG53" i="18" s="1"/>
  <c r="Z56" i="18"/>
  <c r="AE56" i="18" s="1"/>
  <c r="Z44" i="18"/>
  <c r="AG44" i="18" s="1"/>
  <c r="Z43" i="18"/>
  <c r="AE43" i="18" s="1"/>
  <c r="Z31" i="18"/>
  <c r="AG31" i="18" s="1"/>
  <c r="Z28" i="18"/>
  <c r="AG28" i="18" s="1"/>
  <c r="Z47" i="18"/>
  <c r="AF47" i="18" s="1"/>
  <c r="Z21" i="18"/>
  <c r="AF21" i="18" s="1"/>
  <c r="Z14" i="18"/>
  <c r="AF14" i="18" s="1"/>
  <c r="Z10" i="18"/>
  <c r="AF10" i="18" s="1"/>
  <c r="Z32" i="18"/>
  <c r="AE32" i="18" s="1"/>
  <c r="Z40" i="18"/>
  <c r="AG40" i="18" s="1"/>
  <c r="Z61" i="18"/>
  <c r="AG61" i="18" s="1"/>
  <c r="Z52" i="18"/>
  <c r="AG52" i="18" s="1"/>
  <c r="Z19" i="18"/>
  <c r="AG19" i="18" s="1"/>
  <c r="Z29" i="18"/>
  <c r="AG29" i="18" s="1"/>
  <c r="Z30" i="18"/>
  <c r="AG30" i="18" s="1"/>
  <c r="Z11" i="18"/>
  <c r="AG11" i="18" s="1"/>
  <c r="Z49" i="18"/>
  <c r="AE49" i="18" s="1"/>
  <c r="Z5" i="18"/>
  <c r="AF5" i="18" s="1"/>
  <c r="Z37" i="18"/>
  <c r="AG37" i="18" s="1"/>
  <c r="Z8" i="18"/>
  <c r="AE8" i="18" s="1"/>
  <c r="Z48" i="18"/>
  <c r="AG48" i="18" s="1"/>
  <c r="Z57" i="18"/>
  <c r="AF57" i="18" s="1"/>
  <c r="AF46" i="18" l="1"/>
  <c r="AE46" i="18"/>
  <c r="AF20" i="18"/>
  <c r="AF35" i="18"/>
  <c r="AF41" i="18"/>
  <c r="AE22" i="18"/>
  <c r="AE27" i="18"/>
  <c r="AG21" i="18"/>
  <c r="AF22" i="18"/>
  <c r="AE47" i="18"/>
  <c r="AE54" i="18"/>
  <c r="AE57" i="18"/>
  <c r="AF8" i="18"/>
  <c r="AF54" i="18"/>
  <c r="AE10" i="18"/>
  <c r="AG57" i="18"/>
  <c r="AF32" i="18"/>
  <c r="AG56" i="18"/>
  <c r="AF49" i="18"/>
  <c r="AF27" i="18"/>
  <c r="AG35" i="18"/>
  <c r="AG47" i="18"/>
  <c r="AG20" i="18"/>
  <c r="AK20" i="18" s="1"/>
  <c r="AE53" i="18"/>
  <c r="AF29" i="18"/>
  <c r="AE19" i="18"/>
  <c r="AF43" i="18"/>
  <c r="AE23" i="18"/>
  <c r="AF31" i="18"/>
  <c r="AF19" i="18"/>
  <c r="AF23" i="18"/>
  <c r="AF52" i="18"/>
  <c r="AE31" i="18"/>
  <c r="AE11" i="18"/>
  <c r="AG43" i="18"/>
  <c r="AE48" i="18"/>
  <c r="AE52" i="18"/>
  <c r="AF11" i="18"/>
  <c r="AF34" i="18"/>
  <c r="AE14" i="18"/>
  <c r="AG49" i="18"/>
  <c r="AE26" i="18"/>
  <c r="AF48" i="18"/>
  <c r="AF26" i="18"/>
  <c r="AG34" i="18"/>
  <c r="AF62" i="18"/>
  <c r="AG14" i="18"/>
  <c r="AK26" i="18" s="1"/>
  <c r="AE61" i="18"/>
  <c r="AF61" i="18"/>
  <c r="AF24" i="18"/>
  <c r="AE40" i="18"/>
  <c r="AE37" i="18"/>
  <c r="AF28" i="18"/>
  <c r="AE5" i="18"/>
  <c r="AF40" i="18"/>
  <c r="AF30" i="18"/>
  <c r="AE21" i="18"/>
  <c r="AG5" i="18"/>
  <c r="AK56" i="18" s="1"/>
  <c r="AE24" i="18"/>
  <c r="AF37" i="18"/>
  <c r="AE41" i="18"/>
  <c r="AE30" i="18"/>
  <c r="AF59" i="18"/>
  <c r="AJ59" i="18" s="1"/>
  <c r="AF44" i="18"/>
  <c r="AF4" i="18"/>
  <c r="AE59" i="18"/>
  <c r="AF56" i="18"/>
  <c r="AE44" i="18"/>
  <c r="AE4" i="18"/>
  <c r="AI7" i="18" l="1"/>
  <c r="AI39" i="18"/>
  <c r="AJ6" i="18"/>
  <c r="AJ5" i="18"/>
  <c r="AJ8" i="18"/>
  <c r="AJ43" i="18"/>
  <c r="AJ63" i="18"/>
  <c r="AI56" i="18"/>
  <c r="AI26" i="18"/>
  <c r="AJ53" i="18"/>
  <c r="AI34" i="18"/>
  <c r="AJ40" i="18"/>
  <c r="AJ20" i="18"/>
  <c r="AK38" i="18"/>
  <c r="AK51" i="18"/>
  <c r="AI22" i="18"/>
  <c r="AK23" i="18"/>
  <c r="AJ37" i="18"/>
  <c r="AI15" i="18"/>
  <c r="AK33" i="18"/>
  <c r="AK40" i="18"/>
  <c r="AJ26" i="18"/>
  <c r="AJ48" i="18"/>
  <c r="AI42" i="18"/>
  <c r="AJ41" i="18"/>
  <c r="AK19" i="18"/>
  <c r="AI30" i="18"/>
  <c r="AJ32" i="18"/>
  <c r="AK11" i="18"/>
  <c r="AK49" i="18"/>
  <c r="AJ55" i="18"/>
  <c r="AJ4" i="18"/>
  <c r="AJ36" i="18"/>
  <c r="AI28" i="18"/>
  <c r="AK60" i="18"/>
  <c r="AK24" i="18"/>
  <c r="AJ30" i="18"/>
  <c r="AK42" i="18"/>
  <c r="AJ27" i="18"/>
  <c r="AK55" i="18"/>
  <c r="AI62" i="18"/>
  <c r="AK39" i="18"/>
  <c r="AJ56" i="18"/>
  <c r="AK43" i="18"/>
  <c r="AJ35" i="18"/>
  <c r="AI2" i="18"/>
  <c r="AJ52" i="18"/>
  <c r="AJ49" i="18"/>
  <c r="AI50" i="18"/>
  <c r="AK58" i="18"/>
  <c r="AK36" i="18"/>
  <c r="AK59" i="18"/>
  <c r="AK10" i="18"/>
  <c r="AJ2" i="18"/>
  <c r="AK8" i="18"/>
  <c r="AJ58" i="18"/>
  <c r="AJ51" i="18"/>
  <c r="AK53" i="18"/>
  <c r="AJ50" i="18"/>
  <c r="AK13" i="18"/>
  <c r="AK25" i="18"/>
  <c r="AK63" i="18"/>
  <c r="AJ61" i="18"/>
  <c r="AK16" i="18"/>
  <c r="AK37" i="18"/>
  <c r="AK34" i="18"/>
  <c r="AK27" i="18"/>
  <c r="AI31" i="18"/>
  <c r="AK57" i="18"/>
  <c r="AJ10" i="18"/>
  <c r="AJ39" i="18"/>
  <c r="AJ54" i="18"/>
  <c r="AJ28" i="18"/>
  <c r="AJ47" i="18"/>
  <c r="AI53" i="18"/>
  <c r="AJ15" i="18"/>
  <c r="AI48" i="18"/>
  <c r="AI13" i="18"/>
  <c r="AI4" i="18"/>
  <c r="AK5" i="18"/>
  <c r="AI37" i="18"/>
  <c r="AK29" i="18"/>
  <c r="AI12" i="18"/>
  <c r="AK32" i="18"/>
  <c r="AJ60" i="18"/>
  <c r="AJ17" i="18"/>
  <c r="AK61" i="18"/>
  <c r="AI47" i="18"/>
  <c r="AI41" i="18"/>
  <c r="AJ24" i="18"/>
  <c r="AJ29" i="18"/>
  <c r="AI10" i="18"/>
  <c r="AJ7" i="18"/>
  <c r="AI16" i="18"/>
  <c r="AK14" i="18"/>
  <c r="AJ62" i="18"/>
  <c r="AI3" i="18"/>
  <c r="AJ19" i="18"/>
  <c r="AK15" i="18"/>
  <c r="AK52" i="18"/>
  <c r="AK48" i="18"/>
  <c r="AI29" i="18"/>
  <c r="AI17" i="18"/>
  <c r="AI20" i="18"/>
  <c r="AI57" i="18"/>
  <c r="AK3" i="18"/>
  <c r="AI23" i="18"/>
  <c r="AK2" i="18"/>
  <c r="AI61" i="18"/>
  <c r="AJ9" i="18"/>
  <c r="AK18" i="18"/>
  <c r="AK44" i="18"/>
  <c r="AK7" i="18"/>
  <c r="AJ18" i="18"/>
  <c r="AJ45" i="18"/>
  <c r="AJ31" i="18"/>
  <c r="AJ12" i="18"/>
  <c r="AI25" i="18"/>
  <c r="AK22" i="18"/>
  <c r="AI33" i="18"/>
  <c r="AJ22" i="18"/>
  <c r="AI6" i="18"/>
  <c r="AI44" i="18"/>
  <c r="AI59" i="18"/>
  <c r="AI27" i="18"/>
  <c r="AI5" i="18"/>
  <c r="AJ16" i="18"/>
  <c r="AI8" i="18"/>
  <c r="AJ38" i="18"/>
  <c r="AI35" i="18"/>
  <c r="AJ21" i="18"/>
  <c r="AI45" i="18"/>
  <c r="AI38" i="18"/>
  <c r="AK31" i="18"/>
  <c r="AI18" i="18"/>
  <c r="AJ46" i="18"/>
  <c r="AI11" i="18"/>
  <c r="AK4" i="18"/>
  <c r="AJ57" i="18"/>
  <c r="AJ14" i="18"/>
  <c r="AK50" i="18"/>
  <c r="AI63" i="18"/>
  <c r="AI36" i="18"/>
  <c r="AI54" i="18"/>
  <c r="AK21" i="18"/>
  <c r="AJ13" i="18"/>
  <c r="AK6" i="18"/>
  <c r="AJ11" i="18"/>
  <c r="AI49" i="18"/>
  <c r="AK28" i="18"/>
  <c r="AK47" i="18"/>
  <c r="AI58" i="18"/>
  <c r="AI43" i="18"/>
  <c r="AI55" i="18"/>
  <c r="AK17" i="18"/>
  <c r="AJ23" i="18"/>
  <c r="AK46" i="18"/>
  <c r="AI46" i="18"/>
  <c r="AK41" i="18"/>
  <c r="AI9" i="18"/>
  <c r="AI24" i="18"/>
  <c r="AK54" i="18"/>
  <c r="AI21" i="18"/>
  <c r="AI52" i="18"/>
  <c r="AJ33" i="18"/>
  <c r="AI19" i="18"/>
  <c r="AJ3" i="18"/>
  <c r="AI32" i="18"/>
  <c r="AI60" i="18"/>
  <c r="AK45" i="18"/>
  <c r="AJ34" i="18"/>
  <c r="AK12" i="18"/>
  <c r="AJ42" i="18"/>
  <c r="AI51" i="18"/>
  <c r="AI40" i="18"/>
  <c r="AJ25" i="18"/>
  <c r="AI14" i="18"/>
  <c r="AJ44" i="18"/>
  <c r="AK62" i="18"/>
  <c r="AK30" i="18"/>
  <c r="AK9" i="18"/>
  <c r="AK35"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Leire Ibaibarriaga</author>
    <author>tc={15669889-38EF-4B92-B841-D5F664F67E31}</author>
  </authors>
  <commentList>
    <comment ref="AQ17" authorId="0" shapeId="0" xr:uid="{049F2D8D-5FEB-49DA-95BB-9CD86E7E065A}">
      <text>
        <r>
          <rPr>
            <b/>
            <sz val="9"/>
            <color indexed="81"/>
            <rFont val="Tahoma"/>
            <family val="2"/>
          </rPr>
          <t>Leire Ibaibarriaga:</t>
        </r>
        <r>
          <rPr>
            <sz val="9"/>
            <color indexed="81"/>
            <rFont val="Tahoma"/>
            <family val="2"/>
          </rPr>
          <t xml:space="preserve">
¿?¿?</t>
        </r>
      </text>
    </comment>
    <comment ref="D25" authorId="0" shapeId="0" xr:uid="{5D522B11-4E6B-4A18-86AE-2F01D9EC6AE2}">
      <text>
        <r>
          <rPr>
            <b/>
            <sz val="9"/>
            <color indexed="81"/>
            <rFont val="Tahoma"/>
            <family val="2"/>
          </rPr>
          <t>Leire Ibaibarriaga:</t>
        </r>
        <r>
          <rPr>
            <sz val="9"/>
            <color indexed="81"/>
            <rFont val="Tahoma"/>
            <family val="2"/>
          </rPr>
          <t xml:space="preserve">
I'D SAY HYBRID… IT INCLUDES STOCHASTICITY THROUGH MONTE CARLO ITERATIONS</t>
        </r>
      </text>
    </comment>
    <comment ref="V50" authorId="1" shapeId="0" xr:uid="{15669889-38EF-4B92-B841-D5F664F67E31}">
      <text>
        <t>[Comentario encadenado]
Su versión de Excel le permite leer este comentario encadenado; sin embargo, las ediciones que se apliquen se quitarán si el archivo se abre en una versión más reciente de Excel. Más información: https://go.microsoft.com/fwlink/?linkid=870924
Comentario:
    No interactions</t>
      </text>
    </comment>
    <comment ref="BI62" authorId="0" shapeId="0" xr:uid="{8006C2B4-CC7D-457E-96D4-AE64CFD3F262}">
      <text>
        <r>
          <rPr>
            <b/>
            <sz val="9"/>
            <color indexed="81"/>
            <rFont val="Tahoma"/>
            <family val="2"/>
          </rPr>
          <t>Leire Ibaibarriaga:</t>
        </r>
        <r>
          <rPr>
            <sz val="9"/>
            <color indexed="81"/>
            <rFont val="Tahoma"/>
            <family val="2"/>
          </rPr>
          <t xml:space="preserve">
TO BE CHECKED</t>
        </r>
      </text>
    </comment>
    <comment ref="BE63" authorId="0" shapeId="0" xr:uid="{0A952ABB-00A5-4724-82CD-9A68DA98EF1F}">
      <text>
        <r>
          <rPr>
            <sz val="11"/>
            <color theme="1"/>
            <rFont val="Calibri"/>
            <family val="2"/>
            <scheme val="minor"/>
          </rPr>
          <t>Leire Ibaibarriaga:
Model not used in Europe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tc={E7D3CB83-BE9F-4F26-AE15-B3C8294A54C1}</author>
  </authors>
  <commentList>
    <comment ref="Z1" authorId="0" shapeId="0" xr:uid="{E7D3CB83-BE9F-4F26-AE15-B3C8294A54C1}">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Solo se esta teniendo en cuenta el uso potencial
</t>
      </text>
    </comment>
  </commentList>
</comments>
</file>

<file path=xl/sharedStrings.xml><?xml version="1.0" encoding="utf-8"?>
<sst xmlns="http://schemas.openxmlformats.org/spreadsheetml/2006/main" count="3670" uniqueCount="1232">
  <si>
    <t>yes/no</t>
  </si>
  <si>
    <t>Ecosystem type</t>
  </si>
  <si>
    <t>Type of model</t>
  </si>
  <si>
    <t>Model category</t>
  </si>
  <si>
    <t>data type</t>
  </si>
  <si>
    <t>Domain</t>
  </si>
  <si>
    <t>External driver</t>
  </si>
  <si>
    <t>Species interactions</t>
  </si>
  <si>
    <t>Type of software license</t>
  </si>
  <si>
    <t>yes</t>
  </si>
  <si>
    <t>Coastal</t>
  </si>
  <si>
    <t>Mechanistic</t>
  </si>
  <si>
    <t>Biogeochemical and lower trophic level models</t>
  </si>
  <si>
    <t>static</t>
  </si>
  <si>
    <t>nonspatial</t>
  </si>
  <si>
    <t>Pelagic</t>
  </si>
  <si>
    <t>Fishing</t>
  </si>
  <si>
    <t>Predation</t>
  </si>
  <si>
    <t xml:space="preserve">Free </t>
  </si>
  <si>
    <t>no</t>
  </si>
  <si>
    <t>Estuary</t>
  </si>
  <si>
    <t>Statistic</t>
  </si>
  <si>
    <t>Species distribution models</t>
  </si>
  <si>
    <t>dynamic</t>
  </si>
  <si>
    <t>spatial</t>
  </si>
  <si>
    <t>Demersal</t>
  </si>
  <si>
    <t>Climate change</t>
  </si>
  <si>
    <t>Competition</t>
  </si>
  <si>
    <t>Not free</t>
  </si>
  <si>
    <t>Bay</t>
  </si>
  <si>
    <t>Hybrid: combined-mixed</t>
  </si>
  <si>
    <t>Community qualitative models</t>
  </si>
  <si>
    <t>static and dynamic</t>
  </si>
  <si>
    <t>nonspatial and spatial</t>
  </si>
  <si>
    <t>Benthic</t>
  </si>
  <si>
    <t>Aquaculture</t>
  </si>
  <si>
    <t>Predation and competition</t>
  </si>
  <si>
    <t>Gulf</t>
  </si>
  <si>
    <t>Minimum realistic models</t>
  </si>
  <si>
    <t>Pelagic and demersal</t>
  </si>
  <si>
    <t>Invasive species</t>
  </si>
  <si>
    <t>Parasitism</t>
  </si>
  <si>
    <t>Open waters</t>
  </si>
  <si>
    <t>Multispecies size-based models</t>
  </si>
  <si>
    <t>Pelagic and benthic</t>
  </si>
  <si>
    <t>Fishing and climate change</t>
  </si>
  <si>
    <t>Disease</t>
  </si>
  <si>
    <t>Many</t>
  </si>
  <si>
    <t>Multispecies individual-based models</t>
  </si>
  <si>
    <t>Demersal and benthic</t>
  </si>
  <si>
    <t>Fishing and invasive species</t>
  </si>
  <si>
    <t>Mutualism</t>
  </si>
  <si>
    <t>Mass based - food web models</t>
  </si>
  <si>
    <t>All</t>
  </si>
  <si>
    <t>Fishing, climate change and invasive species</t>
  </si>
  <si>
    <t>Commensalism</t>
  </si>
  <si>
    <t>Whole system or end-to-end models</t>
  </si>
  <si>
    <t>Other combinations</t>
  </si>
  <si>
    <t>Facilitation</t>
  </si>
  <si>
    <t>Protection</t>
  </si>
  <si>
    <t xml:space="preserve">Easy of costumisation: time required for model development </t>
  </si>
  <si>
    <t>Levels of its maturity (Ranking according to the number of papers of each type of model)</t>
  </si>
  <si>
    <t>Descriptors MSFD</t>
  </si>
  <si>
    <t>within 1 year</t>
  </si>
  <si>
    <t>Not advanced (less than 5 applications and less than 5 years of development)</t>
  </si>
  <si>
    <t>Descriptor 1. Biodiversity is maintained</t>
  </si>
  <si>
    <t>within 2 years</t>
  </si>
  <si>
    <t>Intermediate (between 5 and 25 applications and less than 10 years of development)</t>
  </si>
  <si>
    <t>Descriptor 2. Non-indigenous species do not adversely alter the ecosystem</t>
  </si>
  <si>
    <t>within 3 years</t>
  </si>
  <si>
    <t>Advanced (more than 25 applications and more than 10 years of development)</t>
  </si>
  <si>
    <t>Descriptor 3. The population of commercial fish species is healthy</t>
  </si>
  <si>
    <t>more than 3 years</t>
  </si>
  <si>
    <t>Descriptor 4. Elements of food webs ensure long-term abundance and reproduction</t>
  </si>
  <si>
    <t>Descriptor 5. Eutrophication is minimised</t>
  </si>
  <si>
    <t>Descriptor 6. The sea floor integrity ensures functioning of the ecosystem</t>
  </si>
  <si>
    <t>Descriptor 7. Permanent alteration of hydrographical conditions does not adversely affect the ecosystem</t>
  </si>
  <si>
    <t>Descriptor 8. Concentrations of contaminants give no effects</t>
  </si>
  <si>
    <t>Descriptor 9. Contaminants in seafood are below safe levels</t>
  </si>
  <si>
    <t>Descriptor 10. Marine litter does not cause harm</t>
  </si>
  <si>
    <t>Descriptor 11. Introduction of energy (including underwater noise) does not adversely affect the ecosystem</t>
  </si>
  <si>
    <t xml:space="preserve"> time required for model development </t>
  </si>
  <si>
    <t>more than 2 years</t>
  </si>
  <si>
    <t>Code available</t>
  </si>
  <si>
    <t>yes, online</t>
  </si>
  <si>
    <t>yes, under request</t>
  </si>
  <si>
    <t>no, private</t>
  </si>
  <si>
    <t xml:space="preserve">Specific model name </t>
  </si>
  <si>
    <t xml:space="preserve">Type of model </t>
  </si>
  <si>
    <t>Ecosystem type (in case many, which (free text)</t>
  </si>
  <si>
    <t>Important features of the model (if relevant) (free text)</t>
  </si>
  <si>
    <t>Limitations of the model (free text)</t>
  </si>
  <si>
    <t xml:space="preserve">Possible data type-Time frame  </t>
  </si>
  <si>
    <t>Possible data type-Spatial frame</t>
  </si>
  <si>
    <t>Domain/domains included in the model</t>
  </si>
  <si>
    <t>Relevant species or groups of species considered</t>
  </si>
  <si>
    <t>External drivers possible to be included</t>
  </si>
  <si>
    <t>External drivers possible to be included (in case you select "others", please specify) (free text)</t>
  </si>
  <si>
    <t>Levels of its maturity</t>
  </si>
  <si>
    <t>Kind of species interactions</t>
  </si>
  <si>
    <t>Kind of species interactions (in case other combination, which?) (free text)</t>
  </si>
  <si>
    <t>Minimum dataset to implement the model (input data): catches, stomach content, biomass, …</t>
  </si>
  <si>
    <t>Minimum dataset to evaluate the outputs (model validation)</t>
  </si>
  <si>
    <t>Data sources for the model</t>
  </si>
  <si>
    <t>Coupled with lower trophic levels models</t>
  </si>
  <si>
    <t>Coupled with bioeconomic models</t>
  </si>
  <si>
    <t>Coupled - comments</t>
  </si>
  <si>
    <t>Number of users (NOT necessary now)</t>
  </si>
  <si>
    <t>Stakeholders (e.g., general public, fishermen, researchers, resource managers and decision makers) (free text)</t>
  </si>
  <si>
    <t>Products/services (e.g., fisheries management, impact of climate change, protected area management)</t>
  </si>
  <si>
    <t>Insights gained or decisions taken as a result of the use of the model (NOT necessary now)</t>
  </si>
  <si>
    <t>Software features: computer language</t>
  </si>
  <si>
    <t>Software features: code of the model is available?</t>
  </si>
  <si>
    <t>Software features: Are there potential usage restrictions?</t>
  </si>
  <si>
    <t>Software features: available platforms? (linux, windows, …) (free text)</t>
  </si>
  <si>
    <t>Software features: type of license (free text)</t>
  </si>
  <si>
    <t>Country of model owner</t>
  </si>
  <si>
    <t>Country main developer</t>
  </si>
  <si>
    <t>Relevant scientific group</t>
  </si>
  <si>
    <t>Has the development of the model received support through EU projects</t>
  </si>
  <si>
    <t>Name EU projects that supported the model (NOT necessary now)</t>
  </si>
  <si>
    <t>Name scientific groups that supported the model</t>
  </si>
  <si>
    <t>Where it has been further developed?</t>
  </si>
  <si>
    <t>Next steps planned by model users (NOT necessary now)</t>
  </si>
  <si>
    <t>Potential use and relationship with MSFD descriptors and criteria (see list and specify the number of the descriptors - e.g., if the model is able to provide indicators about descriptors 1, 2 and 3, include here "1,2 and 3" )</t>
  </si>
  <si>
    <t>Potential use and relationship with other policies (e.g. Habitats Directive, Biodiversity Convention (CBD), Common Fisheries policy (CFP), UN Sustainable Development Goals (SDGs)) (NOT necessary now)</t>
  </si>
  <si>
    <t>Applications supporting the MSFD policies (see list and specify the number of the descriptors - e.g., if the model is able to provide indicators about descriptors 1, 2 and 3, include here "1,2 and 3" )</t>
  </si>
  <si>
    <t>Website (if available)</t>
  </si>
  <si>
    <t xml:space="preserve"> comments</t>
  </si>
  <si>
    <t>Biogeochemical Flux Model</t>
  </si>
  <si>
    <t>Lower trophics in almost any marine community</t>
  </si>
  <si>
    <t>General modeling framework to simulated biogeochemical dynamics of lower trophic levels; extensible and carefully documented, it has been coupled to different ocean circulation models and applied in a variety of scenarios</t>
  </si>
  <si>
    <t>Focus on low trophic levels</t>
  </si>
  <si>
    <t>Default configuration features a pelagic model with bacterioplankton, four phytoplankton groups,  four zooplankton groups and several chemical tracers; a benthic closure model to account for biogeochemical remineralization in the sediments; and a sea ice module that includes one group of algae growing on ice</t>
  </si>
  <si>
    <t> </t>
  </si>
  <si>
    <t>In general coupled to ocean circulation models, just requires initial conditions [that can be set automatically]</t>
  </si>
  <si>
    <t>Ocean BGC collections, from bottle and CTD data to satellites and floats through net sampling and other methods</t>
  </si>
  <si>
    <t>Parameterization largelly based on literature reviews of phyiological rates and allometric exponents</t>
  </si>
  <si>
    <t>It is a model of lower trophic levels, fully coupled to ocean circulation models</t>
  </si>
  <si>
    <t>Researchers and/or academic students, resource managers</t>
  </si>
  <si>
    <t>Impact of climate change</t>
  </si>
  <si>
    <t>Fortran 90</t>
  </si>
  <si>
    <t>Platform independent</t>
  </si>
  <si>
    <t>GPL v3</t>
  </si>
  <si>
    <t>Italy</t>
  </si>
  <si>
    <t>BFM Consortium</t>
  </si>
  <si>
    <t>UNIBO, DIFA, CMCC, OGS, UCT, SYKE</t>
  </si>
  <si>
    <t>Finland/South Africa</t>
  </si>
  <si>
    <t>https://bfm-community.github.io/www.bfm-community.eu/</t>
  </si>
  <si>
    <t>ERSEM</t>
  </si>
  <si>
    <t>Framework to create complex models of coupled marine pelagic and benthic ecosystems including variable stoichiometry, the microbial foodweb, and the major biogeochemical cycles of carbon, nitrogen, phosphorus, and silicate. Recent versions include iron cycle, calcifiers, and a more complex light and microbial loop models.</t>
  </si>
  <si>
    <t>Default configuration features a pelagic model with bacterioplankton, four phytoplankton groups,  three zooplankton groups and several chemical tracers; a benthic model with three types of infauna and two types of bacteria; and mulitple chemical tracaers</t>
  </si>
  <si>
    <t>It is a model of lower trophic levels, fully coupled to ocean circulation models, can be coupled to other models [FABM]</t>
  </si>
  <si>
    <t>fisheries management, impacts of climate change</t>
  </si>
  <si>
    <t>UK</t>
  </si>
  <si>
    <t>PML, Jerry Blackford</t>
  </si>
  <si>
    <t>NIOZ, Univ Oldenburg, Univ Hamburg, Univ Strathclyde, Univ Aberdeen, Marine Laboratory Aberdeen, Ecological Modelling Centre, CEAB</t>
  </si>
  <si>
    <t>Netherlands, Germany, Denmark, Spain</t>
  </si>
  <si>
    <t>https://ersem.readthedocs.io/en/latest/</t>
  </si>
  <si>
    <t>ERGOM</t>
  </si>
  <si>
    <t xml:space="preserve">General framework to develop complex models of coupled marine pelagic and benthic ecosystems. The model can be extended but its basic structure enables the simulation of the biogeochemical cycles of carbon, nitrogen and phosphorus. The model has a detailed implementation of processes related to eutrophication and anoxia (including sediment processes like sulfate reduction). </t>
  </si>
  <si>
    <t>Default configuration features a pelagic model with three phytoplankton groups, one zooplankton group and several chemical tracers [C,N,P; allowing non-Redfield stoichiometry]. The model also simulates detritus dynamics in the water column and in the sediment, where it further simulates chemical tracers related to sulfide hydrogen production and phosphate mobilization.</t>
  </si>
  <si>
    <t>It is a model of lower trophic levels, fully coupled to ocean circulation models, can be coupled to other models [FABM], and it has been used to assess alternative socieconomic scenarios</t>
  </si>
  <si>
    <t>Matlab, Pascal, Fortran</t>
  </si>
  <si>
    <t>Germany</t>
  </si>
  <si>
    <t>Leibniz Institute for Baltic Sea Research</t>
  </si>
  <si>
    <t>JRC, CEMAS, PML, Univ Hamburg</t>
  </si>
  <si>
    <t>Netherlands, Spain, Portugal, Italy, South Africa</t>
  </si>
  <si>
    <t>https://ergom.net/</t>
  </si>
  <si>
    <t>PISCES</t>
  </si>
  <si>
    <t>Hydrodynamic and Lower Trophics - open and coastal waters</t>
  </si>
  <si>
    <t>General / Regional model to simulated biogeochemical dynamics of lower trophic levels (pelagic); extensible and carefully documented, it has been coupled to different ocean circulation models and applied in a variety of scenarios</t>
  </si>
  <si>
    <t>2 phytoplankton groups, 2 zooplankton groups, oxygen, Ammonium-Nitrate-Phosphate-Silicate-Iron, DOM, 2 POM groups</t>
  </si>
  <si>
    <t>Coupled to ROMS or NEMO / required : initial and boundaries conditions of the state variables (otherwise set automatically), parameters of growth, predation, mortality... etc (litterature; default parameters in the model code)</t>
  </si>
  <si>
    <t>Ocean BGC collections, from bottle and CTD data to satellites and floats</t>
  </si>
  <si>
    <t>model of lower tropic levels, coupled to hydrodynamics ocean model</t>
  </si>
  <si>
    <t>Impact of climate change, fisheries managment, health managment (e.g. HABs)</t>
  </si>
  <si>
    <t>FR</t>
  </si>
  <si>
    <t>CNRS (FR), Mercator Ocean (FR), NERC (UK), Met Office (UK), Euro-Med CCC (IT), NIGV (IT)</t>
  </si>
  <si>
    <t>Global</t>
  </si>
  <si>
    <t>https://www.nemo-ocean.eu/</t>
  </si>
  <si>
    <t>SCOBI nordic</t>
  </si>
  <si>
    <t>Regional model to simulated biogeochemical dynamics of lower trophic levels (pelagic and benthic); SCOBI has been developped for Baltic and North Seas</t>
  </si>
  <si>
    <t>Fortran</t>
  </si>
  <si>
    <t>Sweden</t>
  </si>
  <si>
    <t>SMHI (SW)</t>
  </si>
  <si>
    <t>Baltic Sea</t>
  </si>
  <si>
    <t>https://www.smhi.se/en/research/research-departments/oceanography/scobi-1.8680</t>
  </si>
  <si>
    <t>Does not appear relevant : did not find recent publications, regional application</t>
  </si>
  <si>
    <t>ECOMARS 3D (Ifremer)</t>
  </si>
  <si>
    <t>Regional model to simulated biogeochemical dynamics of lower trophic levels (pelagic and benthic); ECOMARS3D has been developped fot he Bay of Biscay by Ifremer</t>
  </si>
  <si>
    <t>France</t>
  </si>
  <si>
    <t>Ifremer (FR)</t>
  </si>
  <si>
    <t>none</t>
  </si>
  <si>
    <t>Bay of Biscay</t>
  </si>
  <si>
    <t>https://mars3d.ifremer.fr/docs/documentation.html</t>
  </si>
  <si>
    <t>Does not appear relevant : code not online, regional applications</t>
  </si>
  <si>
    <t>MEDUSA</t>
  </si>
  <si>
    <t>Hydrodynamic and Lower Trophics (plankton) - open and coastal waters</t>
  </si>
  <si>
    <t>Model of Ecosystem Dynamics, nutrient Utilisation, Sequestration and Acidification. Developed as an “intermediate complexity” plankton ecosystem model to study the biogeochemical response, and the “biological pump” to anthropogenically driven change in the World Ocean. Medusa is coupled with NEMO circulation model. NEMO‐MEDUSA has been developed for global applications, and validation has naturally focused at the large scale, such as basins, ahead of fine‐scale regions like the UK shelf.</t>
  </si>
  <si>
    <t>Focus on low trophic levels (plankton)</t>
  </si>
  <si>
    <t>Meso‐zooplankton, Micro‐zooplankton, Diatom, Non-diatom phytoplankton</t>
  </si>
  <si>
    <t xml:space="preserve">Climate change, pollution, eutrophication, ocean acidification </t>
  </si>
  <si>
    <t>disease (e.g. viruses), intra-trophic “cannibalism”, predation
by implicit, higher trophic level actors</t>
  </si>
  <si>
    <t>coupled to ocean circulation models (NEMO)</t>
  </si>
  <si>
    <t>model of lower tropic levels, coupled to hydrodynamics ocean model NEMO</t>
  </si>
  <si>
    <t>Researchers and/or academic students, environmental managers</t>
  </si>
  <si>
    <t>Impact of climate change, fisheries managment, environmental pollution, health managment (e.g. HABs)</t>
  </si>
  <si>
    <t>code available in SuppMat of Yool et al. 2013: https://gmd.copernicus.org/articles/6/1767/2013/gmd-6-1767-2013-supplement.zip</t>
  </si>
  <si>
    <t>https://gmd.copernicus.org/articles/6/1767/2013/gmd-6-1767-2013-supplement.zip</t>
  </si>
  <si>
    <t>A. Yool, E. E. Popova, and T. R. Anderson. National Oceanography Centre; University of Southampton</t>
  </si>
  <si>
    <t>European Union Seventh Framework Programme EURO-BASIN (FP7/2007-2013,ENV.2010.2.2.11; grant agreement no. 264933</t>
  </si>
  <si>
    <t>Global and Europe</t>
  </si>
  <si>
    <t>SDG Climate Action</t>
  </si>
  <si>
    <t>http://imarnet.org/Models/MEDUSA   // https://gmd.copernicus.org/articles/6/1767/2013/gmd-6-1767-2013.html</t>
  </si>
  <si>
    <t>EcoCast</t>
  </si>
  <si>
    <t>all ecosystems</t>
  </si>
  <si>
    <t xml:space="preserve">Target and bycatch species distribution models to produce  fishing suitability. Aims to help fishers avoid bycatch of protected species producing continuous fishing suitability map that presents waters as relatively better and poorer to fish. Ability  to respond to changing species management priorities. Manage multiple marine species in a dynamic management scenario. </t>
  </si>
  <si>
    <t>It addresses management priorities without considering the costs of such actions</t>
  </si>
  <si>
    <t>potentially all comercial fish species and bycatch products: designed to improve the sustainability of a U.S. swordfish fishery that experiences bycatch of protected leatherback turtles,  blue sharks and California sea lions.</t>
  </si>
  <si>
    <t>many interactions</t>
  </si>
  <si>
    <t>distributions of swordfish and the bycatch species (turtles, sharks, sea lions) + environmental covariates</t>
  </si>
  <si>
    <t xml:space="preserve">Species composition (abundances or ocurrence data) + environmental variables	</t>
  </si>
  <si>
    <t>NOAA fisheries observed data + satellite tracking data + environmental variables from ROMS</t>
  </si>
  <si>
    <t>all types</t>
  </si>
  <si>
    <t>climate change, fisheries management</t>
  </si>
  <si>
    <t>changes in species distributions, fishing suitability maps</t>
  </si>
  <si>
    <t>can be implemented in R, Python and others</t>
  </si>
  <si>
    <t xml:space="preserve">All platforms </t>
  </si>
  <si>
    <t>public and free</t>
  </si>
  <si>
    <t>US</t>
  </si>
  <si>
    <t>IMS Santa Cruz+NOAA SWFSC</t>
  </si>
  <si>
    <t>Nowhere but in the CCLME for now</t>
  </si>
  <si>
    <t>joint SDM</t>
  </si>
  <si>
    <t>Potentially all ecosystem types</t>
  </si>
  <si>
    <t>Main approach is based on hierarchical Bayesian models. At least there are two main implemented softwares/packages: 1) Hierarchical Modelling of Species Communities (HMSC) is a general and flexible framework for fitting JSDMs. HMSC allows the integration of community ecology data with data on environmental covariates, species traits, phylogenetic relationships and the spatio-temporal context of the study, providing predictive insights into community assembly processes. 2) BORAL, which is based on the analysis of multivariate abundance data, with estimation performed using Bayesian Markov chain Monte Carlo methods.</t>
  </si>
  <si>
    <t>management (Howell et al. 2008; Hazen et al. 2017),</t>
  </si>
  <si>
    <t>In general, multiple species of a community (guild), but other groups (specific stages, different trophic levels) are possible. Taxa is wide: marine, terrestrial.</t>
  </si>
  <si>
    <t>Fishing could potentially be included</t>
  </si>
  <si>
    <t>All interaction types</t>
  </si>
  <si>
    <t>Species composition (abundances or ocurrence data) + environmental variables</t>
  </si>
  <si>
    <t>Potential data sources that can be useful: ICES Stock Database, ICES DATRAS, OBIS, GBIF, FishBase, Bio-Oracle</t>
  </si>
  <si>
    <t>fisheries management, impact of climate change, protected area management</t>
  </si>
  <si>
    <t>changes in species distributions, change in diversity</t>
  </si>
  <si>
    <t>in R, and Matlab</t>
  </si>
  <si>
    <t>All platforms that support R (linux, Windows)</t>
  </si>
  <si>
    <t>Finland (HMSC), Australia (BORAL)</t>
  </si>
  <si>
    <t>HMSC: Tikhonov, G., O. Ovaskainen. BORAL: Hui, F. Others: Certain, Calabrese, Zhang</t>
  </si>
  <si>
    <t>HMSC: European Research Council via the project SIZE (647224)</t>
  </si>
  <si>
    <t xml:space="preserve">For HMSC: Tikhonov, G., O. Ovaskainen. For BORAL: Hui, F. </t>
  </si>
  <si>
    <t>1,2,3,4</t>
  </si>
  <si>
    <t>Habitats Directive, Biodiversity Convention (CBD)</t>
  </si>
  <si>
    <t xml:space="preserve">general SDM (only habitat suitability - niche sensu Hutchinson) including different algorithms and tools. See column H for details </t>
  </si>
  <si>
    <t xml:space="preserve">Species distribution maps based on statistical models that can be projected to warming scenarios and track range shifts.  1) Methods or algorithms: ANN, artificial neural networks; BA, Bayesian approach; CE, climatic envelop; CART, classification and regression trees; ENFA, ecological niche factor analysis; GA, genetic algorithm; GAM, generalized additive models; GDM, generalized dissimilarity modelling; GLM, generalized linear models; Mahalanobis distance, NPPENM (Non Parametric Probabilistic Ecological Niche Model, Based on MD) ME, maximum entropy. RF (Random Forest). INLA, Shape-constrained GAMs, Classification methods: Support Vector Machine. 2) Tools: BIOCLIM (CE) , ANUCLIM (CE) , BAYES (BA), BIOMAPPER (ENFA), BIOMOD (GLM, GAM, CART, ANN), DIVA (CE), DOMAIN (CE), ECOSPAT (GLM, GAM), GARP GA (incl. CE, GLM, ANN), GDM (GDM), GRASP (GLM, GAM), MAXENT (ME), SPECIES (ANN), Tool-Package-software: ade, sdm, biomod2, mds, gbm. </t>
  </si>
  <si>
    <t>they dont include dispersal or biotic interactions explicitly</t>
  </si>
  <si>
    <t>terrestrial and marine species (fish, plankton, benthic, marine mammals, seabirds)</t>
  </si>
  <si>
    <t>Species composition (abundances or ocurrence data)  + environmental variables</t>
  </si>
  <si>
    <t xml:space="preserve">Species composition (abundances or ocurrence data)  + environmental variables	</t>
  </si>
  <si>
    <t>CPR, FAO+SeaAroundUs, North American bottom trawl surveys (NOAA, DFO, IOBIS), NOAA fisheries observer data from the DGN fishery and satellite-linked tracking data collected during the Tagging of Pacific Predators program.</t>
  </si>
  <si>
    <t>many</t>
  </si>
  <si>
    <t>changes in species distributions</t>
  </si>
  <si>
    <t>All platforms</t>
  </si>
  <si>
    <t>It is not a model develop by a particular group, it is a statistical model ling approach applied elsewhere</t>
  </si>
  <si>
    <t xml:space="preserve">Useful link https://damariszurell.github.io/SDM-Intro/   See Table 1 Wisz et al. 2009; see Table 3 Guisan and Thuiller 2005:  </t>
  </si>
  <si>
    <t>general SDM - Maxent</t>
  </si>
  <si>
    <t xml:space="preserve">most popular tool for species distribution and environmental niche modeling, with thousands published applications since 2006. Its popularity is likely for two reasons: 1) MaxEnt typically outperforms other methods based on predictive accuracy and 2) the software is particularly easy to use. Open source since 2017 https://onlinelibrary.wiley.com/doi/full/10.1111/ecog.03049  </t>
  </si>
  <si>
    <t>MaxEnt uses only presence data, recognising that absence data are rarely available or reliable, but pseudo-absences or background is generated by the model</t>
  </si>
  <si>
    <t>terrestrial and marine species</t>
  </si>
  <si>
    <t>Many interactions but not explicitly included in the model</t>
  </si>
  <si>
    <t xml:space="preserve">Global biological and environmental dataset, for example, fishbase, SeaAroundUs, OBIS... </t>
  </si>
  <si>
    <t>changes in species distribution</t>
  </si>
  <si>
    <t>USA</t>
  </si>
  <si>
    <t>Steven J. Phillips, Robert P. Anderson, Robert E. Schapire</t>
  </si>
  <si>
    <t>elsewhere</t>
  </si>
  <si>
    <t xml:space="preserve">https://biodiversityinformatics.amnh.org/open_source/maxent/ </t>
  </si>
  <si>
    <t>Phillips et al 2006, Elith et al 2010,  Phillips et al 2017</t>
  </si>
  <si>
    <t>general SDM - BIOMOD</t>
  </si>
  <si>
    <t>Ensemble Platform for Species Distribution Modeling</t>
  </si>
  <si>
    <t>change in species distribution</t>
  </si>
  <si>
    <t>France +Spain</t>
  </si>
  <si>
    <t>France+Spain</t>
  </si>
  <si>
    <t>Wilfried  Thuiller, Bruno  Lafourcade, Robin  Engler and Miguel  B. Araujo</t>
  </si>
  <si>
    <t>BIOMOD   is   currently   developed   withfunding   from   FP6   EU   MACIS   (No.   044399   SSPI)   and ECOCHANGE   (GOCE-CT-2003-506675)   projects;</t>
  </si>
  <si>
    <t>Conceptual ecological models (CEM)</t>
  </si>
  <si>
    <t>These include signed digraphs, loop analysis, fuzzy logic or cognitive maps, networks, and matrix models. In these approaches, qualitative or semiquantitative links are made between system components and between impacts and system components.The models thus enable exploration of a potentially diverse range of variables and scenarios.  Although these models are valuable for organizing system knowledge and predicting the effects of management interventions or environmental change in data-poor systems, they remain underutilized in general</t>
  </si>
  <si>
    <t>All species but focuses on the key species of the research question</t>
  </si>
  <si>
    <t>Fishing, climate change, invasive species and aquaculture</t>
  </si>
  <si>
    <t>Qualitative links (positive, negative and neutral). predator-prey, parasitism, mutualism,commensalism, interference competition and amensalism</t>
  </si>
  <si>
    <t>Knowledge about the relationships among variables</t>
  </si>
  <si>
    <t>X</t>
  </si>
  <si>
    <t>over 25</t>
  </si>
  <si>
    <t>All types</t>
  </si>
  <si>
    <t>Fisheries management, impact of climate change</t>
  </si>
  <si>
    <t>Language R, Maple V computer program (statistical programm)</t>
  </si>
  <si>
    <t>Platform independent, R</t>
  </si>
  <si>
    <t>Many countries but specially Australia and EEUU</t>
  </si>
  <si>
    <t>Jeffret Dambacher</t>
  </si>
  <si>
    <t>CFP</t>
  </si>
  <si>
    <t xml:space="preserve">Linear Inverse Ecosystem Models </t>
  </si>
  <si>
    <t>Potentailly all ecosystem types</t>
  </si>
  <si>
    <t>Model parameters are derived from observed data once the number of compartments of the model and flows are determined. Can deal with different 'currency' at the same time.</t>
  </si>
  <si>
    <t xml:space="preserve">All biomass values need to be translated to flows </t>
  </si>
  <si>
    <t>All species or functional groups</t>
  </si>
  <si>
    <t xml:space="preserve">The model do not directly assess the effects of external drivers on the food web, but could use outputs of other models to assess them. </t>
  </si>
  <si>
    <t>Energy flows</t>
  </si>
  <si>
    <t xml:space="preserve">Provide information on trophic flows and addresses uncertainties around them.  </t>
  </si>
  <si>
    <t xml:space="preserve">species biomass, fisheries data, environmental variables, species composition data… </t>
  </si>
  <si>
    <t>Global biological and environmental dataset, for example, fishbase, SeaAroundUs, OBIS, local scientific surveys and databases</t>
  </si>
  <si>
    <t>uses the outputs of a LTL model to feed a species distribution model and assess climate change effecst that will be then used again as input to the LIM model in some applications</t>
  </si>
  <si>
    <t>not many in Ecosystem modelling</t>
  </si>
  <si>
    <t>researchers and/or academis students, environmental managers</t>
  </si>
  <si>
    <t>Impact of different drivers assessed outside the models and then LIM models used to assess potential effects on the trophodynamics</t>
  </si>
  <si>
    <t>R packages, MATLAB</t>
  </si>
  <si>
    <t>Many countries</t>
  </si>
  <si>
    <t>CNRS (FR) - Nathalie Niquil</t>
  </si>
  <si>
    <t>DEVOTES</t>
  </si>
  <si>
    <t>Nathalie Niquil - CNRS</t>
  </si>
  <si>
    <t>Biodiversity Convention (CBD)</t>
  </si>
  <si>
    <t>Bioeconomic multispecies model (General)</t>
  </si>
  <si>
    <t>There is no single model/software. They usually consist on multispecies models (with not many species, 2-3) that include interaction between the species through predation. Their most important characteristics is that they include an economic submodel that allows to evaluate the performance of managament objectives in economic terms.</t>
  </si>
  <si>
    <t xml:space="preserve">Usually no environmental drivers are included, or if they are included the approach followed is simple. </t>
  </si>
  <si>
    <t>commercial fish species by age class</t>
  </si>
  <si>
    <t>climate change could be included if some environmental variable is linked to the species dynamics</t>
  </si>
  <si>
    <t>biological parameters, catches, consumption rates, costs, prices, discount rates, etc</t>
  </si>
  <si>
    <t>¿?¿?</t>
  </si>
  <si>
    <t>Not specified, but case specific</t>
  </si>
  <si>
    <t>¿?</t>
  </si>
  <si>
    <t>fisheries management</t>
  </si>
  <si>
    <t>Case specific, but the two papers reviewed use matlab for optimization</t>
  </si>
  <si>
    <t>Not specified</t>
  </si>
  <si>
    <t xml:space="preserve">SMS (Stochastic Multispecies Models) </t>
  </si>
  <si>
    <t xml:space="preserve">It works on species dynamics in a single-species perspective, but introduces the possibility to link different species through predation. Species are modeled by age, but predation is by size. </t>
  </si>
  <si>
    <t>Limited spaciality</t>
  </si>
  <si>
    <t>commercial fish species mainly, by age class.</t>
  </si>
  <si>
    <t>Biological parameters, biomass and catch by age, consumption rates and prey size preferences</t>
  </si>
  <si>
    <t>Fish catch, stomatch contents and initial biomass of each species</t>
  </si>
  <si>
    <t xml:space="preserve">ICES databases for species dynamics and fisheries statistics (could also use other data sources such as the STECF one), biological information of species also from literature, stomach content information and predator-prey interactions from local databases and literature. Some information related to the last point also available from ICES.  </t>
  </si>
  <si>
    <t>Could have the potential to be linked to bioeconomic models, but have not found any application</t>
  </si>
  <si>
    <t>under 10</t>
  </si>
  <si>
    <t xml:space="preserve">all types, mainly fishery related and decision makers. </t>
  </si>
  <si>
    <t>estimates for M2 used for some stock assessments in the North Sea and Baltic Sea</t>
  </si>
  <si>
    <t>C++ (ADMB)</t>
  </si>
  <si>
    <t>Denmark</t>
  </si>
  <si>
    <t>DTU - Morten Vinther and Stefan Neuenfelt</t>
  </si>
  <si>
    <t>BECAUSE, UNCOVER, MEECE, FACTS</t>
  </si>
  <si>
    <t>DTU- Stefan Neuendfelt, Anna Rindorf; TI- Alexander Kempf</t>
  </si>
  <si>
    <t>Baltic Sea and North Sea</t>
  </si>
  <si>
    <t>SMS, compared to Gadget, uses less processes (only recruitment, fishing mortality and predation). Very similar to the MSVPA.</t>
  </si>
  <si>
    <t xml:space="preserve">SMOM (Spatial Multispecies Operating model) </t>
  </si>
  <si>
    <t xml:space="preserve">This is an operating model for an MSE process in South Africa, which aims at reducing the impact of fisheries in land-based predators (penguins and seals) due to krill fishing. </t>
  </si>
  <si>
    <t>commercial fish species and charismatic predators</t>
  </si>
  <si>
    <t>fishing</t>
  </si>
  <si>
    <t>Biological parameters, biomass and catch, consumption dynamics, movement</t>
  </si>
  <si>
    <t xml:space="preserve">krill catch, initial biomass, diets, </t>
  </si>
  <si>
    <t>local databases</t>
  </si>
  <si>
    <t>Could be coupled with both LTL and bioeconomic models</t>
  </si>
  <si>
    <t>limit fishing so that land-based predators have enought food to conserve their populations</t>
  </si>
  <si>
    <t>South Africa</t>
  </si>
  <si>
    <t>Eva Plaganyi and Doug Butterworth</t>
  </si>
  <si>
    <t xml:space="preserve">Marine Resource Assessment and Management Group (MARAM)- Univ. Cape Town. </t>
  </si>
  <si>
    <t xml:space="preserve">It is a MICE model, so it could be adapted to be used in other ecosystems too as part of any MSE process if relevant. </t>
  </si>
  <si>
    <t>GADGET</t>
  </si>
  <si>
    <t xml:space="preserve">It works on species dynamics in a single-species perspective, but introduces the possibility to link different species through predation.  </t>
  </si>
  <si>
    <t xml:space="preserve">Spatial dynamics need to be simulated using different stocks and areas. </t>
  </si>
  <si>
    <t>commercial fish species mainly, by size and/or age class</t>
  </si>
  <si>
    <t>Biological parameters, biomass and catch by age and/ size, lenght distribution of catches, tagging information, consumption rates and prey size preferences</t>
  </si>
  <si>
    <t xml:space="preserve">Has been coupled with both LTL and bioeconomic models in some application. Now there is a version where GADGET is fully linked to FLBEIA. </t>
  </si>
  <si>
    <t>over 10</t>
  </si>
  <si>
    <t xml:space="preserve">estimates for M2 used for some stock assessments in the Barents Sea. </t>
  </si>
  <si>
    <t>C++ and R</t>
  </si>
  <si>
    <t xml:space="preserve">Iceland </t>
  </si>
  <si>
    <t>Iceland and Norway</t>
  </si>
  <si>
    <t xml:space="preserve">MRI-Gunnar Stefansson and Bjarki Por Elvarsson. </t>
  </si>
  <si>
    <t>BECAUSE, UNCOVER, MEECE, MAREFRAME</t>
  </si>
  <si>
    <t>MRI-Bjarki Tor Elvarsson; IMR- Daniel Howell; SLU-Valerio Bartolino</t>
  </si>
  <si>
    <t xml:space="preserve">Mediterranean, Bay of Biscay, Iberian Waters, Gulf of Cadiz, but mainly in its single-species version. </t>
  </si>
  <si>
    <t>https://github.com/gadget-framework</t>
  </si>
  <si>
    <t xml:space="preserve">Gadget, compared to SMS, includes more processes such as migration. Based on previously developed BORMICON and Fleksibest. The code in R is available, but the one in C++ is available under request. </t>
  </si>
  <si>
    <t>MSVPA (Multispecies Virtual Population Analysis)</t>
  </si>
  <si>
    <t>It generalized the single species virtual population analysis to multispecies by including predator-prey interactions. Precursor of the SMS model</t>
  </si>
  <si>
    <t xml:space="preserve">Usually no environmental drivers are included, but in Teschner et al (2010) consumption rates depend on oxygen and temperature. </t>
  </si>
  <si>
    <t>climate change could be included if some environmental variable is linked to the species dynamics (e.g. if consumption depends on environmental drivers such as temperature or oxygen)</t>
  </si>
  <si>
    <t>Catch-at-age, weight-at-age, natural mortality (M1), consumption rates</t>
  </si>
  <si>
    <t>Catch-at-age and weight-at-age from ICES, consumption rates from private datasets</t>
  </si>
  <si>
    <t>This model was used by the ICES multispecies model study group in the North Sea and in the Baltic Sea before the SMS</t>
  </si>
  <si>
    <t xml:space="preserve">Initially in fortran for the North Sea case study. Then the model 4M (Vinther et al, 2002) combined ANSI C and a SAS environment. But I've seen a paper with an application in excel (https://doi.org/10.1080/19425120.2016.1167796) </t>
  </si>
  <si>
    <t>BECAUSE, UNCOVER</t>
  </si>
  <si>
    <t>I think it has been overcome and replaced by other models like SMS</t>
  </si>
  <si>
    <t>BALMAR (MICE)</t>
  </si>
  <si>
    <t>Food web model coupled with a simplified bioeconomic model. Food web model of 3 species using linear state-space approach based on MAR framework</t>
  </si>
  <si>
    <t>Comercial species: cod, sprat and herring</t>
  </si>
  <si>
    <t>SSB species, Fishing mortalities, temperature, salinity, oxigen, reproductive volume, baltic sea index, biomass zooplankton, Chl-A</t>
  </si>
  <si>
    <t>SSB species. They adopted a sequential refitting procedure where the model was initially fitted to only the first 10 years of the dataset and then refitted on a yearly basis, producing a prediction for each consecutive year</t>
  </si>
  <si>
    <t>SSB and F from stock assessment, environmental variables (Temp., Sal. and Oxigen)</t>
  </si>
  <si>
    <t>fishermen, researchers, students, resource managers, decision makers</t>
  </si>
  <si>
    <t>Fisheries management</t>
  </si>
  <si>
    <t>R software</t>
  </si>
  <si>
    <t>Linux and Windows</t>
  </si>
  <si>
    <t>Denmark, Germany, Norway and Findland</t>
  </si>
  <si>
    <t>Martin Lindegreen</t>
  </si>
  <si>
    <t>MARMAED, METAOCEANS, RECLAIM and UNCOVER</t>
  </si>
  <si>
    <t>Denmark and Findland</t>
  </si>
  <si>
    <t>Integrative system dynamic model (MICE)</t>
  </si>
  <si>
    <t>Stakeholder perceptions of temperature-dependent multiannual fluctuations of fish stocks, interactions among fish, marine mammal, and seabird populations, and ecological processes such as primary production are represented in the model.</t>
  </si>
  <si>
    <t>Key species: phytoplankton, zooplankton, comercial species and charismathic species (marine mammals and seabirds)</t>
  </si>
  <si>
    <t>Fisheries management, impacts of climate change</t>
  </si>
  <si>
    <t>Stella</t>
  </si>
  <si>
    <t>Macintosh and Windows</t>
  </si>
  <si>
    <t>Matthias Ruth</t>
  </si>
  <si>
    <t>USA and Germany</t>
  </si>
  <si>
    <t>1,3,4</t>
  </si>
  <si>
    <t>Multi-species production model (AGG-PROD)</t>
  </si>
  <si>
    <t>Almost any marine community</t>
  </si>
  <si>
    <t>Upper trophic levels food web model based on Schaeffer model with competition and predation, parameterized to describe the dynamics of commercialy exploited species in the NE USA LME</t>
  </si>
  <si>
    <t>Lack of external abiotic forcing, parameterization limited by need of diet data, no competition among species</t>
  </si>
  <si>
    <t>NE USA LME main fish groups and mammals (Gadids, Flatfish, Small pelagics, Mysticetes, Odontocetes, Pinnipeds)</t>
  </si>
  <si>
    <t>Fish stock assessment data, stomatch contents and initial biomass of each species</t>
  </si>
  <si>
    <t>Stock assessment based estimates, mammal surveys</t>
  </si>
  <si>
    <t>NOAA fisheries stock assessment database</t>
  </si>
  <si>
    <t>fisheries management, impacts of fishing and climate change</t>
  </si>
  <si>
    <t>Visual C++</t>
  </si>
  <si>
    <t>Windows?</t>
  </si>
  <si>
    <t>Robert Gamble, Laurel Smith, Sarah Gaichas, Jason Link, NOAA NEFSC</t>
  </si>
  <si>
    <t>MultiSpecies Production Model (MSPM)</t>
  </si>
  <si>
    <t>Open and coastal waters</t>
  </si>
  <si>
    <t>Strategic model to assess the dynamics of cod, herring and sprat stocks in the central Baltic Sea</t>
  </si>
  <si>
    <t>Coarse model ignoring size structure and multiple dimensions of the ecosystem [important components of the food web like seals, prescribed fishing, abiotic impact limited to impact of salinity on herring growth and of the volume of hypoxic waters on cod growth]</t>
  </si>
  <si>
    <t>Cod, herring, sprat</t>
  </si>
  <si>
    <t>ICES WGSAM</t>
  </si>
  <si>
    <t>Excel 2010 VisualBasic</t>
  </si>
  <si>
    <t>Windows/MAC [limited by MSOffice]</t>
  </si>
  <si>
    <t>Not sure about availability</t>
  </si>
  <si>
    <t>Poland</t>
  </si>
  <si>
    <t>Jan Horbowy</t>
  </si>
  <si>
    <t>Barbara Bauer, Valerio Bartolino</t>
  </si>
  <si>
    <t>3, 4</t>
  </si>
  <si>
    <t>https://mir.gdynia.pl/dzialalnosc-naukowa/zaklady-naukowe/zaklad-zasobow-rybackich/?lang=en</t>
  </si>
  <si>
    <t>This model is very similar to a MSVPA [less data demanding]</t>
  </si>
  <si>
    <t xml:space="preserve">TRITON </t>
  </si>
  <si>
    <t>Tasmanian Reef communities</t>
  </si>
  <si>
    <t xml:space="preserve">Simulation model (Minimum realistic model) with three functional groups that includes grazing of sea urchins on seaweeds, predation of lobsters on sea urchins and dependency of lobster dynamics on the seawed bed (abalone was indirectly included in later applications). Used for decision-making, linked to MSE.  </t>
  </si>
  <si>
    <t xml:space="preserve">Hardly applicable to other areas. </t>
  </si>
  <si>
    <t xml:space="preserve">Long-spined sea urchin, seaweed bed and Southern rock lobster. Abalone indirectly included in a later application. </t>
  </si>
  <si>
    <t xml:space="preserve">Fishing on rock lobster; climate change affects expansion of sea urchin and increases potential grazing on seawed beds, causing habitat loss for rock lobster and abalone. </t>
  </si>
  <si>
    <t xml:space="preserve">Predation, grazing and habitat forming </t>
  </si>
  <si>
    <t>biological parameters, size-based information, fishing mortalities, rock lobster diet, carrying capacity of seaweed beds, economic information, environmental parameters</t>
  </si>
  <si>
    <t xml:space="preserve">Biomass and catches, including length distributions. Diet and functional response for predation, habitat protection parameters </t>
  </si>
  <si>
    <t>Previous local studies, stock assessments and scientific surveys and monitoring programmes in Tasmania</t>
  </si>
  <si>
    <t>Used for MSE in some applications</t>
  </si>
  <si>
    <t xml:space="preserve">fisheries management, impact of climate change, impact invasive species, socio-economic pressures </t>
  </si>
  <si>
    <t>Effects climate change, fishing and  habitat loss on commercial species</t>
  </si>
  <si>
    <t>open-source object-oriented Python programming language version 2.6 with the ‘numpy’ and ‘scipy’ packages</t>
  </si>
  <si>
    <t>Not specified, not sure if it will be available, but I guess it could be got under request</t>
  </si>
  <si>
    <t>Undetermined</t>
  </si>
  <si>
    <t>Australia</t>
  </si>
  <si>
    <t>CSIRO, Institute for Marine and Antarctic Studies,</t>
  </si>
  <si>
    <t>Non-known</t>
  </si>
  <si>
    <t>1,2,3,6</t>
  </si>
  <si>
    <t>I think it could be applicable to these directives, but not interesting since it is applied to rocky reefs</t>
  </si>
  <si>
    <t>Not available</t>
  </si>
  <si>
    <t xml:space="preserve">It is a MICE model developed ad-hoc for a particular ecosystem and used for climate change and MSE. </t>
  </si>
  <si>
    <t>MICE-in-space: spatio-temporal model of intermediate complexity for ecosystem assessments (Thorson et al., 2019)</t>
  </si>
  <si>
    <t>Spatio‐temporal model of intermediate complexity for ecosystem assessments (a “MICE‐in‐space”). First multispecies spatio‐temporal model that includes species interactions, fishing mortality and statistical estimates of species‐specific biological reference points commonly used for fisheries management.</t>
  </si>
  <si>
    <t>Designed to analyze species interactions</t>
  </si>
  <si>
    <t>Fish survey data, fish catch time series</t>
  </si>
  <si>
    <t>Fish survey data</t>
  </si>
  <si>
    <t>Case study based on Gulf of Alaska bottom trawl survey.</t>
  </si>
  <si>
    <t>Community model, may be possible to extend it</t>
  </si>
  <si>
    <t>R</t>
  </si>
  <si>
    <t>CC 3.0</t>
  </si>
  <si>
    <t>James T Thorson</t>
  </si>
  <si>
    <t>Habitat and Ecosystem Process Research - Alaska Fisheries Science Center, NOAA National Marine Fisheries Service</t>
  </si>
  <si>
    <t>https://github.com/James-Thorson-NOAA/VAST/wiki/MICE-in-space</t>
  </si>
  <si>
    <t>Extension of VAST</t>
  </si>
  <si>
    <t>BOATS</t>
  </si>
  <si>
    <t>Upper trophic level model designed to study global fisheries, for use in gridded global ocean models, economic module available [docs unpublished?]. Forced by NPP and temperature, and by phytoplankton size structure, predicts biomass spectra for fish sizes larger than 10cm</t>
  </si>
  <si>
    <t>Irrealistic constrains on total NPP available to fish; only three fish groups defined by size (small, medium, large) with all habitats pooled together</t>
  </si>
  <si>
    <t>Three generic fish groups defined by their nonoverlapping size (small, medium, large)</t>
  </si>
  <si>
    <t>NPP and SST fields</t>
  </si>
  <si>
    <t>Fish catch statistics, biomass estimates</t>
  </si>
  <si>
    <t>One way, offline coupling with lower trophic levels buy interactive bioeconomic module</t>
  </si>
  <si>
    <t>Researchers and/or academic students</t>
  </si>
  <si>
    <t>MatLab</t>
  </si>
  <si>
    <t>copyright of the first author?</t>
  </si>
  <si>
    <t>Canada</t>
  </si>
  <si>
    <t>Eric Galbraith, Daniele Bianchi</t>
  </si>
  <si>
    <t>Integrated Earth System Dynamics</t>
  </si>
  <si>
    <t>https://zenodo.org/record/27700#.YkGNOOdBxD8</t>
  </si>
  <si>
    <t>MIZER (dynamic multi-species size-spectrum models)</t>
  </si>
  <si>
    <t>Applied to North Sea, Hawaii and Eastern Bering Sea</t>
  </si>
  <si>
    <t xml:space="preserve">Combination of size-spectrum, asymptotic size and traits </t>
  </si>
  <si>
    <t>To be configured depending on the case study</t>
  </si>
  <si>
    <t>Biological parameters, interactions, fishing effort</t>
  </si>
  <si>
    <t>No validation provided in the papers</t>
  </si>
  <si>
    <t>No specific datasources provided</t>
  </si>
  <si>
    <t>Always coupled with biogeochemical models</t>
  </si>
  <si>
    <t>Fishing scenarios</t>
  </si>
  <si>
    <t>Species interactions, fishing scenarios</t>
  </si>
  <si>
    <t>Language R</t>
  </si>
  <si>
    <t>In R, both windows and linux</t>
  </si>
  <si>
    <t>GPL3</t>
  </si>
  <si>
    <t>Italy, Australia, UK, Denmark</t>
  </si>
  <si>
    <t>IMAGE, DEEPFISHMAN,MEECE, FACTS, MYFISH</t>
  </si>
  <si>
    <t>cod, whiting, saithe and haddock. Sprat, sandeel and herring in North Sea. Bigeye tuna in Hawaii. 11 fish species, 3 fish functional
groups and 3 crab species in the Easter Bering Sea</t>
  </si>
  <si>
    <t>I think applicable to all these directives (to be updated)</t>
  </si>
  <si>
    <t>Based on Blanchard size-spectrum model/http://www.mesopp.eu/catalogue/test-mizer/</t>
  </si>
  <si>
    <t>Size-based food web model (Blanchard)</t>
  </si>
  <si>
    <t>World LMEs</t>
  </si>
  <si>
    <t>Aggregated areas (e.g. LMEs)</t>
  </si>
  <si>
    <t>Two groups: pelagic, and benthic/demersal</t>
  </si>
  <si>
    <t>Environmental conditions</t>
  </si>
  <si>
    <t>None required</t>
  </si>
  <si>
    <t>Over 5</t>
  </si>
  <si>
    <t>Climate change, socio-econmic scenarios</t>
  </si>
  <si>
    <t>Changes in abundance and sizes</t>
  </si>
  <si>
    <t>Australia (UK before)</t>
  </si>
  <si>
    <t>UK, Australia</t>
  </si>
  <si>
    <t>IMAGE, DEEPFISHMAN, MEECE, FACTS</t>
  </si>
  <si>
    <t>Two groups: Pelagic and benthic without differenciating species</t>
  </si>
  <si>
    <t>It has evolved into MIZER</t>
  </si>
  <si>
    <t>Consider historical fishing</t>
  </si>
  <si>
    <t>Based on Simon Jennings size-spectrum model</t>
  </si>
  <si>
    <t>SS-DBEM (Size-Spectra Dynamic Bioclimate Envelope Model)</t>
  </si>
  <si>
    <t>Worldwide coverage</t>
  </si>
  <si>
    <t xml:space="preserve">Combination of size-spectrum and DBEM. DBEM considers  habitat, ecophysiology, growth, size-weight, both (larvae and adult) dispersal and mortality. </t>
  </si>
  <si>
    <t>Current grid 0.5 degrees</t>
  </si>
  <si>
    <t>Fish commercial species and widely distributed species, some shellfish species</t>
  </si>
  <si>
    <t>Fishing mortality in relation to MSY can be added by groups of species</t>
  </si>
  <si>
    <t>Biological parameters, initial distribution, environemtal forcings</t>
  </si>
  <si>
    <t>Species distribution or time series or sizes have been used for validation</t>
  </si>
  <si>
    <t>Biological parameters database and initial distribution based on SeaAroundUs</t>
  </si>
  <si>
    <t>Several times coupled with different socio-economic models, Always coupled with biogeochemical models,</t>
  </si>
  <si>
    <t>climate change, protected areas,socio-economic scenarios</t>
  </si>
  <si>
    <t>Changes on abundance, distribution and sizes</t>
  </si>
  <si>
    <t>Developed in Vbasic .net</t>
  </si>
  <si>
    <t>Available on .net for Windows (likely can be run on Linux). Model available on request from authros</t>
  </si>
  <si>
    <t>Spain (UK before)</t>
  </si>
  <si>
    <t>Spain, Canada, UK</t>
  </si>
  <si>
    <t xml:space="preserve">EUROBASIN, MYFISH, CERES, MISSION ATLANTIC, SUSTUNTECH </t>
  </si>
  <si>
    <t>Over 50 commercial fish species worldwide (up to 2000 possible)</t>
  </si>
  <si>
    <t>Consider spatial distribution of fishing effort</t>
  </si>
  <si>
    <t>Based on DBEM by William cheung and Simon Jennings size-spectrum. It has been  used in copernicus climate change indicators</t>
  </si>
  <si>
    <t>APECOSM</t>
  </si>
  <si>
    <t>Open waters, gulfs</t>
  </si>
  <si>
    <t>Open waters, gulf</t>
  </si>
  <si>
    <t>spacialized dynamics of open ocean pelagic ecosystems (OODE) - energy flow through the OOPE - size-structured energy flux equation in 5 explicit dimensions (space, time, community and weight) - https://apecosm.org/</t>
  </si>
  <si>
    <t>size-based, not species, except target species represented with DEB model (e.g. tunas)</t>
  </si>
  <si>
    <t>size classes + target tuna species represented with a DEB-based model</t>
  </si>
  <si>
    <t xml:space="preserve"> </t>
  </si>
  <si>
    <t>Species distribution or time series or sizes</t>
  </si>
  <si>
    <t>coupled to NEMO-PISCES model</t>
  </si>
  <si>
    <t>biomass, size (lenght and weight), ditribution</t>
  </si>
  <si>
    <t>C++ ; python</t>
  </si>
  <si>
    <t>Linux</t>
  </si>
  <si>
    <t>O. Maury (IRD, MARBEC); O. Aumont (IRD, LOCEAN)</t>
  </si>
  <si>
    <t>L. Bopp ; J. Guiet (USA) ; D. Bianchi (USA) ; F. Kessouri (USA)</t>
  </si>
  <si>
    <t>1,2,3,4,7</t>
  </si>
  <si>
    <t>https://apecosm.org/</t>
  </si>
  <si>
    <t>FishSUMS</t>
  </si>
  <si>
    <t>changing size distribution and population size of a set of predator and prey species - assessment of yield and MSY - assessment of North Sea Large Fish Indicator (North Sea LFI)</t>
  </si>
  <si>
    <t>A considerable amount of data is required to specify the parameters - the model can be very sensitive to the input parameters</t>
  </si>
  <si>
    <t>first developped for cod and its main predators and prey, herring, plaice, saithe</t>
  </si>
  <si>
    <t>Fishing mortality in relation to MSY - seals - benthis invertebrates</t>
  </si>
  <si>
    <t>the parameters that define each species, predator-prey interactions, and fishing mortality</t>
  </si>
  <si>
    <t>FishBase ?</t>
  </si>
  <si>
    <t>fisheries management, impact of fishing, impact of climate change, protected area management</t>
  </si>
  <si>
    <t>biomass, size, recruitment, catch</t>
  </si>
  <si>
    <t>Windows</t>
  </si>
  <si>
    <t>D. C. Speirs (Fisheries Research University of Strathclyde Glasgow)</t>
  </si>
  <si>
    <t>//</t>
  </si>
  <si>
    <t>North Sea</t>
  </si>
  <si>
    <t>not indicated</t>
  </si>
  <si>
    <t>https://www.strath.ac.uk/science/mathematicsstatistics/smart/marineresourcemodelling/researchtools/fishsums/</t>
  </si>
  <si>
    <t>FEISTY: A Global Fisheries Model</t>
  </si>
  <si>
    <t>spatially explicit mechanistic model of forage, demersal and large pelagic fishes  based on allometric scaling principles</t>
  </si>
  <si>
    <t xml:space="preserve"> it is not coupled. does not to allow two-way feedback (online coupling)</t>
  </si>
  <si>
    <t>three functional groups: forage fish, large pelagics, demersal fishes</t>
  </si>
  <si>
    <t>model forcing with biological parameters+environmental variables derived from the ESM2.6 COBALT</t>
  </si>
  <si>
    <t>Biological parameters + environmental forcing</t>
  </si>
  <si>
    <t>Many biological parameters are provided by literature allometric exponents+GFDL ESM2.6 to provide physical and biogeochemical forcing</t>
  </si>
  <si>
    <t>changes in biomass distribution of 3 economically relevant functional groups</t>
  </si>
  <si>
    <t>R, Matlab, Fortran</t>
  </si>
  <si>
    <t>USA+Denmark</t>
  </si>
  <si>
    <t>Charles Stock (NOAA), D van Denderen, KH Andersen (DTU-Aqua), C. Petrik (Scripps), JR Watson (OSU)</t>
  </si>
  <si>
    <t>LeMANS</t>
  </si>
  <si>
    <t>Upper trophic levels model that is both species based and size structured, in Europe applied to the North Sea and more recently also to the Irish Sea</t>
  </si>
  <si>
    <t>Designed to analyze and simulate the dynamics of fish species</t>
  </si>
  <si>
    <t>Fish survey and catch data, stomatch contents and initial biomass of each species</t>
  </si>
  <si>
    <t>Fish survey and catch data</t>
  </si>
  <si>
    <t>North Sea fish survey and catch data</t>
  </si>
  <si>
    <t>It enables simulation of fleet behavior according to different bioeconomic strategies (Nash equilibrium, etc)</t>
  </si>
  <si>
    <t>Michael A. Spence, Robert B Thorpe</t>
  </si>
  <si>
    <t>Jeremy S. Collie, Simon Jennings, Stephen J. Hall</t>
  </si>
  <si>
    <t>USA, Malaysia, France</t>
  </si>
  <si>
    <t>https://cran.r-project.org/web/packages/LeMaRns/vignettes/lemarns.html</t>
  </si>
  <si>
    <t>ZooMSS</t>
  </si>
  <si>
    <t>Functional size-spectrum model resolving several zooplankton functional types, extensible</t>
  </si>
  <si>
    <t>Steady-state predictions</t>
  </si>
  <si>
    <t>Nine major zooplankton functional groups: heterotrophic flagellates, heterotrophic ciliates, larvaceans, omnivorous copepods, carnivorous copepods, chaetognaths, euphausiids, salps and jellyfish, and three groupds of fish</t>
  </si>
  <si>
    <t>Chlorophyll to estimate phytoplaknton size spectra and SST fields</t>
  </si>
  <si>
    <t>COPEPOD database, Stromberg et al 2009</t>
  </si>
  <si>
    <t>Static, steady-state predictions</t>
  </si>
  <si>
    <t>Spain, Australia, Canada, UK</t>
  </si>
  <si>
    <t>Ryan Heneghan, Eric Galbraith, Julia Blanchard, Anthony J Richardson</t>
  </si>
  <si>
    <t>https://github.com/MathMarEcol/ZoopModelSizeSpectra</t>
  </si>
  <si>
    <t>Related to MIZER</t>
  </si>
  <si>
    <t>SPRAT</t>
  </si>
  <si>
    <t>spatially explicit fish stock model  for end-to-end ecosystem modeling based on population balance equations (PBEs) that combines the advantages of IBMs and ADR (Advection Difusion Reaction) models. It relyies on the  mathematical theory of PDEs integrating biogeochemical models while still being formulated from the perspective of the individual fish with a dynamic food web structure and, thus,combines the advantages of IBMs and ADR models.</t>
  </si>
  <si>
    <t xml:space="preserve">1. Since they represent fish as density distributions they cannot track fish and their interactions down to the level of single individuals. 2. In comparison to ADR models, the SPRAT model is associated withincreased computational costs. </t>
  </si>
  <si>
    <t xml:space="preserve">Commercial fish species. Benthic predators (cod)+forage fish (herring) </t>
  </si>
  <si>
    <t>Biological parameters based on allometric rules, + outputs of a biogeochemical model</t>
  </si>
  <si>
    <t>FishBase+Individual publications for biological parameters</t>
  </si>
  <si>
    <t>couple bidirectionally with a simple spatially explicit NPZ model</t>
  </si>
  <si>
    <t xml:space="preserve">C++ </t>
  </si>
  <si>
    <t>Arne N. Johansona, Andreas Oschliesa, Wilhelm Hasselbringb, Boris Worm</t>
  </si>
  <si>
    <t>www.futureoceans.org?</t>
  </si>
  <si>
    <t>Geomar Kiel, Kiel Uni, Dalhousie Uni</t>
  </si>
  <si>
    <t>Macro-ecological</t>
  </si>
  <si>
    <t>Size-spectra model designed to assess uncertainty in total fish biomass and the impact of fishing through the implementation of simple assumptions about consumer resource dynamics, and energy and material fluxes in the sea</t>
  </si>
  <si>
    <t>Steady-state predictions, parameterized in terms of surface conditions alone</t>
  </si>
  <si>
    <t>Size classes between 1 g to 1000 kg</t>
  </si>
  <si>
    <t>NPP (model based) and SST fields</t>
  </si>
  <si>
    <t>Fish biomass data</t>
  </si>
  <si>
    <t>Simon Jennings</t>
  </si>
  <si>
    <t>Ryan Heneghan?</t>
  </si>
  <si>
    <t>https://www.isimip.org/impactmodels/details/87/</t>
  </si>
  <si>
    <t xml:space="preserve">OSMOSE (Object-oriented Simulator of Marine ecOSystem Exploitation) </t>
  </si>
  <si>
    <t>Open waters, coastal, estuary, bay, gulf</t>
  </si>
  <si>
    <t>multispecies and Individual-based model (IBM) - focus on fish species - assessment of yield and MSY - https://www.osmose-model.org</t>
  </si>
  <si>
    <t>fish individuals grouped into schools - fish life cycle (eggs, larvae, juvenils, adults) - possible target species with DEB</t>
  </si>
  <si>
    <t>Environmental conditions, initial maps of distribution, life history parameters (available in FishBase)</t>
  </si>
  <si>
    <t>FishBase</t>
  </si>
  <si>
    <t>Over 25</t>
  </si>
  <si>
    <t>abundance, biomass, size (lenght and weight), ditribution</t>
  </si>
  <si>
    <t>JAVA ; pre and post-process available scripts in R</t>
  </si>
  <si>
    <t>Linux, windows, Mac Os</t>
  </si>
  <si>
    <t>Y. Shin (IRD, MARBEC), M. Travers-Trolet (Ifremer)</t>
  </si>
  <si>
    <t>Moullec et al (OSMOSE-MED), Halouani et al (OSMOSE-GoG / Eco3M-Med)</t>
  </si>
  <si>
    <t xml:space="preserve">Southern Benguela system (South Africa); Peruvian ecosystem ; Georgia ecosystem ; </t>
  </si>
  <si>
    <t>Bioenergetic model available from version 4.3 ; Evolutionary and economic modules under development</t>
  </si>
  <si>
    <t>https://www.osmose-model.org</t>
  </si>
  <si>
    <t>DBEM</t>
  </si>
  <si>
    <t xml:space="preserve"> DBEM considers  habitat, ecophysiology, growth, size-weight, both (larvae and adult) dispersal and mortality.</t>
  </si>
  <si>
    <t>all</t>
  </si>
  <si>
    <t>Fish commercial species.</t>
  </si>
  <si>
    <t>climate change</t>
  </si>
  <si>
    <t>Changes on abundance and distribution</t>
  </si>
  <si>
    <t>Canada, UK, Spain</t>
  </si>
  <si>
    <t>DBEM evolved into SS-DBEM in EuroBASIN project</t>
  </si>
  <si>
    <t>Up to 600 species worldwide</t>
  </si>
  <si>
    <t>UK/SPAIN with SS-DBEM</t>
  </si>
  <si>
    <t>Unkwnown</t>
  </si>
  <si>
    <t xml:space="preserve">SEAPODYM (Spatial ecosystem and population dynamic model) </t>
  </si>
  <si>
    <t>Spatial ecosystem and population dynamics model of tuna and tuna-like species in the Pacific and Atlantic Ocean</t>
  </si>
  <si>
    <t>Targetting on tuna and tuna-like species only. Not public (to confirm)</t>
  </si>
  <si>
    <t>Tuna and tuna-like species</t>
  </si>
  <si>
    <t>Combines bottom-up and top-down mechanisms, and intra- (i.e., between cohorts) and inter-species interactions. 6 functional mid-trophic groups that are potential prey of young and adult tuna and predator of their larvae</t>
  </si>
  <si>
    <t>Biological parameters (for tuna age-structured populations for new developments), environmental forcings</t>
  </si>
  <si>
    <t>FishBase can useful for training or validation, but larger tuna data is need for training</t>
  </si>
  <si>
    <t>fisheries management, impact of climate change</t>
  </si>
  <si>
    <t>Changes on abundance, biomass, climate scenarios</t>
  </si>
  <si>
    <t>SEAPODYM is implemented in C++ and uses the library AUTODIF from ADModel builder (Fournier 1996) pre-compiled with gcc3.4.6 for Linux 64-bit (Jurado-Molina et al. https://www.researchgate.net/publication/275336392_SEAPODYM_perspectives_as_management_tool_for_albacore_Thunnus_alalunga_in_the_South_Pacific_Ocean)</t>
  </si>
  <si>
    <t>linux</t>
  </si>
  <si>
    <t>As far we know, is private but no possibility to buy it. Access through collaboration with CLS.</t>
  </si>
  <si>
    <t>CLS (http://www.seapodym.eu/partnership/). Researchers: P. Lehodey, I. Sennina</t>
  </si>
  <si>
    <t>Euro-BASIN, ATLANTOS, Mission Atlantic</t>
  </si>
  <si>
    <t>P. Lehodey, I. Sennina</t>
  </si>
  <si>
    <t>First in Pacific, further in Atlantic</t>
  </si>
  <si>
    <t>Common Fisheries policy (CFP)</t>
  </si>
  <si>
    <t>http://www.seapodym.eu/</t>
  </si>
  <si>
    <t>Forcing fields of these simulations (temperature, currents, dissolved oxygen concentration, primary production) are provided by a coupled biogeochemical–physical ocean model</t>
  </si>
  <si>
    <t>Ecopath with Ecosim (EwE) and Ecospace models food-web and fishery interactions in wet mass, carbon or other nutrients in time (Ecosim) and space (Ecospace), with extensions for contaminant tracers and policy optimization9 .</t>
  </si>
  <si>
    <t>All the ecosystem but mainly focussed on commercial target species</t>
  </si>
  <si>
    <t>Fishing, climate change (different impacts), invasive species, aquaculture, pollution, ….</t>
  </si>
  <si>
    <t>Predation, competition, facilitation and protection</t>
  </si>
  <si>
    <t>Biomass, catches by fleet and species, Production and consumption rates, diets, fishing effort/fishing mortality and environmental drivers (primary production, temperature, salinity, …)</t>
  </si>
  <si>
    <t>Time series of biomass and catches</t>
  </si>
  <si>
    <t>Biomass from scientific surveys (trawl, acoustic, nets and visual census), stock assesment, fisheries statistics, stomach content, stable isotops</t>
  </si>
  <si>
    <t>Bioeconomic incorporated as a plug-in</t>
  </si>
  <si>
    <t>over 50</t>
  </si>
  <si>
    <t>Fisheries management, climate change impacts, marine protected areas emplacement</t>
  </si>
  <si>
    <t>.NET but also Fortran, Matlab and R</t>
  </si>
  <si>
    <t>Mainly free, spatio-temporal framework there is a fee</t>
  </si>
  <si>
    <t>Canada and Spain</t>
  </si>
  <si>
    <t>Villy Christensen, Marta Coll</t>
  </si>
  <si>
    <t>Safenet, MERCES, …</t>
  </si>
  <si>
    <t>Validation of the spatio-temporal model, ….</t>
  </si>
  <si>
    <t>1,2,3,4,5,6,9,11</t>
  </si>
  <si>
    <t>http://ecopath.org/</t>
  </si>
  <si>
    <t>ENA</t>
  </si>
  <si>
    <t xml:space="preserve">Ecological Network Analysis (ENA) is a set of algorithms to evaluate the flow of energy and material through natural ecosystems from which a suite of systems properties can be derived. Ecological Network Analysis (ENA) combines modeling and analysis used to investigate the structure, function, and evolution of ecosystems and other complex systems. ENA is applied to network models that trace the movement of thermodynamically conserved energy or matter through the system. ENA include a number of software programs that can be used for analytical, predictive and balancing of ecosystem flow models.
</t>
  </si>
  <si>
    <t>Biomass, catches, production and consumption rates</t>
  </si>
  <si>
    <t>fisheries management, impact of climate change, impact invasive species</t>
  </si>
  <si>
    <t>R, Stella and NETWRK</t>
  </si>
  <si>
    <t>Macintosh, Linux and Windows</t>
  </si>
  <si>
    <t>free</t>
  </si>
  <si>
    <t>USA and South Africa</t>
  </si>
  <si>
    <t>Brian D. Fath, Daniel Baird, Sheila Heymans, Nathalie Niquil</t>
  </si>
  <si>
    <t>Brian D. Fath and Daniel Baird</t>
  </si>
  <si>
    <t>USA, canada, Scotland, France, China</t>
  </si>
  <si>
    <t>1,2,3,4,5</t>
  </si>
  <si>
    <t>StrathE2E</t>
  </si>
  <si>
    <t>Continental shelf regions</t>
  </si>
  <si>
    <t>StrathE2E comprises two parts – a model of the marine ecology, and a model of fishing fleets.The ecology model is a network of coupled ordinary differential equations representing the rates of change in nitrogen mass of organic detritus, dissolved inorganic nutrient and coarse guilds of living biomass spanning microbes to megafauna. The equations include representations of feeding, metabolism, reproduction, active migrations, advection and mixing. Environmental driving data include temperature, irradiance, hydrodynamics and nutrient inputs from rivers, atmosphere and ocean boundaries. To make this feasible, we simplify the ecology - all the plants and animals in the sea are grouped together into what we call 'guilds' of species that have similar properties. Fisheries in StrathE2E are represented by a separate sub-model which is connected to the ecology part. In the sub-model, all of fishing gears used in a region are grouped together into up to 12 different types defined by their effectiveness at catching each of the ecology guilds, the spatial distribution of their activity, seabed abrasion rates, and discarding patterns.</t>
  </si>
  <si>
    <t>The model may be criticed for representing coarse groups of taxa and simulating dynamics at a coarse spatial scale.</t>
  </si>
  <si>
    <t>All the ecosystem (from microbes to fish, birds and mammals)</t>
  </si>
  <si>
    <t>Fishing (includes impacts on seabed (resuspension and abrasion)), climate change</t>
  </si>
  <si>
    <t>Data on bathymetry, temperature, sea surface irradiance, turbidity, river inflows, water transport and mixing rates from ocean circulation models, biomass of fish species</t>
  </si>
  <si>
    <t>Nutrient concentraions, zooplankton abundances, fish and benthos survey data, fishery landings and discards, and bird and mammal diet compositions</t>
  </si>
  <si>
    <t>The seabed sediment properties, environmental and fishing input data for a model region are gathered together from a range of sources including ocean circulation models, satellite observations, survey, stock assessment and monitoring databases, and research literature. Diet information also. Some of the parameter values can be set from experimental data, but others we have to estimate statistically so that model results agree as closely as possible to independent monitoring observations</t>
  </si>
  <si>
    <t>they used outputs from ERSEM-NEMO and NEMO-MEDUSA</t>
  </si>
  <si>
    <t>under 25</t>
  </si>
  <si>
    <t>Simulations of fishery yields and MSY in the North Sea, sensitivity of the ecosystem and fishery yields to river nutrient inputs, environmental parameters and fishing, cascading effect of landing obligation in the North Sea</t>
  </si>
  <si>
    <t>R package but also you can use an interactive interface to the software using an Rshiny that allows to select a model, run and explore the results</t>
  </si>
  <si>
    <t>Michael Heath (University of Strathclyde,UK)</t>
  </si>
  <si>
    <t>RECLAM, EUROBASIN, DiscardLess</t>
  </si>
  <si>
    <t>Simulating the food web impacts of benthic disturbance by trawling, impacts of ocean acidification and coupling to economic and social models, tools for exploring uncertainty in model outputs and parameter sensitity like EcoSampler</t>
  </si>
  <si>
    <t>1,3,4,5,6,7</t>
  </si>
  <si>
    <t>https://www.strath.ac.uk/science/mathematicsstatistics/smart/marineresourcemodelling/researchtools/strathe2e/          https://outreach.mathstat.strath.ac.uk/apps/StrathE2EApp/</t>
  </si>
  <si>
    <t>Atlantis</t>
  </si>
  <si>
    <t>3 dimensional, age-structured (juvenile and adult) model that includes all the components of an adaptive managenment strategy. Considers growth, size-weight, predation, fishing mortality and mortality not explecitely included in the model, recruitment, nutrient inputs, oceanographic features (option to forced the model), different human activities (mainly fishing)</t>
  </si>
  <si>
    <t xml:space="preserve">Needs biological parameters per cohort (hard to find) and spatial distribution per season </t>
  </si>
  <si>
    <t>functional groups</t>
  </si>
  <si>
    <t>Fishing, climate change, invasive species, aquaculture, tourism, mining, energy generation, ports, urban developments, ...</t>
  </si>
  <si>
    <t>Spatial structure of the area (box shapes), list of functional groups, parameters on physical processes (environmental drivers: temperature, salinity), initial concentrations and distribution of the groups, biological parameters</t>
  </si>
  <si>
    <t>Time series of biomass and catches (if fishing included)</t>
  </si>
  <si>
    <t>Biomass and spatial distribution from scientific surveys (trawl, acoustic, nets and visual census), stock assesment, fisheries statistics, stomach content, stable isotops, copernicus (environmental data for each box-layer)</t>
  </si>
  <si>
    <t>Biogeochemical and econmic are submodels</t>
  </si>
  <si>
    <t>Over 30</t>
  </si>
  <si>
    <t>fisheries management (spatially), climate change impacts, marine protected area, socio-economic pressures</t>
  </si>
  <si>
    <t>Language C</t>
  </si>
  <si>
    <t>not free</t>
  </si>
  <si>
    <t>Mainly Australia (Beth Fulton, Javier Porobic), but also NOAA (Isaac Kaplan) and IMR (Cecilie Hansen)</t>
  </si>
  <si>
    <t>irst in Australia, USA, US, Denmark, Norway, Iceland, South Africa</t>
  </si>
  <si>
    <t>http://atlantis.cmar.csiro.au/; User's Guide available</t>
  </si>
  <si>
    <t>CORSET</t>
  </si>
  <si>
    <t>Coral Reef system</t>
  </si>
  <si>
    <t>Only for coral reef communities/ecosystems. the limitations of using data from larval dispersal simulations and assumptions (the selection of functional groups to model, use uniform distributions for parameters, lack of seasonality in growth, reproduction and disturbance and reef habitats)</t>
  </si>
  <si>
    <t>key species of coral reef comunities/ecosystems (corals, algae, fish and sea urchins)</t>
  </si>
  <si>
    <t>Fishing, climate change and pollution (nutrification)</t>
  </si>
  <si>
    <t xml:space="preserve">Larval dispersal information, recruitment parameters, hydrodynamic data, hurrican events, disease and bleaching events, nutrification and sedimentation, biomass of species </t>
  </si>
  <si>
    <t>Coral cover, algal cover and fish biomass</t>
  </si>
  <si>
    <t>Data from the literature, visual census, scientific surveys, hydrodynamic and particle tracking models</t>
  </si>
  <si>
    <t>Coupled with a agent-based socioeconomic model (SimReef)</t>
  </si>
  <si>
    <t>Under 25</t>
  </si>
  <si>
    <t>conservation and management of coral reef systems</t>
  </si>
  <si>
    <t>Low water quality can reduce reef resilience to coral bleaching</t>
  </si>
  <si>
    <t>Python</t>
  </si>
  <si>
    <t>J. Melbourne-Thomas, Maia Kapur, Erik Franklin, Jessica Rowland</t>
  </si>
  <si>
    <t>Australia, Mexico, USA and Philipinnes</t>
  </si>
  <si>
    <t>ECOTRAN e2e</t>
  </si>
  <si>
    <t>Version from EwE: transform a top–down linear solution (ECOPATH) into a bottom–up model here called ECOTRAN. The end-to-end production matrix (Table A.5) partitions the fate of biomass flowing into each functional group box between egestion losses (feces detritus), metabolic costs (ammonium production), predation by each consumer group, removal by fisheries, and unconsumed production (“surplus” production detritus).</t>
  </si>
  <si>
    <t>Under 15</t>
  </si>
  <si>
    <t>Matlab</t>
  </si>
  <si>
    <t>free (but matlab is private)</t>
  </si>
  <si>
    <t>John Steele</t>
  </si>
  <si>
    <t>John Steele, James Ruzicka and Anne Treasure</t>
  </si>
  <si>
    <t>USA, South Africa</t>
  </si>
  <si>
    <t>NORWECOM.E2E</t>
  </si>
  <si>
    <t>End to end model of the Norwegian Sea ecosystem</t>
  </si>
  <si>
    <t>Two functional phytoplankton gropus (flagellates and diatoms), microzoo, IBM for Calanus finmarchicus, IBM for commercial fish and mammals</t>
  </si>
  <si>
    <t>Includes multiple interaction types and complex behavior syndromes</t>
  </si>
  <si>
    <t>Minimum datasets to run the BGC module NORWECOM</t>
  </si>
  <si>
    <t>Extensively validated using NPP and zooplankton survey data</t>
  </si>
  <si>
    <t>Fully coupled</t>
  </si>
  <si>
    <t>Fortran and R</t>
  </si>
  <si>
    <t>Norway</t>
  </si>
  <si>
    <t>Theoretical Ecology Group (University of Bergen)</t>
  </si>
  <si>
    <t>https://bio.uib.no/te/research/norwecom.php</t>
  </si>
  <si>
    <t>ECOSMO-E2E</t>
  </si>
  <si>
    <t>but has been developes for the North Sea and the Arctic</t>
  </si>
  <si>
    <t xml:space="preserve">ECOSMO (ECOSystem MOdel) is a coupled physical-biogeochemical model, with the hydrodynamics based on HAMSON model. Based on availability of nutrients (nitrogen, phosphorous and silica) and light availability, ECOSMO simulates the dynamics of three functional groups of phytoplankton (diatoms, flagellates and cyanobacteria), with the dynamics of each group simulated based on their respective physiological characteristics. The fate of two zooplankton functional groups, microzooplankton and mesozooplankton, are estimated, with the dynamics based on their specific feeding behaviour. ECOSMO E2E is NPZD-Fish modelling that represents both fish and macrobenthos as functional groups that are linked to the lower trophic levels via predator-prey relationships. The model allows investigating bottom-up impacts on primary and secondary production and cumulative fish biomass dynamics, but also bottom-up mechanisms on the lower trophic level production. In addition, ECOSMO has been coupled with spatial IBM for sprat </t>
  </si>
  <si>
    <t>3 Phytoplankto groups, ice algae (1 or 0 groups), 2 zooplankton groups, 1 fish and 1 macrobenthos</t>
  </si>
  <si>
    <t xml:space="preserve">data for the hydrodynamic- biogeochemicham model, methabolic and mortality rates of macrobenthos and fish grous, feeding preferences, </t>
  </si>
  <si>
    <t>Nutrient observed data, fish biomass from bottom trawl surveys</t>
  </si>
  <si>
    <t>fish biomass - DATRAS (ICES), nutrients - Baltic Sea monitoring network</t>
  </si>
  <si>
    <t>Fisheries management, climate change</t>
  </si>
  <si>
    <t>Ute Daewel</t>
  </si>
  <si>
    <t>SEAS-ERA SEAMAN</t>
  </si>
  <si>
    <t>Deborah Benkort, Corinna Schrum and Jed I. MacDonald</t>
  </si>
  <si>
    <t>Norway and Iceland and Denmark</t>
  </si>
  <si>
    <t>1,3, 4,5,7</t>
  </si>
  <si>
    <t>https://hereon.de/institutes/coastal_systems_analysis_modeling/matter_transport_ecosystem_dynamics/models/index.php.en</t>
  </si>
  <si>
    <t>InVitro</t>
  </si>
  <si>
    <t>End to end model of the North West Australian Shelf ecosystem, with emphasis on the assessment of alternative management strategies</t>
  </si>
  <si>
    <t>Computational burder, though reduced through hybrid approach (some components modeled using ODEs)</t>
  </si>
  <si>
    <t>Fish (from prawns to forage fish and target and non-targe finfish, large fish and elasmobranchs), turtles, benthic habitat (sponges, coral, seagrass, macroalgae), and mangroves</t>
  </si>
  <si>
    <t>Quite versatile, can handle pollution, shiping impacts, etc</t>
  </si>
  <si>
    <t>Not well documented, but requires bathymetry, currents, winds, waves, seabed types and biogenic habitat groups besides the initial state</t>
  </si>
  <si>
    <t>Habitat and species abundance and distribution data, other water quality indicators</t>
  </si>
  <si>
    <t>Offline coupling with BGC, quite versatile to assess management strategies</t>
  </si>
  <si>
    <t>fisheries management, impacts of fishing and climate change, MPA management</t>
  </si>
  <si>
    <t>C++</t>
  </si>
  <si>
    <t>CSIRO Marine and Atmospheric Research</t>
  </si>
  <si>
    <t>Seems to have been superseded by Atlantis [in Australia]</t>
  </si>
  <si>
    <t>POSEIDON (POSEIDON/RODOS; POSEIDON-R)</t>
  </si>
  <si>
    <t>Model to assess the radiological consequences of radioactive releases into marine environment; adapted to cope with emergency conditions, in situations of radioactive discharges into the oceans from direct deposition from the atmosphere, sunken ships and containers, from discharges of rivers and estuaries and from coastal runof. A dynamic food chain model was implemented to deal with the short-term dynamical uptake of radioactivity by specific marine plants and organisms.</t>
  </si>
  <si>
    <t>Focus on radiological assessment.</t>
  </si>
  <si>
    <t>Any organism</t>
  </si>
  <si>
    <t>Radioactivity pollution</t>
  </si>
  <si>
    <t>Trophic food web</t>
  </si>
  <si>
    <t>Environmental conditions, radioactivity sources, food chain.</t>
  </si>
  <si>
    <t>Environmental conditions, radioactivity concentrations, food chain.</t>
  </si>
  <si>
    <t>Hydroclimatic forcings, radioactivity sources, food web parameters</t>
  </si>
  <si>
    <t>Coupled to a 3D hydrodynamic model THREETOX. A dynamic food chain model was implemented to deal with the short-term dynamical uptake of radioactivity by specific marine plants and organisms.</t>
  </si>
  <si>
    <t>Environmental pollution</t>
  </si>
  <si>
    <t>Pollution risk</t>
  </si>
  <si>
    <t>Developed by the French institute CEPN on a PC-Windows environment (and UNIX) with the support of the French Institute for Nuclear Safety and Radiation Protection (IRSN).</t>
  </si>
  <si>
    <t>Not know. Under request via RODOS (https://resy5.iket.kit.edu/RODOS/)</t>
  </si>
  <si>
    <t>UNIX, Windows</t>
  </si>
  <si>
    <t>Undetermined. See RODOS (https://resy5.iket.kit.edu/RODOS/)</t>
  </si>
  <si>
    <t>French institute CEPN</t>
  </si>
  <si>
    <t>INCO-COPERNICUS programme, co-ordinated by the European Commission (1998–2000) under the fourth framework programme.</t>
  </si>
  <si>
    <t>Europe and Japan</t>
  </si>
  <si>
    <t>SDGs</t>
  </si>
  <si>
    <t>https://resy5.iket.kit.edu/RODOS/</t>
  </si>
  <si>
    <t>Coupled to a 3D hydrodynamic model THREETOX. Maturity: more than 10 years. Number of applications: xxx (see number of papers).</t>
  </si>
  <si>
    <t>BioMASS</t>
  </si>
  <si>
    <t>Any</t>
  </si>
  <si>
    <t>Confluence of Individual-based model (IBM) and multi-agent system (MAS). They describe it as an IBM framework that is able of handling and unifying the behavioural and ecosystem experimental categories with a comprehensive biological and behavioural model that strictly adheres to the physiological functions of ingestion, growth, and metabolism of organisms. In addition, the model incorporates the exchange and transfer of mass and energy through local interactions at all trophic levels (lower to higher), the physical environment and anthropogenic activity.</t>
  </si>
  <si>
    <t>There are two papers, but both of them show only theoretical and simulation studies. I did not find any real application case study. The model is 2D (not 3D).</t>
  </si>
  <si>
    <t xml:space="preserve">The example in Sansores et al (2016) is done with a primary producer (Thalassia seagrass) and two interacting species, an herbivorous fish (Girella nigricans) and a carnivorous fish (Sphyraena lucanasa).  </t>
  </si>
  <si>
    <t>Datasets not well documented. It requieres the following parameters: Environment, metabolism, growth, reproduction, autotrophs, population and behaviour parameters</t>
  </si>
  <si>
    <t>Not specified. The exercise was only theoretical.</t>
  </si>
  <si>
    <t>To be checked</t>
  </si>
  <si>
    <t>fish behaviour, population dynamics, shelters, fisheries management, climate change</t>
  </si>
  <si>
    <t>Java</t>
  </si>
  <si>
    <t>Not specified. But the second paper (Sansores et al 2020) was run on an iMac</t>
  </si>
  <si>
    <t>undetermined</t>
  </si>
  <si>
    <t>México</t>
  </si>
  <si>
    <t>Complex Systems Simulation Laboratory, Universidad del Caribe, Cancún</t>
  </si>
  <si>
    <t>Distribution in several computing devices, extension to consider genetic diversity and cultural diversity, extension to 3D</t>
  </si>
  <si>
    <t xml:space="preserve">I haven't seen any real case study. The two papers only have simulation experiments, which made harder to understand the model capabilities. </t>
  </si>
  <si>
    <t>NEMURO.FISH</t>
  </si>
  <si>
    <t xml:space="preserve">NEMURO (North Pacific Ecosystem Model for Understanding Regional Oceanography) is a lower trophic model, and NEMURO.FISH (NEMURO For Including Saury and Herring) is a fish growth bioenergetics model coupled to NEMURO. It can be run either in coupled or decoupled mode. </t>
  </si>
  <si>
    <t xml:space="preserve">Single fish species, current applications based on simplied spatial representation and only a portion of the life cycle. </t>
  </si>
  <si>
    <t>The model was developed for Pacific saury and herring (actually FISH means For Including Saury and Herring), but there are other single species applications such as salmon, squid, sardine (see Kishi et al 2011 in J Oceanogr)</t>
  </si>
  <si>
    <t>NEMURO model, parameters of the bioenergetic model (consumption, metabolism, swim speed, egestion and excretion, vulnerability, natural and fishing mortality, exogenous variables)</t>
  </si>
  <si>
    <t>Biomass and fish weight at age</t>
  </si>
  <si>
    <t>Data from literature</t>
  </si>
  <si>
    <t>Fully coupled with NEMURO</t>
  </si>
  <si>
    <t>all types, mainly fishery related</t>
  </si>
  <si>
    <t>fisheries management, impact climate change</t>
  </si>
  <si>
    <t>versions in fortran and matlab. To be checked.</t>
  </si>
  <si>
    <t>not specified</t>
  </si>
  <si>
    <t>Alaska Fisheries Science Center, USA</t>
  </si>
  <si>
    <t>Simulate the entire life-cycle, multispecies to include competition, humans as active members of the upper trophic members, etc.</t>
  </si>
  <si>
    <t>ISIS FISH</t>
  </si>
  <si>
    <t xml:space="preserve">Model to assess mixed fisheries issues. It is not multispecies since it does not include species interactions, but could be considered good to deal with technical interactions between different species. It is a fleet dynamics model. </t>
  </si>
  <si>
    <t xml:space="preserve">Commercial species, mainly fish and some kind of invertebrates. </t>
  </si>
  <si>
    <t xml:space="preserve">Fishing, potentially climate change. </t>
  </si>
  <si>
    <t xml:space="preserve">No biological interactions, only technical interations related to mixed fisheries. </t>
  </si>
  <si>
    <t>biological parameters, environmental factors, fisheries statistics, migration, recruitment and reproduction zones</t>
  </si>
  <si>
    <t xml:space="preserve">Biomass, catch data per metier, spatial information of the fleet. </t>
  </si>
  <si>
    <t xml:space="preserve">biomass and spatial information from scientific surveys, stock assessment, fisheries statistics from ICES and local databases. </t>
  </si>
  <si>
    <t>under 15</t>
  </si>
  <si>
    <t xml:space="preserve">fisheries management, impact of fishing and climate change </t>
  </si>
  <si>
    <t xml:space="preserve">Fleet dynamics and mixed fisheries related issues. </t>
  </si>
  <si>
    <t>Java, simulator available via web interface. R scripts available too.  https://gitlab.nuiton.org/ifremer/isis-fish</t>
  </si>
  <si>
    <t>Free</t>
  </si>
  <si>
    <t>BECAUSE, UNCOVER, DiscardLess, MyFish, SOCIOEC, VECTORS, PANACHE, COSELMAR, TECTAC, EFIMAS</t>
  </si>
  <si>
    <t>IFREMER - Stephanie Mahevas and Sigrid Lehuta</t>
  </si>
  <si>
    <t>http://isis-fish.org/; https://gitlab.nuiton.org/ifremer/isis-fish</t>
  </si>
  <si>
    <t xml:space="preserve">Fleet dynamics model, not biological interaction between species. </t>
  </si>
  <si>
    <t>non-linear SSSM</t>
  </si>
  <si>
    <t>Non-linear Species Size-Spectrum Model featuring discontinuities in the size spectra through trophic cascades. In contrast to other models, this approach does not assume that the size spectra obeys a power law, and thus accounts for a common criticism of this type of models</t>
  </si>
  <si>
    <t>Sizes from 20 pg to 10 kg</t>
  </si>
  <si>
    <t>Size spectrum data</t>
  </si>
  <si>
    <t>C</t>
  </si>
  <si>
    <t>Axel Rossberg</t>
  </si>
  <si>
    <t>Ursula Gaedke</t>
  </si>
  <si>
    <t>http://axel.rossberg.net/    https://doi.org/10.1038/s41467-019-12289-0</t>
  </si>
  <si>
    <t>Particle tracking models</t>
  </si>
  <si>
    <t>Ichthyop (Lagrangian tool for simulating ichthyoplankton dynamics)</t>
  </si>
  <si>
    <t>Single species models</t>
  </si>
  <si>
    <t>Open water and coastal</t>
  </si>
  <si>
    <t>It incorporates the most important processes involved in fish early life: spawning, movement, growth, mortality and recruitment. It runs with a user-friendly graphic interface and generates output files that can be post-processed easily using graphic and statistical software.</t>
  </si>
  <si>
    <t xml:space="preserve">Using Ichthyop for other species in other systems may imply a few changes in the source code (e.g., changing the growth function, implementing a specific larval vertical migration scheme, etc.). This information is not always easy to find. </t>
  </si>
  <si>
    <t xml:space="preserve">Ichtyoplancton. Commercial fish and benthos. Applied to species with larval phase. Using Ichthyop for other species in other systems may imply a few changes in the source code (e.g., changing the growth function, implementing a specific larval vertical migration scheme, etc.). </t>
  </si>
  <si>
    <t>Fishing and climate change and invasive species</t>
  </si>
  <si>
    <t xml:space="preserve">The model studies how physical (e.g.,ocean currents, temperature) and biological (e.g., growth, mortality) factors affect the dynamics of ichthyoplankton. The given species along their dispersal encounter potential preys causing mortality. </t>
  </si>
  <si>
    <t xml:space="preserve">The IBM comprises individuals and their physical environment. The physical environment is characterized by ocean state variables: current velocities, temperature and salinity.The tool uses as input time series of velocity, temperature and salinity fields archived from ROMS or MARS oceanic models. Individuals are characterized by the state variables: age, length, stage, location, depth and status (alive or dead). </t>
  </si>
  <si>
    <t>Environmental forcing from ROMS and MARS and the biological groups selected by the modeller</t>
  </si>
  <si>
    <t xml:space="preserve">fisheries management, impacts of fishing and climate change, MPAs, biodiversity conservation, </t>
  </si>
  <si>
    <t xml:space="preserve">Stock assessment </t>
  </si>
  <si>
    <t>GPL</t>
  </si>
  <si>
    <t>France and USA</t>
  </si>
  <si>
    <t xml:space="preserve">Christophe Lett , Philippe Verley, Christian Mullon, Carolina Parada, Timothee Brochier, Pierrick Penven, Bruno Blanke </t>
  </si>
  <si>
    <t>? (PREVIMER)</t>
  </si>
  <si>
    <t>AMPED MPA in the Gulf of Lions, South Africa and the IndianOcean
AquaPop Marine farming sites in the Adriatic Sea
BOUCLEDOR Gilthead seabream in the Gulf of Lions
COMPO Damselfish in New Caledonia
ESAmar Ecologically sensitive areas in the Adriatic Sea
Fishconnect MPA in the Mediterranean Sea
FORESEA Sargassum in the Atlantic Ocean
INNOV-FAD Fish aggregating devices in the Indian Ocean
MOLOCO Marine gastropod “loco” in Chile
Olive Ridley Project Sea turtles in the Maldives
Seaconnect MPA in the Mediterranean Sea</t>
  </si>
  <si>
    <t>Christophe Lett, Philippe Verley, Christian Mullon, Carolina Parada,
Timothee Brochier, Pierrick Penven, Bruno Blanke</t>
  </si>
  <si>
    <t>Atlantic Ocean, South Africa, Indian Ocean, Pacific North West, Mediterranean Sea, Pacific South...</t>
  </si>
  <si>
    <t>https://www.ichthyop.org/</t>
  </si>
  <si>
    <t>Parcels (Probably A Really Computationally Efficient Lagrangian Simulator)</t>
  </si>
  <si>
    <t>able to track passive and active particles such as water, plankton, plastic and fish. Application Programing Interface design that combines flexibility and customization with the ability to optimize for High Performance Computing workflows, following the paradigm of domain-specific languages. Creates customisable particle tracking simulations using output from Ocean Circulation models</t>
  </si>
  <si>
    <t>Even customizable, the many types of particle behaviour (sinking,
aging, etc) needs to be coded which can be difficult for end users</t>
  </si>
  <si>
    <t>Plankton, plastic, fish, pollutants....</t>
  </si>
  <si>
    <t>No interactions between species</t>
  </si>
  <si>
    <t>Environmental forcing from OGCM (for example NEMO) and individuals (IBM)  or particle (plastics, water mass, pollutants) characteristics</t>
  </si>
  <si>
    <t>Accuracy. Field data OGCM. "The validation of the codebase is done through so-called
unit tests; small snippets of code that test individual components of the codebase. Parcels v0.9 has over 150 of these unit
tests, which check the integrity and consistency of the codebase. Where relevant, these unit tests are run in both Scipy
and JIT mode, to test both modes of executing the kernels."</t>
  </si>
  <si>
    <t>The two fundamental types of data involved in Lagrangian particle tracking algorithms constitute field data provided by the external OGCM, as well as data on the particle state</t>
  </si>
  <si>
    <t>Phyton</t>
  </si>
  <si>
    <t>MIT license</t>
  </si>
  <si>
    <t>Netherlands</t>
  </si>
  <si>
    <t>Erik Van Sebille and his group in Utrecht University</t>
  </si>
  <si>
    <t>Yes</t>
  </si>
  <si>
    <t xml:space="preserve">The European Research Council under the H2020 Starting Grant TOPIOS (grant agreement No 715386). The European Union's Horizon 2020 research and innovation programme IMMERSE project (grant agreement No 821926)	
The European Space Agency (ESA) through the Sea surface KInematics Multiscale monitoring (SKIM) Mission Science (SciSoc) Study (Contract 4000124734/18/NL/CT/gp)	
The EPSRC through an Institutional Sponsorship grant to Erik van Sebille under reference number EP/N50869X/1.	Mulitple - https://naturalcapitalproject.stanford.edu/who-we-are/partners
Imperial College London and specifically the Grantham Institute.	Mulitple - https://add-my-pet.github.io/DEBportal/docs/DEBnet.html
Utrecht University and specifically the Institute for Marine and Atmospheric Research.	</t>
  </si>
  <si>
    <t>https://oceanparcels.org/</t>
  </si>
  <si>
    <t>Bioeconomic models</t>
  </si>
  <si>
    <t xml:space="preserve">FLBEIA </t>
  </si>
  <si>
    <t xml:space="preserve">It is a simulation toolbox implemented as an R library which facilitates the development of bio-economic impact assessments of fisheries management strategies. Multispecies and multifleet, but the interaction between species is through the fleet fishing on the same stocks, not through predation or competition. </t>
  </si>
  <si>
    <t>Not spatial-explicit and not directly including environmental variables</t>
  </si>
  <si>
    <t>Commercial species</t>
  </si>
  <si>
    <t>Potentially climate change could also be included</t>
  </si>
  <si>
    <t>No direct interaction, but indirectly the same species can be fished by the same fleet</t>
  </si>
  <si>
    <t>Catch, biomass, biological parameters or life traits, economic indicators (e.g. price, cost)</t>
  </si>
  <si>
    <t>Catch, biomass, fishing mortality etc</t>
  </si>
  <si>
    <t>Data from literature, results stock assessment, economic data sources, etc</t>
  </si>
  <si>
    <t>It is a bioeconomic model</t>
  </si>
  <si>
    <t>all types, mainly fisherie related</t>
  </si>
  <si>
    <t>Spain</t>
  </si>
  <si>
    <t>Dorleta Garcia et al (AZTI)</t>
  </si>
  <si>
    <t>CFP, SDGs</t>
  </si>
  <si>
    <t>https://github.com/flr/FLBEIA ; https://flbeia.azti.es/</t>
  </si>
  <si>
    <t xml:space="preserve">MEFISTO </t>
  </si>
  <si>
    <t>Potentially all ecosystem types but focussed on Mediterranean ecosystems</t>
  </si>
  <si>
    <t>The first objective of the model is to reproduce the bio-economic conditions in which the fisheries occur. The model is, perforce, multispecific and multigear and multifleet. Management based on effort (developed for mediterranean fisheries). The model has 3 boxes: stock box (simulates dynamic of a particular stock), market box (converts catch into money) and fisherman box (simulates fishermen economic behaviour). In has some specificities related to the Mediterranean fisheries sector: based on fishing effort (instead of TACs) (the way to increase effort is increasing the fishing catchability because time is limited) and the economic part follows the "share" retribution system. Biological box is based on a age-structured population model</t>
  </si>
  <si>
    <t>fishing effort, catchability, population dynamic (individuals, mean individual weight, biomass, stock recruitment relationship, …), price species, economic cost activity (trade, labour, daily cost), initial capital, etc. Some economic data is not available from the DCR (data collection regultation)</t>
  </si>
  <si>
    <t>Biological parameters from stock assessment, catches, economic data mainly from the data collection</t>
  </si>
  <si>
    <t>scientist, decision-maker, and fishermen</t>
  </si>
  <si>
    <t>Jordi Lleonart (retired) and Francesc Maynou</t>
  </si>
  <si>
    <t>MINOW</t>
  </si>
  <si>
    <t>http://webco.faocopemed.org/old_copemed/en/activ/infodif/mefisto.htm ///// https://mefisto2017.com/</t>
  </si>
  <si>
    <t>InVest</t>
  </si>
  <si>
    <t>Suite of models used to map and value the goods and services from nature that sustain and fulfill human life.  It helps explore how changes in ecosystems can lead to changes in the flows of many different benefits to people. There is a coastal blue carbon model tuned to calcualte carbon storage potential. There have been als implementations featuring spatial fisheries dynamics (age structured models wiht migration; they may be easily extended to include the effect of environmental variables).</t>
  </si>
  <si>
    <t>[Originally developed in land (2D), main focus on coastal services. Some authors criticize its simplicity (useful only for broad or initial assessments)]</t>
  </si>
  <si>
    <t>Focus on ecosystem types, defined through areal extent maps, though it can handle individual species as well (e.g. fisheries) or aggregate metrics like species richness</t>
  </si>
  <si>
    <t>Fishing, climate change, invasive species, aquaculture, habitat loss, pollution</t>
  </si>
  <si>
    <t>Habitat classification maps and matrices of ecosystem services, models for fisheries and other species need to be separately parameterized</t>
  </si>
  <si>
    <t>Estimates of productivity and carbon sequestration in the case of the blue carbon model. Abundance, catch, profit, employment, etc. to assess fisheries models.</t>
  </si>
  <si>
    <t>It is somehow a bioeconomic itself; it may be potentially coupled to other models</t>
  </si>
  <si>
    <t>Researchers and/or academic students, resource managers, decision makers</t>
  </si>
  <si>
    <t>Fisheries management, impacts of fishing and climate change, MPAs, spatial planning, climate mitigation</t>
  </si>
  <si>
    <t>python</t>
  </si>
  <si>
    <t>Platform independent, though mainly tested in Windows and MacOS; the GUI may not work in other platforms</t>
  </si>
  <si>
    <t>Open License</t>
  </si>
  <si>
    <t>Natural Capital Project</t>
  </si>
  <si>
    <t xml:space="preserve">https://github.com/natcap   https://naturalcapitalproject.stanford.edu/   http://releases.naturalcapitalproject.org/invest-userguide    http://marineapps.naturalcapitalproject.org/    </t>
  </si>
  <si>
    <t>Dynamic energy budget models - bioenergetic models</t>
  </si>
  <si>
    <t>Any (formulated at the species level)</t>
  </si>
  <si>
    <t>General theory providing a quantitative framework to describe the dynamics of individual metabolism (energy and mass budgets), which is extensively used as the building block of complex models of marine ecosystems. The framework is used to model indiivdual growth, energy acquisition, reproduction, excretion, etc. It can handle complex life cycles, changes in diet, stoichiometric constraints, toxicants, evolutionary dynamics and a large etcetera.</t>
  </si>
  <si>
    <t>Abstract and difficult to test</t>
  </si>
  <si>
    <t>Any animal species [much less developed for plants or microorganims]</t>
  </si>
  <si>
    <t>It can handle multiple interaction types and complex behavior syndromes</t>
  </si>
  <si>
    <t>Physiological data on food acquisition, assimilation, growth, excretion and reproduction</t>
  </si>
  <si>
    <t>Growth trajectories, body composition, fecundity, metabolism</t>
  </si>
  <si>
    <t>Parameterization largelly based on literature reviews of phyiological rates and allometric exponents. There is a large database collecting data for multiple species https://www.bio.vu.nl/deb/deblab/add_my_pet/index_main.html</t>
  </si>
  <si>
    <t>It would be easy to couple it</t>
  </si>
  <si>
    <t>Fisheries management, impacts of fishing and climate change</t>
  </si>
  <si>
    <t>MatLab, Octave, R</t>
  </si>
  <si>
    <t>Platform independent, though Octave version is no longer mantained; R version available as part of NicheMapR</t>
  </si>
  <si>
    <t>Free Public License 1.0.0</t>
  </si>
  <si>
    <t>DEB Laboratory</t>
  </si>
  <si>
    <t>Greece, Norway, Spain [based on commiters to github repo]</t>
  </si>
  <si>
    <t xml:space="preserve">   https://www.bio.vu.nl/thb/deb/    http://bioforecasts.science.unimelb.edu.au/app_direct/deb_sea/</t>
  </si>
  <si>
    <t>Dynamic population model</t>
  </si>
  <si>
    <t xml:space="preserve">They describe the change along time of a single population. The main processes involved are new individuals, growth, mortality, migration, … These proceses can depend on environmental conditions. </t>
  </si>
  <si>
    <t>All fish species, but specially commercially exploited species</t>
  </si>
  <si>
    <t>Fishing and potentially climate change</t>
  </si>
  <si>
    <t>No interactions</t>
  </si>
  <si>
    <t>Usually single species, and doesn't include species interactions</t>
  </si>
  <si>
    <t>biological parameters, catches, abundance indices</t>
  </si>
  <si>
    <t>abundance indices, catches</t>
  </si>
  <si>
    <t>Data from fishery data collection programs, data from scientific surveys, biological parameters from literature</t>
  </si>
  <si>
    <t>depending on the model, they can be coupled to bioeconomic models</t>
  </si>
  <si>
    <t>fishermen, researchers, resource managers, ONGs and decison makers</t>
  </si>
  <si>
    <t>Fisheries management. Potentially if the model includes the link between some population process and environment, impact of climate change</t>
  </si>
  <si>
    <t>Model dependent, ADMB, TMB, R, etc</t>
  </si>
  <si>
    <t>Model dependent</t>
  </si>
  <si>
    <t>Individual based models</t>
  </si>
  <si>
    <t>DeAngelis and Grim (2021) (https://facultyopinions.com/prime/reports/b/6/39/): IBM, also called agent-based models, are a population and community modeling approach that allows for a high degree of complexity of individuals and of interactions among individuals. IBMs simulate populations or systems of populations as being composed of discrete individual organisms. Each individual has a set of state variables or attributes and behaviors. State variables can include spatial location, physiological traits and behavioral traits. These attributes vary among the individuals and can change through time. Behaviors can include growth, reproduction, habitat selection, foraging, and dispersal. Xuereb et al. (2021): IBMs provide an adaptable framework for simulating complex ecological and evolutionary processes, with trait variation, dispersal, genetic structure, and demographic stochasticity modelled at the individual level (Xuereb et al. 2021). High computational demands. Toolkits : SLiM. Other key references: Van Winkle et al. 1993 (https://doi.org/10.1577/1548-8659(1993)122%3C0397:IBATFP%3E2.3.CO;2).</t>
  </si>
  <si>
    <t>Do not include biotic interactions. Each specific IBM have its particular limitation.</t>
  </si>
  <si>
    <t>Potentially all marine animal species with enough demographic and life cycle information</t>
  </si>
  <si>
    <t>IBM with predation-prey interactions are categorized as Multiple IBMs or Minimum Realistic Models</t>
  </si>
  <si>
    <t>Model dependent. In general, at least demographic parameters of the target species is needed.</t>
  </si>
  <si>
    <t>Time series of population abundance indices.</t>
  </si>
  <si>
    <t>Specific publications for biological parameters of the target species</t>
  </si>
  <si>
    <t>Model dependent. Yes for IBM of fishes</t>
  </si>
  <si>
    <t>Model dependent. Yes for commercial fish IBMs.</t>
  </si>
  <si>
    <t>fishermen, researchers, students, resource managers, decision makers, conservationists</t>
  </si>
  <si>
    <t>Model dependent. e.g. SLiM 3 Evolutionary Modeling (https://doi.org/10.1093/molbev/msy237).</t>
  </si>
  <si>
    <t>Habitats Directive, Biodiversity Convention (CBD), Common Fisheries policy (CFP)</t>
  </si>
  <si>
    <t>AQUAMAPS</t>
  </si>
  <si>
    <t>Open waters, coastal, bay, gulf</t>
  </si>
  <si>
    <t>AquaMaps is an approach to generating model-based, large-scale predictions of currently known natural occurrence of marine species. Models are constructed from estimates of the environmental tolerance of a given species with respect to depth, salinity, temperature, primary productivity, and its association with sea ice or coastal areas. The modeling approach (Kaschner et al. 2006 MEPS 316:285-310) is based on statistical fitting of occurrences along each environmental variable assuming a trapezoidal response curve. Environmental envelopes are derived from large sets of occurrence data available from online collection databases such as GBIF, OBIS, FishBase. PRODUCT ONLINE: https://www.aquamaps.org/ , also FishBase maps use Aquamaps algorithm: https://www.fishbase.se/. GIS software package (SimMap 3.1).</t>
  </si>
  <si>
    <t>Do not include dispersal, population dynamics or biotic interactions</t>
  </si>
  <si>
    <t>All fish species</t>
  </si>
  <si>
    <t>Environmental variables</t>
  </si>
  <si>
    <t>Species ocurrence data  + environmental variables</t>
  </si>
  <si>
    <t>OBIS, GBIF, FishBase</t>
  </si>
  <si>
    <t>no, but primary production serve as environmental inputs for Aquamaps</t>
  </si>
  <si>
    <t>no, but the output of Aquamaps can be input for bioeconomic models</t>
  </si>
  <si>
    <t>Primary production serve as environmental inputs for Aquamaps. The output of Aquamaps can be input for bioeconomic models</t>
  </si>
  <si>
    <t>fishermen, researchers, students, resource managers, and decision makers</t>
  </si>
  <si>
    <t>GIS software package (SimMap 3.1). In R:raquamaps (https://github.com/raquamaps/raquamaps)</t>
  </si>
  <si>
    <t>in R: https://github.com/raquamaps/raquamaps</t>
  </si>
  <si>
    <t>no (in R)</t>
  </si>
  <si>
    <t>Free (for R)</t>
  </si>
  <si>
    <t>Display of the maps on the web has been facilitated by the use of C-squares Mapper developed by Tony Rees of CSIRO, Australia.</t>
  </si>
  <si>
    <t>Developers from Canada and Germany. Display of the maps on the web has been facilitated by the use of C-squares Mapper developed by Tony Rees of CSIRO, Australia.</t>
  </si>
  <si>
    <t>Developers Kaschner, K., R. Watson, A. W. Trites, and D. Pauly. Display of the maps on the web: Tony Rees</t>
  </si>
  <si>
    <t>Kaschner, K., J. Ready, E. Agbayani, K. Kesner-Reyes, J. Rius-Barile, P. D. Eastwood, A. South, S. Kullander, T. Rees, R. Watson, D. Pauly, and R. Froese. 2011. Using ‘Aquamaps’ for representing species distribution in Regional Seas.</t>
  </si>
  <si>
    <t>Global model. See also Kaschner et al. 2011.</t>
  </si>
  <si>
    <t xml:space="preserve">Algorithm: https://github.com/raquamaps/raquamaps      Map products: https://www.aquamaps.org/ </t>
  </si>
  <si>
    <t>count</t>
  </si>
  <si>
    <t>Model output</t>
  </si>
  <si>
    <t>DTO</t>
  </si>
  <si>
    <t>MSFD</t>
  </si>
  <si>
    <t>Total</t>
  </si>
  <si>
    <t>Score</t>
  </si>
  <si>
    <t>Weight</t>
  </si>
  <si>
    <t>Notes</t>
  </si>
  <si>
    <t>Average of all the features</t>
  </si>
  <si>
    <t>Available in different computer platforms</t>
  </si>
  <si>
    <t>Source code availability</t>
  </si>
  <si>
    <t xml:space="preserve">Potential usage restrictions </t>
  </si>
  <si>
    <t>Type of license</t>
  </si>
  <si>
    <t>We considered that the models that already assessed descriptors are more important</t>
  </si>
  <si>
    <t>1) Nature of the predictions produced by the model</t>
  </si>
  <si>
    <t>Temporal dimension</t>
  </si>
  <si>
    <t>Description</t>
  </si>
  <si>
    <t>Snapshot</t>
  </si>
  <si>
    <t>Models predicting snapshot, static ecosystem patterns (e.g., ZooMSS): 0 pts. </t>
  </si>
  <si>
    <t>External forcing</t>
  </si>
  <si>
    <t>Models that do not feature temporal dynamics but simulate time varying patterns in response to external forcing (e.g., SDM): 1 pt. </t>
  </si>
  <si>
    <t>Internal feedbacks</t>
  </si>
  <si>
    <t>Models with internal feedbacks but do not admit external forcing: 2 pts </t>
  </si>
  <si>
    <t>Dynamic</t>
  </si>
  <si>
    <t>Fully dynamic models with internal feedbacks that admit modulation by external forcing variables (e.g., Ecopath with Ecosim): 3 pts. </t>
  </si>
  <si>
    <t>Spatial dimension</t>
  </si>
  <si>
    <t>0D</t>
  </si>
  <si>
    <t>Non spatial, a-dimensional models (e.g., FLBEIA): 0 pts. </t>
  </si>
  <si>
    <t>2D</t>
  </si>
  <si>
    <t>2D spatial (horizontal dimension, e.g., most of SDMs): 2 pts. </t>
  </si>
  <si>
    <t>3D</t>
  </si>
  <si>
    <t>3D spatial (horizontal and water-column vertical dimensions, e.g., Atlantis): 3 pts. </t>
  </si>
  <si>
    <t>2) Model generality and realism</t>
  </si>
  <si>
    <t>Model generality</t>
  </si>
  <si>
    <t>Specific</t>
  </si>
  <si>
    <t>Specific models describing a single ecosystem or domain: 1 pt. </t>
  </si>
  <si>
    <t>Intermediate</t>
  </si>
  <si>
    <t>Intermediate models describing two different ecosystems and domains:  2 pts. </t>
  </si>
  <si>
    <t>General</t>
  </si>
  <si>
    <t>General models describing three or more ecosystem types and domains: 3 pts. </t>
  </si>
  <si>
    <t>Realism A</t>
  </si>
  <si>
    <t>Single species</t>
  </si>
  <si>
    <t>Models that consider only one species or one functional group (e.g., dynamic population models): 0 pts. </t>
  </si>
  <si>
    <t>Single ecosystem variable or trait</t>
  </si>
  <si>
    <t>Models that do not consider species and/or functional groups and instead focus on single ecosystem variables or traits (i.e., size groups) (e.g., MIZER): 1 pt. </t>
  </si>
  <si>
    <t>Limited number</t>
  </si>
  <si>
    <t>Model that considers only a limited number/small subset of the species and/or functional groups of the ecosystem (e.g., Minimum Realistic Models): 2 pts. </t>
  </si>
  <si>
    <t>Detailed</t>
  </si>
  <si>
    <t>Models featuring most of the species and/or functional groups of the ecosystem (e.g., Ecopath with Ecosim): 3 pts. </t>
  </si>
  <si>
    <t>Realism B</t>
  </si>
  <si>
    <t>Environmental or anthropogenic stressors</t>
  </si>
  <si>
    <t>Models that either consider environmental or anthropogenic stressors, independently of whether they feature one or several stressors: 1 pt.</t>
  </si>
  <si>
    <t>Both types, but a limited number of stressors</t>
  </si>
  <si>
    <t>Models that simultaneously consider both environmental and anthropogenic stressors, but just a limited number: 2 pts.</t>
  </si>
  <si>
    <t>Both types and several stressors</t>
  </si>
  <si>
    <t>Models that simultaneously consider the cumulative impact of multiple environmental and anthropogenic stressors: 3 pts.</t>
  </si>
  <si>
    <t>Realism C</t>
  </si>
  <si>
    <t>Models considering no biological interactions: 0 pts.</t>
  </si>
  <si>
    <t>Within-group interactions</t>
  </si>
  <si>
    <t>Models exclusively featuring interactions within groups, including interactions between life stages, size and age classes (e.g., intraspecific competition, cannibalism): 1 pt.</t>
  </si>
  <si>
    <t>Few interactions</t>
  </si>
  <si>
    <t>Models featuring biological interactions within and between groups, but only a few types, and in general, only competition and predation: 2 pts.</t>
  </si>
  <si>
    <t>Several interactions</t>
  </si>
  <si>
    <t>Models considering several interactions within and between groups, including for example non-trophic interactions such as facilitation and protection: 3 pts.</t>
  </si>
  <si>
    <t>3) Model development and setup</t>
  </si>
  <si>
    <t>Maturity</t>
  </si>
  <si>
    <t>Recent</t>
  </si>
  <si>
    <t>Recently developed models featured in a few applications and development history (e.g., less than 5 case studies and a development history of less than 5 years): 1 pt.</t>
  </si>
  <si>
    <t>Intermediate models used in moderate number applications and development history (e.g., 5-25 case studies and less than 10 years of development): 2 pts.</t>
  </si>
  <si>
    <t>Advanced</t>
  </si>
  <si>
    <t>Advanced, mature models featured in large number of applications and development history (e.g., more than 25 case studies and a long development history of 10 or more years): 3 pts.</t>
  </si>
  <si>
    <t>Dataset required for model assessment</t>
  </si>
  <si>
    <t>Not possible</t>
  </si>
  <si>
    <t xml:space="preserve">Models whose output cannot be assessed because their predictions are not directly comparable or can be constrained by real world observations (e.g., MEFISTO): 0 pts. </t>
  </si>
  <si>
    <t>Difficult</t>
  </si>
  <si>
    <t>Models whose assessment requires multiple data sets and involves difficult analyses: 1 pt.</t>
  </si>
  <si>
    <t>Models whose assessment depends on multiple but readily available data sets and involves simple analyses or, on the contrary, model assessed using few data sets and a complex analyses: 2 pts.</t>
  </si>
  <si>
    <t>Available</t>
  </si>
  <si>
    <t>Models whose assessment involves few, readily available data sets and straightforward analyses: 3 pts.</t>
  </si>
  <si>
    <t>Time for model setup</t>
  </si>
  <si>
    <t>Long</t>
  </si>
  <si>
    <t>Models that, starting de novo, require more than 24 months to move to production: 1 pt.</t>
  </si>
  <si>
    <t>Models that, starting de novo can be moved to production in between 12 and 24 months: 2 pts.</t>
  </si>
  <si>
    <t>Short</t>
  </si>
  <si>
    <t xml:space="preserve">Models that, starting de novo, can readily move to production in less than 12 months: 3 pts. </t>
  </si>
  <si>
    <t>4) Software features</t>
  </si>
  <si>
    <t>Development in different programming languages</t>
  </si>
  <si>
    <t>Single</t>
  </si>
  <si>
    <t xml:space="preserve">Models that keep a single main implementation using a unique programming language: 1 pt. </t>
  </si>
  <si>
    <t>Multiple</t>
  </si>
  <si>
    <t xml:space="preserve">Models that have been coded from scratch in a set of programming languages other than the one in which they were originally coded: 3 pts. </t>
  </si>
  <si>
    <t>Availability in different computer platforms</t>
  </si>
  <si>
    <t xml:space="preserve">Models tied to a single operating system: 1 pt. </t>
  </si>
  <si>
    <t>Independent</t>
  </si>
  <si>
    <t>Platform independent models: 3 pts.</t>
  </si>
  <si>
    <t>Private</t>
  </si>
  <si>
    <t>Models with private codes: 0 pts.</t>
  </si>
  <si>
    <t>Request</t>
  </si>
  <si>
    <t>Models whose code is advertised as available under request: 1 pt.</t>
  </si>
  <si>
    <t>Public</t>
  </si>
  <si>
    <t>Publicly available model codes (e.g., software repositories): 3 pts.</t>
  </si>
  <si>
    <t>Potential usage restrictions</t>
  </si>
  <si>
    <t>Restricted</t>
  </si>
  <si>
    <t>Restrictions (e.g., fees, key, proprietary software): 1 pt.</t>
  </si>
  <si>
    <t>Unrestricted</t>
  </si>
  <si>
    <t>Unrestricted usage: 3 pts</t>
  </si>
  <si>
    <t>Unavailable</t>
  </si>
  <si>
    <t>Models whose codes are not available: 0 pts.</t>
  </si>
  <si>
    <t>Non-free</t>
  </si>
  <si>
    <t>Models whose code is available, but under a non-free license: 1 pt.</t>
  </si>
  <si>
    <t>Open and free</t>
  </si>
  <si>
    <t>Model whose code is available under a free and open license: 3 pts.</t>
  </si>
  <si>
    <t>5) MSFD support</t>
  </si>
  <si>
    <t>Potential scope to support MSFD policies</t>
  </si>
  <si>
    <t>3 x n / 11</t>
  </si>
  <si>
    <t>Number of MSFD descriptors that a model can potentially assess.</t>
  </si>
  <si>
    <t>Applications supporting MSFD policies</t>
  </si>
  <si>
    <t xml:space="preserve">Number of MSFD descriptors that have been already addressed in practical applications of a model. </t>
  </si>
  <si>
    <t>6) Model coupling and interoperability</t>
  </si>
  <si>
    <t xml:space="preserve">Model coupling and interoperability </t>
  </si>
  <si>
    <t>No coupling</t>
  </si>
  <si>
    <t>Models that do not accept external environmental forcing and that have not been coupled to other models: 0 pts.</t>
  </si>
  <si>
    <t>One-way</t>
  </si>
  <si>
    <t>Models that accept environmental forcing and have been configured in workflows where they passively receive one-way forcing from other models (e.g., SDM): 2 pts.</t>
  </si>
  <si>
    <t>Two-way</t>
  </si>
  <si>
    <t>Models that accept environmental forcing and predict changes in environmental conditions, and which have been configured in fully coupled workflows with other models: 3 pts.</t>
  </si>
  <si>
    <t># Ecosystem types and domains</t>
  </si>
  <si>
    <t>Assessment</t>
  </si>
  <si>
    <t xml:space="preserve">Climate change, eutrophication, ocean acidification </t>
  </si>
  <si>
    <t>1,4,5,6,7</t>
  </si>
  <si>
    <t xml:space="preserve">Fishing, invasive species, climate change, eutrophication and ocean acidification </t>
  </si>
  <si>
    <t>1,2,4,5,6,7,10</t>
  </si>
  <si>
    <t xml:space="preserve">Fishing, climate change, eutrophication and ocean acidification </t>
  </si>
  <si>
    <t>1,4,5,6,7,10</t>
  </si>
  <si>
    <t>Fortan</t>
  </si>
  <si>
    <t>*unix</t>
  </si>
  <si>
    <t>1,2,4,5,7,10</t>
  </si>
  <si>
    <t>1,2,5,7,10</t>
  </si>
  <si>
    <t>1,2,4,5,6,7</t>
  </si>
  <si>
    <t>Ecopath with Ecosim</t>
  </si>
  <si>
    <t>Available on .net for Windows online/Private R and Fortran versions</t>
  </si>
  <si>
    <t>Main use of EwE is one-way (forcing), but Fortran EwE version is a two-way coupling</t>
  </si>
  <si>
    <t>1,3</t>
  </si>
  <si>
    <t>1,2,3,4,5,6,7</t>
  </si>
  <si>
    <t>1,2,3,4,5,7</t>
  </si>
  <si>
    <t>1,3,7</t>
  </si>
  <si>
    <t>3,4</t>
  </si>
  <si>
    <t>1,2,3,4,6,7</t>
  </si>
  <si>
    <t>1,2,3,4,6</t>
  </si>
  <si>
    <t>1,3,4,6</t>
  </si>
  <si>
    <t>1,2,3,5,6,7,8,10</t>
  </si>
  <si>
    <t>1,2,3,8,9</t>
  </si>
  <si>
    <t>1,2,3</t>
  </si>
  <si>
    <t xml:space="preserve">Thuiller et al 2009 Ecography. BIOMOD includes 9 model classes  (GLM, GAM, MARS, CTA (Classification Tree Analysis), MDA (mixture discriminant analysis), ANN,  GBM (generalised  boosted  models), RF,  and one rectilinear  envelope  similar  to  BIOCLIM (SRE-Surface Range Envelope). Implement in R package biomod2. In the latest version of the Package Maxent and FDA (Flexible Discriminant Analysis) are also included. MSFD applications: based on coastal SDMs: https://esnielsen.github.io/post/coastal-species-distribution-models/
</t>
  </si>
  <si>
    <t>1,2,3,4,5,6,7,8,9</t>
  </si>
  <si>
    <t>The regional-scale Coral Reef Scenario Evaluation Tool (CORSET) is a biophysical model of a coral reef system that addresses the issues of geographic portability, spatially resolved larval connectivity patterns and the need to consider processes across multiple spatial scales. The model describes dynamics of benthic (corals and algae) and consumer ( fish and sea urchins) functional groups from local-scale reef patches (500 m X 500 m) up to
regional-scale reef tracts (1000 km).T). CORSET describe and evaluate comprises multiple instantiations of a local-scale mean-field model of ecological dynamics that are connected by larval dispersal. The local model was originally developed as ordinary differential equations that desxcribe the dynamics of functional groups: different coral, macroturf, macoalgae, epilithic algal communities, fish (hervivorous, small-intermediate and piscivorous) and seaurchins. Benthic covers of coral and algae, and the biomasses of  fish and urchins are modelled in each reef cell of a gridded base-map using a weekly time step. Parameters that describe local-scale ecological processes are selected at random from predefined ranges derived from empirical observations. Parameter values vary between simulation years and between reef cells so that CORSET is stochastic. The model includes representations of `natural' disturbances (hurricanes and disease), broad-scale anthropogenic impacts (coral bleaching events) and direct human impacts (harvesting, nutrificationand sedimentation). Model parameters vary stochastically within a range based on ecological studies to reflect natural variation</t>
  </si>
  <si>
    <t>1,2,3,4,5,6</t>
  </si>
  <si>
    <t>1,2,3,4,5,6,7,9,10</t>
  </si>
  <si>
    <t>1,3,4,7</t>
  </si>
  <si>
    <t>1,3,4,5,7</t>
  </si>
  <si>
    <t>1,3,4,6,9,10</t>
  </si>
  <si>
    <t>1,4,5,8,9</t>
  </si>
  <si>
    <t>8,9</t>
  </si>
  <si>
    <t>coupled mainly to ROMS-NPZD model</t>
  </si>
  <si>
    <t>catches and biomass</t>
  </si>
  <si>
    <t>Comments Indicators MSFD</t>
  </si>
  <si>
    <t>1. Demersal species are considered to be included in the descriptor 6 (seafloor integrity)</t>
  </si>
  <si>
    <t>Static</t>
  </si>
  <si>
    <t>1) Models predicting snapshot, static ecosystem patterns (e.g., ZooMSS) (0 pts.); 2) Models that do not feature temporal dynamics but simulate time varying patterns in response to external forcing (e.g., SDM) (1 pt.); 3) Models with internal feedbacks but do not admit external forcing (2 pts.); and 4) Fully dynamic models with internal feedbacks that admit modulation by external forcing variables (e.g., Ecopath with Ecosim) (3 pts.)</t>
  </si>
  <si>
    <t>1) Non spatial, a-dimensional models (e.g., FLBEIA) (0 pts.); 2) 2D spatial (horizontal dimension, e.g., most of SDMs) (2 pts.) and 3) 3D spatial (horizontal and water-column vertical dimensions, e.g., Atlantis) (3 pts.)</t>
  </si>
  <si>
    <t xml:space="preserve">Generality: Number of ecosystem types </t>
  </si>
  <si>
    <t>1) Specific models describing a single ecosystem (1 pt.); 2) Intermediate models describing two different ecosystems (2 pts.); and 3) General models describing three or more ecosystem types (3 pts.)</t>
  </si>
  <si>
    <t xml:space="preserve">Realism A: the variety of species or functional groups considered by a model </t>
  </si>
  <si>
    <t>1) Models that consider only one species or one functional group (e.g., dynamic population models) (0 pts.); 2) Models that do not consider species and/or functional groups and instead focus on single ecosystem variables or traits (i.e., size groups) (e.g., MIZER) (1 pt.); 3) Model that considers only a limited number/small subset of the species and/or functional groups of the ecosystem (e.g., Minimum Realistic Models) (2 pts.) and 4) Models featuring most of the species and/or functional groups of the ecosystem (e.g., Ecopath with Ecosim) (3 pts.)</t>
  </si>
  <si>
    <t xml:space="preserve">Realism B: the ability of a model to predict the impact of environmental and human stressors </t>
  </si>
  <si>
    <t>1) Models that either consider environmental or anthropogenic stressors, independently of whether they feature one or several stressors (1 pt.); 2) Models that simultaneously consider both environmental and anthropogenic stressors, but just a limited number (2 pts.); and 3) Models that simultaneously consider the cumulative impact of multiple environmental and anthropogenic stressors (3 pts.)</t>
  </si>
  <si>
    <t>Realism C: Type of species interactions implemented by the model</t>
  </si>
  <si>
    <t>1) Models considering no biological interactions (0 pts.); 2) Models exclusively featuring interactions within groups, including interactions between life stages, size and age classes (e.g., intraspecific competition, cannibalism) (1 pt.); 3) Models featuring biological interactions within and between groups, but only a few types, and in general, only competition and predation (2 pts.); and 4) Models considering several interactions within and between groups, including for example non-trophic interactions such as facilitation and protection (3 pts.)</t>
  </si>
  <si>
    <t xml:space="preserve">Maturity </t>
  </si>
  <si>
    <t>1) Recently developed models featured in a few applications and development history (e.g., less than 5 case studies and a development history of less than 5 years) (1 pt.); 2) intermediate models used in moderate number applications and development history (e.g., 5-25 case studies and less than 10 years of development) (2 pts.); and 3) Advanced, mature models featured in large number of applications and development history (e.g., more than 25 case studies and a long development history of 10 or more years) (3 pts.)</t>
  </si>
  <si>
    <t>1)  Models whose assessment requires multiple data sets and involves difficult analyses (1 pt.); 2) Models whose assessment depends on multiple but readily available data sets and involves simple analyses or, on the contrary, model assessed using few data sets and a complex analysis (2 pts.); and 3)Models whose assessment involves few, readily available data sets and straightforward analyses (3 pts.)</t>
  </si>
  <si>
    <t>Time for model set up</t>
  </si>
  <si>
    <t>1) Models that, starting de novo, require more than 24 months to move to production (1 pt.); 2) Models that, starting de novo can be moved to production in between 12 and 24 months (2 pts.); and 3) Models that, starting de novo, can readily move to production in less than 12 months (3 pts.)</t>
  </si>
  <si>
    <t xml:space="preserve">1) Models that keep a single main implementation using a unique programming language (1 pt.) and 2) Models that have been coded from scratch in a set of programming languages other than the one in which they were originally coded (3 pts.) </t>
  </si>
  <si>
    <t>1) Models tied to a single operating system (1 pt.) and 2) Platform independent models (3 pts.)</t>
  </si>
  <si>
    <t>1) Models with private codes (0 pts.); 2) Models whose code is advertised as available under request (1 pt.) and 3) Publicly available model codes (e.g., software repositories) (3 pts.)</t>
  </si>
  <si>
    <t>1) Restrictions (fees, patches, proprietary software, etc.) (1 pts); and 2) Unrestrited usage (3 pts)</t>
  </si>
  <si>
    <t>1) Models whose codes are not available (0 pts.); 2) Models whose code is available, but under a non-free license (1 pt.); and 3) Model whose code is available under a free and open license (3 pts.)</t>
  </si>
  <si>
    <t>The number of MSFD descriptors that a model can potentially assess. Scaled the result using the formula 3 · n / 11, where n is the number of supported MSFD descriptors, which ranges from 0 to 11.</t>
  </si>
  <si>
    <t>The number of MSFD descriptors that have been already addressed in practical applications of a model. Scaled the result using the formula 3 · n / 11, where n is the number of supported MSFD descriptors, which ranges from 0 to 11.</t>
  </si>
  <si>
    <t>1) Models that do not accept external environmental forcing and that have not been coupled to other models (0 pts.); 2) Models that accept environmental forcing and have been configured in workflows where they passively receive one-way forcing from other models (e.g., SDM) (2 pts.); and 3) Models that accept environmental forcing and predict changes in environmental conditions, and which have been configured in fully coupled workflows with other models (3 pts.)</t>
  </si>
  <si>
    <t>Table 1. Scoring focusing on the use of these models for the implementation of the Digital Twin Ocean (DTO) (coupling)</t>
  </si>
  <si>
    <t>Table 3. Final score</t>
  </si>
  <si>
    <t>Generality and Realism (0-100)</t>
  </si>
  <si>
    <t>Model develpment and setup (0-100)</t>
  </si>
  <si>
    <t>Software features (0-100)</t>
  </si>
  <si>
    <t>MSFD support (0-100)</t>
  </si>
  <si>
    <t>Model coupling and interoperability (0-100)</t>
  </si>
  <si>
    <t>TOTAL       (100)</t>
  </si>
  <si>
    <t>Guillem Chust</t>
  </si>
  <si>
    <t>Fernando Gonzalez</t>
  </si>
  <si>
    <t>Xavier Corrales</t>
  </si>
  <si>
    <t>Average Score</t>
  </si>
  <si>
    <t>Final Score</t>
  </si>
  <si>
    <t>Table 2. Scoring focusing on the use of these models for the MSFD</t>
  </si>
  <si>
    <t>Table 1. List of features to evaluate the Category 1 "Model output"</t>
  </si>
  <si>
    <t>Total Category 1 "Model output"</t>
  </si>
  <si>
    <t>Table 2. List of features to evaluate the Category 2 "Generality and Realism"</t>
  </si>
  <si>
    <t>Total Category 2 "Generality/Realism/Precision-Accuracy"</t>
  </si>
  <si>
    <t>Total Category 3 "Model development and set up"</t>
  </si>
  <si>
    <t>Total Category 4 "Software features"</t>
  </si>
  <si>
    <t>Table 5. List of features to evaluate Category 5 "MSFD support"</t>
  </si>
  <si>
    <t>Total Category 5 "MSFD support"</t>
  </si>
  <si>
    <t>Table 6. List of features to evaluate Category 6 "Model coupling and interoperability"</t>
  </si>
  <si>
    <t>Table 3. List of features to evaluate the Category 3 "Model development and set up"</t>
  </si>
  <si>
    <t>Table 4. List of features to evaluate the Category 4 "Software features"</t>
  </si>
  <si>
    <t>1,4,5</t>
  </si>
  <si>
    <t>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</si>
</sst>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charset val="161"/>
      <scheme val="minor"/>
    </font>
    <font>
      <sz val="10"/>
      <name val="Arial"/>
      <family val="2"/>
    </font>
    <font>
      <b/>
      <sz val="11"/>
      <color theme="1"/>
      <name val="Calibri"/>
      <family val="2"/>
      <scheme val="minor"/>
    </font>
    <font>
      <b/>
      <sz val="11"/>
      <name val="Calibri"/>
      <family val="2"/>
      <scheme val="minor"/>
    </font>
    <font>
      <sz val="9"/>
      <color indexed="81"/>
      <name val="Tahoma"/>
      <family val="2"/>
    </font>
    <font>
      <b/>
      <sz val="9"/>
      <color indexed="81"/>
      <name val="Tahoma"/>
      <family val="2"/>
    </font>
    <font>
      <u/>
      <sz val="11"/>
      <color theme="10"/>
      <name val="Calibri"/>
      <family val="2"/>
      <scheme val="minor"/>
    </font>
    <font>
      <sz val="11"/>
      <color rgb="FF000000"/>
      <name val="Calibri"/>
      <family val="2"/>
    </font>
    <font>
      <sz val="11"/>
      <color rgb="FF444444"/>
      <name val="Calibri"/>
      <family val="2"/>
      <charset val="1"/>
    </font>
    <font>
      <sz val="11"/>
      <color rgb="FF444444"/>
      <name val="Calibri"/>
      <family val="2"/>
    </font>
    <font>
      <sz val="11"/>
      <color rgb="FF2E2E2E"/>
      <name val="Georgia"/>
      <family val="1"/>
    </font>
    <font>
      <u/>
      <sz val="11"/>
      <color rgb="FF0000FF"/>
      <name val="Calibri"/>
      <family val="2"/>
    </font>
    <font>
      <sz val="10"/>
      <color rgb="FF222222"/>
      <name val="Arial"/>
      <family val="2"/>
    </font>
    <font>
      <sz val="12"/>
      <color rgb="FF212529"/>
      <name val="Calibri"/>
      <family val="2"/>
    </font>
    <font>
      <sz val="11"/>
      <color theme="1"/>
      <name val="Arial"/>
      <family val="2"/>
    </font>
    <font>
      <b/>
      <sz val="11"/>
      <color theme="1"/>
      <name val="Arial"/>
      <family val="2"/>
    </font>
    <font>
      <sz val="11"/>
      <name val="Arial"/>
      <family val="2"/>
    </font>
    <font>
      <b/>
      <i/>
      <sz val="11"/>
      <color theme="1"/>
      <name val="Calibri"/>
      <family val="2"/>
      <scheme val="minor"/>
    </font>
    <font>
      <sz val="11"/>
      <name val="Calibri"/>
      <family val="2"/>
    </font>
    <font>
      <sz val="11"/>
      <color rgb="FF000000"/>
      <name val="Calibri"/>
    </font>
    <font>
      <sz val="11"/>
      <color theme="1"/>
      <name val="Calibri"/>
    </font>
    <font>
      <sz val="11"/>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FFFFFF"/>
        <bgColor indexed="64"/>
      </patternFill>
    </fill>
    <fill>
      <patternFill patternType="solid">
        <fgColor theme="4" tint="0.39997558519241921"/>
        <bgColor indexed="64"/>
      </patternFill>
    </fill>
    <fill>
      <patternFill patternType="solid">
        <fgColor rgb="FF92D05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2"/>
        <bgColor indexed="64"/>
      </patternFill>
    </fill>
    <fill>
      <patternFill patternType="solid">
        <fgColor rgb="FFFFC000"/>
        <bgColor indexed="64"/>
      </patternFill>
    </fill>
    <fill>
      <patternFill patternType="solid">
        <fgColor theme="0"/>
        <bgColor indexed="64"/>
      </patternFill>
    </fill>
    <fill>
      <patternFill patternType="solid">
        <fgColor theme="5" tint="0.79998168889431442"/>
        <bgColor indexed="64"/>
      </patternFill>
    </fill>
  </fills>
  <borders count="42">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s>
  <cellStyleXfs count="4">
    <xf numFmtId="0" fontId="0" fillId="0" borderId="0"/>
    <xf numFmtId="0" fontId="1" fillId="0" borderId="0"/>
    <xf numFmtId="0" fontId="2" fillId="0" borderId="0">
      <alignment vertical="center"/>
    </xf>
    <xf numFmtId="0" fontId="7" fillId="0" borderId="0" applyNumberFormat="0" applyFill="0" applyBorder="0" applyAlignment="0" applyProtection="0"/>
  </cellStyleXfs>
  <cellXfs count="178">
    <xf numFmtId="0" fontId="0" fillId="0" borderId="0" xfId="0"/>
    <xf numFmtId="0" fontId="3"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4" xfId="0" applyBorder="1" applyAlignment="1">
      <alignment horizontal="left"/>
    </xf>
    <xf numFmtId="0" fontId="0" fillId="0" borderId="0" xfId="0" applyAlignment="1">
      <alignment horizontal="left"/>
    </xf>
    <xf numFmtId="0" fontId="0" fillId="0" borderId="0" xfId="0" applyAlignment="1">
      <alignment horizontal="center"/>
    </xf>
    <xf numFmtId="0" fontId="0" fillId="0" borderId="0" xfId="0" applyAlignment="1">
      <alignment horizontal="center" vertical="center"/>
    </xf>
    <xf numFmtId="0" fontId="3" fillId="0" borderId="0" xfId="0" applyFont="1" applyAlignment="1">
      <alignment horizontal="center" vertical="center"/>
    </xf>
    <xf numFmtId="0" fontId="0" fillId="0" borderId="4" xfId="0" applyBorder="1"/>
    <xf numFmtId="0" fontId="3" fillId="2" borderId="3" xfId="0" applyFont="1" applyFill="1" applyBorder="1" applyAlignment="1">
      <alignment horizontal="center" vertical="center" wrapText="1"/>
    </xf>
    <xf numFmtId="0" fontId="0" fillId="0" borderId="2" xfId="0" applyBorder="1" applyAlignment="1">
      <alignment horizontal="left"/>
    </xf>
    <xf numFmtId="0" fontId="0" fillId="0" borderId="0" xfId="0" applyAlignment="1">
      <alignment horizontal="left" vertical="center"/>
    </xf>
    <xf numFmtId="0" fontId="4" fillId="2" borderId="5" xfId="0" applyFont="1" applyFill="1" applyBorder="1" applyAlignment="1">
      <alignment horizontal="center" vertical="center" wrapText="1"/>
    </xf>
    <xf numFmtId="0" fontId="0" fillId="3" borderId="0" xfId="0" applyFill="1" applyAlignment="1">
      <alignment horizontal="left"/>
    </xf>
    <xf numFmtId="0" fontId="0" fillId="0" borderId="4" xfId="0" applyBorder="1" applyAlignment="1">
      <alignment horizontal="left" wrapText="1"/>
    </xf>
    <xf numFmtId="0" fontId="8" fillId="0" borderId="0" xfId="0" applyFont="1"/>
    <xf numFmtId="0" fontId="7" fillId="0" borderId="0" xfId="3" applyFill="1" applyAlignment="1">
      <alignment horizontal="left"/>
    </xf>
    <xf numFmtId="0" fontId="7" fillId="0" borderId="0" xfId="3" applyAlignment="1">
      <alignment horizontal="left"/>
    </xf>
    <xf numFmtId="0" fontId="12" fillId="0" borderId="0" xfId="0" applyFont="1"/>
    <xf numFmtId="0" fontId="0" fillId="0" borderId="0" xfId="0" applyAlignment="1">
      <alignment horizontal="left" wrapText="1"/>
    </xf>
    <xf numFmtId="0" fontId="7" fillId="0" borderId="2" xfId="3" applyFill="1" applyBorder="1" applyAlignment="1">
      <alignment horizontal="left"/>
    </xf>
    <xf numFmtId="0" fontId="0" fillId="0" borderId="0" xfId="0" applyAlignment="1">
      <alignment vertical="center"/>
    </xf>
    <xf numFmtId="0" fontId="0" fillId="0" borderId="2" xfId="0" applyBorder="1" applyAlignment="1">
      <alignment horizontal="left" vertical="center"/>
    </xf>
    <xf numFmtId="0" fontId="7" fillId="0" borderId="2" xfId="3" applyBorder="1" applyAlignment="1">
      <alignment horizontal="left"/>
    </xf>
    <xf numFmtId="0" fontId="8" fillId="0" borderId="2" xfId="0" applyFont="1" applyBorder="1"/>
    <xf numFmtId="0" fontId="0" fillId="5" borderId="4" xfId="0" applyFill="1" applyBorder="1" applyAlignment="1">
      <alignment horizontal="left"/>
    </xf>
    <xf numFmtId="0" fontId="7" fillId="0" borderId="4" xfId="3" applyFill="1" applyBorder="1" applyAlignment="1">
      <alignment horizontal="left"/>
    </xf>
    <xf numFmtId="0" fontId="8" fillId="0" borderId="4" xfId="0" applyFont="1" applyBorder="1"/>
    <xf numFmtId="0" fontId="15" fillId="0" borderId="0" xfId="0" applyFont="1"/>
    <xf numFmtId="0" fontId="15" fillId="0" borderId="0" xfId="0" applyFont="1" applyAlignment="1">
      <alignment horizontal="center"/>
    </xf>
    <xf numFmtId="0" fontId="16" fillId="0" borderId="0" xfId="0" applyFont="1"/>
    <xf numFmtId="0" fontId="16" fillId="7" borderId="7" xfId="0" applyFont="1" applyFill="1" applyBorder="1" applyAlignment="1">
      <alignment horizontal="center"/>
    </xf>
    <xf numFmtId="0" fontId="16" fillId="7" borderId="8" xfId="0" applyFont="1" applyFill="1" applyBorder="1" applyAlignment="1">
      <alignment horizontal="center"/>
    </xf>
    <xf numFmtId="0" fontId="16" fillId="7" borderId="0" xfId="0" applyFont="1" applyFill="1"/>
    <xf numFmtId="0" fontId="15" fillId="7" borderId="9" xfId="0" applyFont="1" applyFill="1" applyBorder="1"/>
    <xf numFmtId="0" fontId="15" fillId="0" borderId="10" xfId="0" applyFont="1" applyBorder="1" applyAlignment="1">
      <alignment horizontal="center"/>
    </xf>
    <xf numFmtId="0" fontId="15" fillId="7" borderId="11" xfId="0" applyFont="1" applyFill="1" applyBorder="1"/>
    <xf numFmtId="0" fontId="15" fillId="0" borderId="12" xfId="0" applyFont="1" applyBorder="1" applyAlignment="1">
      <alignment horizontal="center"/>
    </xf>
    <xf numFmtId="0" fontId="15" fillId="7" borderId="6" xfId="0" applyFont="1" applyFill="1" applyBorder="1"/>
    <xf numFmtId="0" fontId="15" fillId="8" borderId="6" xfId="0" applyFont="1" applyFill="1" applyBorder="1" applyAlignment="1">
      <alignment horizontal="center"/>
    </xf>
    <xf numFmtId="0" fontId="16" fillId="0" borderId="10" xfId="0" applyFont="1" applyBorder="1"/>
    <xf numFmtId="0" fontId="16" fillId="7" borderId="14" xfId="0" applyFont="1" applyFill="1" applyBorder="1" applyAlignment="1">
      <alignment horizontal="center"/>
    </xf>
    <xf numFmtId="0" fontId="16" fillId="7" borderId="6" xfId="0" applyFont="1" applyFill="1" applyBorder="1" applyAlignment="1">
      <alignment horizontal="center"/>
    </xf>
    <xf numFmtId="0" fontId="15" fillId="7" borderId="15" xfId="0" applyFont="1" applyFill="1" applyBorder="1"/>
    <xf numFmtId="0" fontId="15" fillId="0" borderId="1" xfId="0" applyFont="1" applyBorder="1" applyAlignment="1">
      <alignment horizontal="center"/>
    </xf>
    <xf numFmtId="0" fontId="15" fillId="0" borderId="16" xfId="0" applyFont="1" applyBorder="1" applyAlignment="1">
      <alignment horizontal="center"/>
    </xf>
    <xf numFmtId="0" fontId="15" fillId="0" borderId="17" xfId="0" applyFont="1" applyBorder="1" applyAlignment="1">
      <alignment horizontal="center"/>
    </xf>
    <xf numFmtId="0" fontId="15" fillId="0" borderId="15" xfId="0" applyFont="1" applyBorder="1" applyAlignment="1">
      <alignment horizontal="center"/>
    </xf>
    <xf numFmtId="0" fontId="17" fillId="0" borderId="0" xfId="0" applyFont="1"/>
    <xf numFmtId="0" fontId="15" fillId="0" borderId="18" xfId="0" applyFont="1" applyBorder="1" applyAlignment="1">
      <alignment horizontal="center"/>
    </xf>
    <xf numFmtId="0" fontId="16" fillId="0" borderId="20" xfId="0" applyFont="1" applyBorder="1"/>
    <xf numFmtId="0" fontId="15" fillId="7" borderId="21" xfId="0" applyFont="1" applyFill="1" applyBorder="1"/>
    <xf numFmtId="0" fontId="15" fillId="0" borderId="21" xfId="0" applyFont="1" applyBorder="1" applyAlignment="1">
      <alignment horizontal="center"/>
    </xf>
    <xf numFmtId="0" fontId="15" fillId="7" borderId="22" xfId="0" applyFont="1" applyFill="1" applyBorder="1"/>
    <xf numFmtId="0" fontId="15" fillId="0" borderId="22" xfId="0" applyFont="1" applyBorder="1" applyAlignment="1">
      <alignment horizontal="center"/>
    </xf>
    <xf numFmtId="0" fontId="15" fillId="7" borderId="14" xfId="0" applyFont="1" applyFill="1" applyBorder="1"/>
    <xf numFmtId="0" fontId="15" fillId="8" borderId="13" xfId="0" applyFont="1" applyFill="1" applyBorder="1" applyAlignment="1">
      <alignment horizontal="center"/>
    </xf>
    <xf numFmtId="0" fontId="15" fillId="7" borderId="19" xfId="0" applyFont="1" applyFill="1" applyBorder="1"/>
    <xf numFmtId="0" fontId="15" fillId="0" borderId="6" xfId="0" applyFont="1" applyBorder="1" applyAlignment="1">
      <alignment horizontal="center"/>
    </xf>
    <xf numFmtId="0" fontId="15" fillId="0" borderId="11" xfId="0" applyFont="1" applyBorder="1" applyAlignment="1">
      <alignment horizontal="center"/>
    </xf>
    <xf numFmtId="0" fontId="3" fillId="9" borderId="5" xfId="0" applyFont="1" applyFill="1" applyBorder="1" applyAlignment="1">
      <alignment horizontal="center" vertical="center" wrapText="1"/>
    </xf>
    <xf numFmtId="2" fontId="0" fillId="0" borderId="0" xfId="0" applyNumberFormat="1"/>
    <xf numFmtId="0" fontId="16" fillId="10" borderId="24" xfId="0" applyFont="1" applyFill="1" applyBorder="1" applyAlignment="1">
      <alignment horizontal="center" vertical="center" wrapText="1"/>
    </xf>
    <xf numFmtId="0" fontId="16" fillId="10" borderId="25" xfId="0" applyFont="1" applyFill="1" applyBorder="1" applyAlignment="1">
      <alignment horizontal="center" vertical="center" wrapText="1"/>
    </xf>
    <xf numFmtId="0" fontId="0" fillId="0" borderId="4" xfId="0" applyBorder="1" applyAlignment="1">
      <alignment wrapText="1"/>
    </xf>
    <xf numFmtId="0" fontId="0" fillId="0" borderId="2" xfId="0" applyBorder="1"/>
    <xf numFmtId="0" fontId="0" fillId="0" borderId="4" xfId="0" applyBorder="1" applyAlignment="1">
      <alignment horizontal="left" vertical="center"/>
    </xf>
    <xf numFmtId="0" fontId="8" fillId="0" borderId="2" xfId="0" applyFont="1" applyBorder="1" applyAlignment="1">
      <alignment vertical="center"/>
    </xf>
    <xf numFmtId="0" fontId="0" fillId="0" borderId="4" xfId="0" applyBorder="1" applyAlignment="1">
      <alignment vertical="center"/>
    </xf>
    <xf numFmtId="0" fontId="0" fillId="0" borderId="4" xfId="0" applyBorder="1" applyAlignment="1">
      <alignment horizontal="center" vertical="center" wrapText="1"/>
    </xf>
    <xf numFmtId="0" fontId="8" fillId="0" borderId="2" xfId="0" applyFont="1" applyBorder="1" applyAlignment="1">
      <alignment wrapText="1"/>
    </xf>
    <xf numFmtId="16" fontId="0" fillId="0" borderId="4" xfId="0" applyNumberFormat="1" applyBorder="1" applyAlignment="1">
      <alignment horizontal="left"/>
    </xf>
    <xf numFmtId="16" fontId="0" fillId="0" borderId="2" xfId="0" applyNumberFormat="1" applyBorder="1" applyAlignment="1">
      <alignment horizontal="left"/>
    </xf>
    <xf numFmtId="0" fontId="3" fillId="9" borderId="1" xfId="0" applyFont="1" applyFill="1" applyBorder="1" applyAlignment="1">
      <alignment horizontal="center" vertical="center" wrapText="1"/>
    </xf>
    <xf numFmtId="0" fontId="8" fillId="0" borderId="2" xfId="0" applyFont="1" applyBorder="1" applyAlignment="1">
      <alignment horizontal="right"/>
    </xf>
    <xf numFmtId="2" fontId="8" fillId="0" borderId="2" xfId="0" applyNumberFormat="1" applyFont="1" applyBorder="1"/>
    <xf numFmtId="0" fontId="0" fillId="0" borderId="2" xfId="0" applyBorder="1" applyAlignment="1">
      <alignment horizontal="right"/>
    </xf>
    <xf numFmtId="0" fontId="0" fillId="0" borderId="4" xfId="0" applyBorder="1" applyAlignment="1">
      <alignment horizontal="right"/>
    </xf>
    <xf numFmtId="0" fontId="0" fillId="0" borderId="4" xfId="0" applyBorder="1" applyAlignment="1">
      <alignment horizontal="right" vertical="center"/>
    </xf>
    <xf numFmtId="0" fontId="7" fillId="0" borderId="4" xfId="3" applyBorder="1" applyAlignment="1"/>
    <xf numFmtId="0" fontId="8" fillId="0" borderId="4" xfId="0" applyFont="1" applyBorder="1" applyAlignment="1">
      <alignment horizontal="right"/>
    </xf>
    <xf numFmtId="0" fontId="3" fillId="11" borderId="27" xfId="0" applyFont="1" applyFill="1" applyBorder="1" applyAlignment="1">
      <alignment horizontal="left" vertical="center"/>
    </xf>
    <xf numFmtId="0" fontId="0" fillId="11" borderId="18" xfId="0" applyFill="1" applyBorder="1" applyAlignment="1">
      <alignment horizontal="left" vertical="center"/>
    </xf>
    <xf numFmtId="0" fontId="0" fillId="11" borderId="18" xfId="0" applyFill="1" applyBorder="1" applyAlignment="1">
      <alignment horizontal="center" vertical="center"/>
    </xf>
    <xf numFmtId="0" fontId="0" fillId="11" borderId="28" xfId="0" applyFill="1" applyBorder="1" applyAlignment="1">
      <alignment horizontal="center" vertical="center"/>
    </xf>
    <xf numFmtId="0" fontId="3" fillId="11" borderId="29" xfId="0" applyFont="1" applyFill="1" applyBorder="1" applyAlignment="1">
      <alignment horizontal="left" vertical="center"/>
    </xf>
    <xf numFmtId="0" fontId="0" fillId="11" borderId="0" xfId="0" applyFill="1" applyAlignment="1">
      <alignment horizontal="left" vertical="center"/>
    </xf>
    <xf numFmtId="0" fontId="3" fillId="11" borderId="0" xfId="0" applyFont="1" applyFill="1" applyAlignment="1">
      <alignment horizontal="left" vertical="center"/>
    </xf>
    <xf numFmtId="0" fontId="0" fillId="11" borderId="0" xfId="0" applyFill="1" applyAlignment="1">
      <alignment horizontal="center" vertical="center"/>
    </xf>
    <xf numFmtId="0" fontId="0" fillId="11" borderId="2" xfId="0" applyFill="1" applyBorder="1" applyAlignment="1">
      <alignment horizontal="center" vertical="center"/>
    </xf>
    <xf numFmtId="0" fontId="0" fillId="11" borderId="29" xfId="0" applyFill="1" applyBorder="1" applyAlignment="1">
      <alignment horizontal="left" vertical="center"/>
    </xf>
    <xf numFmtId="0" fontId="0" fillId="11" borderId="0" xfId="0" applyFill="1" applyAlignment="1">
      <alignment horizontal="right" vertical="center"/>
    </xf>
    <xf numFmtId="0" fontId="0" fillId="11" borderId="29" xfId="0" applyFill="1" applyBorder="1" applyAlignment="1">
      <alignment vertical="center"/>
    </xf>
    <xf numFmtId="0" fontId="0" fillId="11" borderId="0" xfId="0" applyFill="1" applyAlignment="1">
      <alignment vertical="center"/>
    </xf>
    <xf numFmtId="0" fontId="3" fillId="11" borderId="29" xfId="0" applyFont="1" applyFill="1" applyBorder="1" applyAlignment="1">
      <alignment vertical="center"/>
    </xf>
    <xf numFmtId="0" fontId="0" fillId="11" borderId="29" xfId="0" applyFill="1" applyBorder="1" applyAlignment="1">
      <alignment horizontal="center" vertical="center"/>
    </xf>
    <xf numFmtId="0" fontId="0" fillId="11" borderId="26" xfId="0" applyFill="1" applyBorder="1" applyAlignment="1">
      <alignment horizontal="left" vertical="center"/>
    </xf>
    <xf numFmtId="0" fontId="0" fillId="11" borderId="1" xfId="0" applyFill="1" applyBorder="1" applyAlignment="1">
      <alignment horizontal="right" vertical="center"/>
    </xf>
    <xf numFmtId="0" fontId="0" fillId="11" borderId="1" xfId="0" applyFill="1" applyBorder="1" applyAlignment="1">
      <alignment horizontal="left" vertical="center"/>
    </xf>
    <xf numFmtId="0" fontId="0" fillId="11" borderId="1" xfId="0" applyFill="1" applyBorder="1" applyAlignment="1">
      <alignment horizontal="center" vertical="center"/>
    </xf>
    <xf numFmtId="0" fontId="0" fillId="11" borderId="3" xfId="0" applyFill="1" applyBorder="1" applyAlignment="1">
      <alignment horizontal="center" vertical="center"/>
    </xf>
    <xf numFmtId="0" fontId="0" fillId="0" borderId="2" xfId="0" applyBorder="1" applyAlignment="1">
      <alignment vertical="center"/>
    </xf>
    <xf numFmtId="0" fontId="8" fillId="0" borderId="0" xfId="0" applyFont="1" applyAlignment="1">
      <alignment horizontal="right"/>
    </xf>
    <xf numFmtId="0" fontId="0" fillId="0" borderId="0" xfId="0" applyAlignment="1">
      <alignment horizontal="right"/>
    </xf>
    <xf numFmtId="0" fontId="19" fillId="0" borderId="4" xfId="0" applyFont="1" applyBorder="1"/>
    <xf numFmtId="0" fontId="0" fillId="0" borderId="2" xfId="0" applyBorder="1" applyAlignment="1">
      <alignment horizontal="left" vertical="top"/>
    </xf>
    <xf numFmtId="0" fontId="10" fillId="0" borderId="4" xfId="0" applyFont="1" applyBorder="1"/>
    <xf numFmtId="0" fontId="14" fillId="0" borderId="4" xfId="0" applyFont="1" applyBorder="1"/>
    <xf numFmtId="0" fontId="14" fillId="0" borderId="2" xfId="0" applyFont="1" applyBorder="1"/>
    <xf numFmtId="16" fontId="0" fillId="0" borderId="2" xfId="0" applyNumberFormat="1" applyBorder="1"/>
    <xf numFmtId="0" fontId="8" fillId="6" borderId="4" xfId="0" applyFont="1" applyFill="1" applyBorder="1"/>
    <xf numFmtId="0" fontId="9" fillId="0" borderId="4" xfId="0" applyFont="1" applyBorder="1"/>
    <xf numFmtId="0" fontId="13" fillId="0" borderId="2" xfId="0" applyFont="1" applyBorder="1"/>
    <xf numFmtId="0" fontId="20" fillId="0" borderId="2" xfId="0" applyFont="1" applyBorder="1"/>
    <xf numFmtId="0" fontId="21" fillId="0" borderId="4" xfId="0" applyFont="1" applyBorder="1" applyAlignment="1">
      <alignment horizontal="left"/>
    </xf>
    <xf numFmtId="0" fontId="21" fillId="0" borderId="4" xfId="0" applyFont="1" applyBorder="1"/>
    <xf numFmtId="0" fontId="21" fillId="0" borderId="4" xfId="0" applyFont="1" applyBorder="1" applyAlignment="1">
      <alignment horizontal="left" vertical="center"/>
    </xf>
    <xf numFmtId="0" fontId="20" fillId="0" borderId="4" xfId="0" applyFont="1" applyBorder="1"/>
    <xf numFmtId="0" fontId="20" fillId="0" borderId="2" xfId="0" applyFont="1" applyBorder="1" applyAlignment="1">
      <alignment wrapText="1"/>
    </xf>
    <xf numFmtId="0" fontId="21" fillId="0" borderId="2" xfId="0" applyFont="1" applyBorder="1" applyAlignment="1">
      <alignment horizontal="left"/>
    </xf>
    <xf numFmtId="0" fontId="20" fillId="0" borderId="0" xfId="0" applyFont="1"/>
    <xf numFmtId="0" fontId="21" fillId="0" borderId="4" xfId="0" applyFont="1" applyBorder="1" applyAlignment="1">
      <alignment horizontal="left" wrapText="1"/>
    </xf>
    <xf numFmtId="0" fontId="21" fillId="0" borderId="0" xfId="0" applyFont="1" applyAlignment="1">
      <alignment horizontal="left" vertical="top" wrapText="1"/>
    </xf>
    <xf numFmtId="0" fontId="21" fillId="0" borderId="4" xfId="0" applyFont="1" applyBorder="1" applyAlignment="1">
      <alignment horizontal="left" vertical="top"/>
    </xf>
    <xf numFmtId="0" fontId="11" fillId="0" borderId="4" xfId="0" applyFont="1" applyBorder="1"/>
    <xf numFmtId="0" fontId="10" fillId="0" borderId="2" xfId="0" applyFont="1" applyBorder="1"/>
    <xf numFmtId="2" fontId="8" fillId="0" borderId="2" xfId="0" applyNumberFormat="1" applyFont="1" applyBorder="1" applyAlignment="1">
      <alignment vertical="center"/>
    </xf>
    <xf numFmtId="0" fontId="0" fillId="12" borderId="2" xfId="0" applyFill="1" applyBorder="1" applyAlignment="1">
      <alignment horizontal="left"/>
    </xf>
    <xf numFmtId="0" fontId="0" fillId="12" borderId="4" xfId="0" applyFill="1" applyBorder="1" applyAlignment="1">
      <alignment horizontal="left"/>
    </xf>
    <xf numFmtId="0" fontId="8" fillId="12" borderId="2" xfId="0" applyFont="1" applyFill="1" applyBorder="1"/>
    <xf numFmtId="0" fontId="22" fillId="0" borderId="2" xfId="0" applyFont="1" applyBorder="1" applyAlignment="1">
      <alignment horizontal="left"/>
    </xf>
    <xf numFmtId="0" fontId="19" fillId="0" borderId="2" xfId="0" applyFont="1" applyBorder="1"/>
    <xf numFmtId="0" fontId="22" fillId="0" borderId="0" xfId="0" applyFont="1"/>
    <xf numFmtId="2" fontId="19" fillId="0" borderId="2" xfId="0" applyNumberFormat="1" applyFont="1" applyBorder="1"/>
    <xf numFmtId="0" fontId="22" fillId="0" borderId="4" xfId="0" applyFont="1" applyBorder="1" applyAlignment="1">
      <alignment horizontal="left"/>
    </xf>
    <xf numFmtId="0" fontId="19" fillId="0" borderId="0" xfId="0" applyFont="1"/>
    <xf numFmtId="16" fontId="22" fillId="0" borderId="4" xfId="0" applyNumberFormat="1" applyFont="1" applyBorder="1" applyAlignment="1">
      <alignment horizontal="left"/>
    </xf>
    <xf numFmtId="0" fontId="22" fillId="0" borderId="4" xfId="0" applyFont="1" applyBorder="1" applyAlignment="1">
      <alignment horizontal="left" vertical="center"/>
    </xf>
    <xf numFmtId="0" fontId="22" fillId="0" borderId="0" xfId="0" applyFont="1" applyAlignment="1">
      <alignment vertical="center"/>
    </xf>
    <xf numFmtId="2" fontId="19" fillId="0" borderId="2" xfId="0" applyNumberFormat="1" applyFont="1" applyBorder="1" applyAlignment="1">
      <alignment vertical="center"/>
    </xf>
    <xf numFmtId="0" fontId="22" fillId="0" borderId="2" xfId="0" applyFont="1" applyBorder="1" applyAlignment="1">
      <alignment horizontal="left" vertical="center"/>
    </xf>
    <xf numFmtId="0" fontId="19" fillId="0" borderId="2" xfId="0" applyFont="1" applyBorder="1" applyAlignment="1">
      <alignment horizontal="left"/>
    </xf>
    <xf numFmtId="16" fontId="22" fillId="0" borderId="2" xfId="0" applyNumberFormat="1" applyFont="1" applyBorder="1" applyAlignment="1">
      <alignment horizontal="left"/>
    </xf>
    <xf numFmtId="0" fontId="22" fillId="0" borderId="0" xfId="0" applyFont="1" applyAlignment="1">
      <alignment horizontal="left"/>
    </xf>
    <xf numFmtId="0" fontId="3" fillId="9" borderId="30"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18" fillId="9" borderId="30" xfId="0" applyFont="1" applyFill="1" applyBorder="1" applyAlignment="1">
      <alignment horizontal="center" vertical="center" wrapText="1"/>
    </xf>
    <xf numFmtId="0" fontId="15" fillId="0" borderId="31" xfId="0" applyFont="1" applyBorder="1" applyAlignment="1">
      <alignment horizontal="center"/>
    </xf>
    <xf numFmtId="0" fontId="15" fillId="0" borderId="9" xfId="0" applyFont="1" applyBorder="1" applyAlignment="1">
      <alignment horizontal="center"/>
    </xf>
    <xf numFmtId="0" fontId="15" fillId="7" borderId="32" xfId="0" applyFont="1" applyFill="1" applyBorder="1"/>
    <xf numFmtId="0" fontId="15" fillId="13" borderId="0" xfId="0" applyFont="1" applyFill="1" applyAlignment="1">
      <alignment horizontal="center"/>
    </xf>
    <xf numFmtId="0" fontId="16" fillId="13" borderId="0" xfId="0" applyFont="1" applyFill="1" applyAlignment="1">
      <alignment horizontal="left"/>
    </xf>
    <xf numFmtId="0" fontId="15" fillId="13" borderId="0" xfId="0" applyFont="1" applyFill="1" applyAlignment="1">
      <alignment horizontal="center" vertical="center"/>
    </xf>
    <xf numFmtId="0" fontId="16" fillId="10" borderId="6" xfId="0" applyFont="1" applyFill="1" applyBorder="1" applyAlignment="1">
      <alignment horizontal="center" vertical="center"/>
    </xf>
    <xf numFmtId="0" fontId="16" fillId="10" borderId="33" xfId="0" applyFont="1" applyFill="1" applyBorder="1" applyAlignment="1">
      <alignment horizontal="center" vertical="center"/>
    </xf>
    <xf numFmtId="0" fontId="16" fillId="10" borderId="7" xfId="0" applyFont="1" applyFill="1" applyBorder="1" applyAlignment="1">
      <alignment horizontal="center" vertical="center" wrapText="1"/>
    </xf>
    <xf numFmtId="0" fontId="15" fillId="0" borderId="0" xfId="0" applyFont="1" applyAlignment="1">
      <alignment horizontal="center" vertical="center"/>
    </xf>
    <xf numFmtId="0" fontId="16" fillId="10" borderId="15" xfId="0" applyFont="1" applyFill="1" applyBorder="1" applyAlignment="1">
      <alignment horizontal="left"/>
    </xf>
    <xf numFmtId="0" fontId="15" fillId="0" borderId="30" xfId="0" applyFont="1" applyBorder="1" applyAlignment="1">
      <alignment horizontal="center"/>
    </xf>
    <xf numFmtId="0" fontId="15" fillId="0" borderId="34" xfId="0" applyFont="1" applyBorder="1" applyAlignment="1">
      <alignment horizontal="center"/>
    </xf>
    <xf numFmtId="0" fontId="16" fillId="10" borderId="19" xfId="0" applyFont="1" applyFill="1" applyBorder="1" applyAlignment="1">
      <alignment horizontal="left"/>
    </xf>
    <xf numFmtId="0" fontId="15" fillId="0" borderId="35" xfId="0" applyFont="1" applyBorder="1" applyAlignment="1">
      <alignment horizontal="center"/>
    </xf>
    <xf numFmtId="0" fontId="15" fillId="0" borderId="27" xfId="0" applyFont="1" applyBorder="1" applyAlignment="1">
      <alignment horizontal="center"/>
    </xf>
    <xf numFmtId="0" fontId="16" fillId="10" borderId="6" xfId="0" applyFont="1" applyFill="1" applyBorder="1" applyAlignment="1">
      <alignment horizontal="left"/>
    </xf>
    <xf numFmtId="0" fontId="15" fillId="4" borderId="36" xfId="0" applyFont="1" applyFill="1" applyBorder="1" applyAlignment="1">
      <alignment horizontal="center"/>
    </xf>
    <xf numFmtId="0" fontId="15" fillId="3" borderId="37" xfId="0" applyFont="1" applyFill="1" applyBorder="1" applyAlignment="1">
      <alignment horizontal="center"/>
    </xf>
    <xf numFmtId="0" fontId="15" fillId="3" borderId="24" xfId="0" applyFont="1" applyFill="1" applyBorder="1" applyAlignment="1">
      <alignment horizontal="center"/>
    </xf>
    <xf numFmtId="0" fontId="15" fillId="3" borderId="38" xfId="0" applyFont="1" applyFill="1" applyBorder="1" applyAlignment="1">
      <alignment horizontal="center"/>
    </xf>
    <xf numFmtId="0" fontId="16" fillId="13" borderId="0" xfId="0" applyFont="1" applyFill="1" applyAlignment="1">
      <alignment horizontal="center"/>
    </xf>
    <xf numFmtId="0" fontId="16" fillId="10" borderId="6" xfId="0" applyFont="1" applyFill="1" applyBorder="1" applyAlignment="1">
      <alignment horizontal="center"/>
    </xf>
    <xf numFmtId="0" fontId="15" fillId="13" borderId="0" xfId="0" applyFont="1" applyFill="1" applyAlignment="1">
      <alignment horizontal="left"/>
    </xf>
    <xf numFmtId="0" fontId="16" fillId="10" borderId="7" xfId="0" applyFont="1" applyFill="1" applyBorder="1" applyAlignment="1">
      <alignment horizontal="center" vertical="center"/>
    </xf>
    <xf numFmtId="0" fontId="16" fillId="10" borderId="39" xfId="0" applyFont="1" applyFill="1" applyBorder="1" applyAlignment="1">
      <alignment horizontal="center" vertical="center"/>
    </xf>
    <xf numFmtId="0" fontId="16" fillId="10" borderId="40" xfId="0" applyFont="1" applyFill="1" applyBorder="1" applyAlignment="1">
      <alignment horizontal="center" vertical="center" wrapText="1"/>
    </xf>
    <xf numFmtId="0" fontId="16" fillId="10" borderId="41" xfId="0" applyFont="1" applyFill="1" applyBorder="1" applyAlignment="1">
      <alignment horizontal="center" vertical="center" wrapText="1"/>
    </xf>
    <xf numFmtId="0" fontId="15" fillId="0" borderId="38" xfId="0" applyFont="1" applyBorder="1" applyAlignment="1">
      <alignment horizontal="center"/>
    </xf>
    <xf numFmtId="0" fontId="15" fillId="14" borderId="23" xfId="0" applyFont="1" applyFill="1" applyBorder="1" applyAlignment="1">
      <alignment horizontal="center"/>
    </xf>
    <xf numFmtId="0" fontId="7" fillId="0" borderId="2" xfId="3" applyBorder="1"/>
  </cellXfs>
  <cellStyles count="4">
    <cellStyle name="Hipervínculo" xfId="3" builtinId="8"/>
    <cellStyle name="Normal" xfId="0" builtinId="0"/>
    <cellStyle name="Normal 2" xfId="1" xr:uid="{00000000-0005-0000-0000-00000100000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312420</xdr:colOff>
      <xdr:row>21</xdr:row>
      <xdr:rowOff>30480</xdr:rowOff>
    </xdr:from>
    <xdr:to>
      <xdr:col>7</xdr:col>
      <xdr:colOff>2005965</xdr:colOff>
      <xdr:row>34</xdr:row>
      <xdr:rowOff>100965</xdr:rowOff>
    </xdr:to>
    <xdr:pic>
      <xdr:nvPicPr>
        <xdr:cNvPr id="2" name="Picture 942373076">
          <a:extLst>
            <a:ext uri="{FF2B5EF4-FFF2-40B4-BE49-F238E27FC236}">
              <a16:creationId xmlns:a16="http://schemas.microsoft.com/office/drawing/2014/main" id="{F39C9C17-D3AD-45D6-89B7-B2055AB03E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6345" y="4030980"/>
          <a:ext cx="4522470" cy="254698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Guillem Chust" id="{A7EA3E30-0706-4931-8E22-3FE31DE9FB1D}" userId="S::gchust@azti.es::e172d475-5772-4d3f-b92f-5311dbdb98f3" providerId="AD"/>
  <person displayName="Fernando Gonzalez" id="{224D63E3-683E-4CCD-9571-C65B53A1ED1C}" userId="S::fgonzalez@azti.es::d039577c-4049-4280-9e60-dc16f201c1fe"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V50" dT="2022-04-29T07:38:11.50" personId="{A7EA3E30-0706-4931-8E22-3FE31DE9FB1D}" id="{15669889-38EF-4B92-B841-D5F664F67E31}">
    <text>No interactions</text>
  </threadedComment>
</ThreadedComments>
</file>

<file path=xl/threadedComments/threadedComment2.xml><?xml version="1.0" encoding="utf-8"?>
<ThreadedComments xmlns="http://schemas.microsoft.com/office/spreadsheetml/2018/threadedcomments" xmlns:x="http://schemas.openxmlformats.org/spreadsheetml/2006/main">
  <threadedComment ref="Z1" dT="2022-05-02T18:46:02.47" personId="{224D63E3-683E-4CCD-9571-C65B53A1ED1C}" id="{E7D3CB83-BE9F-4F26-AE15-B3C8294A54C1}">
    <text xml:space="preserve">Solo se esta teniendo en cuenta el uso potencial
</text>
  </threadedComment>
</ThreadedComments>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438" row="2">
    <wetp:webextensionref xmlns:r="http://schemas.openxmlformats.org/officeDocument/2006/relationships" r:id="rId1"/>
  </wetp:taskpane>
</wetp:taskpanes>
</file>

<file path=xl/webextensions/webextension1.xml><?xml version="1.0" encoding="utf-8"?>
<we:webextension xmlns:we="http://schemas.microsoft.com/office/webextensions/webextension/2010/11" id="{16A934B1-39F2-4DAE-9EFB-B14D2EBCAAF1}">
  <we:reference id="1e10eb66-9ba2-46e3-84ee-57e2a49831f0" version="3.0.0.1" store="EXCatalog" storeType="EXCatalog"/>
  <we:alternateReferences>
    <we:reference id="WA104100404" version="3.0.0.1" store="es-ES" storeType="OMEX"/>
  </we:alternateReferences>
  <we:properties>
    <we:property name="UniqueID" value="&quot;2022311648797196729&quot;"/>
    <we:property name="YB9BJgB4XWwnUTs=" value="&quot;&quot;"/>
    <we:property name="YB9BJgB4XWwbXD0+AioFVx5T" value="&quot;dSJz&quot;"/>
    <we:property name="YB9BJgB4XWwlUikFDjY=" value="&quot;Aw==&quot;"/>
    <we:property name="YB9BJgB4XWwbXD0+AioFXBVT" value="&quot;Aw==&quot;"/>
    <we:property name="YB9BJgB4XWwbXD0+AioFQgJR" value="&quot;Al4EeFRoX3w=&quot;"/>
    <we:property name="YB9BJgB4XWwbXD0+AioFQRNY" value="&quot;Aw==&quot;"/>
    <we:property name="YB9BJgB4XWwbXD0+AioFQBxM" value="&quot;Ag==&quot;"/>
    <we:property name="YB9BJgB4XWwbXD0+AioFRh9Y" value="&quot;Al4EeQ==&quot;"/>
    <we:property name="YB9BJgB4XWwbXD0+AioFUQZT" value="&quot;Al4EeFRp&quot;"/>
    <we:property name="YB9BJgB4XWwbXD0+AioFXwNY" value="&quot;Ag==&quot;"/>
    <we:property name="YB9BJgB4XWwbXD0+AioFQQNO" value="&quot;A0AE&quot;"/>
    <we:property name="YB9BJgB4XWwbXD0+AioFQANQ" value="&quot;Ag==&quot;"/>
    <we:property name="YB9BJgB4XWwbXD0+AioFXwJA" value="&quot;Al4Ef1E=&quot;"/>
    <we:property name="YB9BJgB4XWwbXD0+AioFXx5d" value="&quot;AUA=&quot;"/>
    <we:property name="YB9BJgB4XWwbXD0+AioFQBJC" value="&quot;Aw==&quot;"/>
    <we:property name="YB9BJgB4XWwbXD0+AioFXARG" value="&quot;AA==&quot;"/>
    <we:property name="YB9BJgB4XWwbXD0+AioFUxNX" value="&quot;Al4EeFU=&quot;"/>
    <we:property name="YB9BJgB4XWwbXD0+AioFQBVH" value="&quot;Bw==&quot;"/>
    <we:property name="YB9BJgB4XWwbXD0+AioFUwJH" value="&quot;Aw==&quot;"/>
    <we:property name="YB9BJgB4XWwbXD0+AioFQQRV" value="&quot;Ag==&quot;"/>
    <we:property name="YB9BJgB4XWwbXD0+AioFXxVA" value="&quot;AA==&quot;"/>
    <we:property name="YB9BJgB4XWwbXD0+AioFQR9X" value="&quot;Ag==&quot;"/>
    <we:property name="YB9BJgB4XWwbXD0+AioFXgBA" value="&quot;Ag==&quot;"/>
    <we:property name="YB9BJgB4XWwbXD0+AioFXgBE" value="&quot;Ag==&quot;"/>
    <we:property name="YB9BJgB4XWwbXD0+AioFVRFE" value="&quot;Al4EeFRoX3w=&quot;"/>
    <we:property name="YB9BJgB4XWwbXD0+AioFWwBH" value="&quot;Al4NcQ==&quot;"/>
    <we:property name="YB9BJgB4XWwbXD0+AioFVBVV" value="&quot;Al4EeFRoX3w=&quot;"/>
    <we:property name="YB9BJgB4XWwbXD0+AioFWwBd" value="&quot;Aw==&quot;"/>
    <we:property name="YB9BJgB4XWwbXD0+AioFWwBQ" value="&quot;AQ==&quot;"/>
  </we:properties>
  <we:bindings>
    <we:binding id="refEdit" type="matrix" appref="{53DDCB85-CD9B-4E79-9B8B-A6C031630412}"/>
    <we:binding id="Worker" type="matrix" appref="{B8D23CF5-269D-4C35-928F-FEADF091BEA9}"/>
  </we:bindings>
  <we:snapshot xmlns:r="http://schemas.openxmlformats.org/officeDocument/2006/relationships"/>
  <we:extLst>
    <a:ext xmlns:a="http://schemas.openxmlformats.org/drawingml/2006/main" uri="{D87F86FE-615C-45B5-9D79-34F1136793EB}">
      <we:containsCustomFunctions/>
    </a:ext>
  </we:extLst>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gmd.copernicus.org/articles/6/1767/2013/gmd-6-1767-2013-supplement.zip" TargetMode="External"/><Relationship Id="rId13" Type="http://schemas.openxmlformats.org/officeDocument/2006/relationships/hyperlink" Target="https://github.com/raquamaps/raquamaps%20%20%20%20%20%20https:/www.aquamaps.org/" TargetMode="External"/><Relationship Id="rId18" Type="http://schemas.microsoft.com/office/2017/10/relationships/threadedComment" Target="../threadedComments/threadedComment1.xml"/><Relationship Id="rId3" Type="http://schemas.openxmlformats.org/officeDocument/2006/relationships/hyperlink" Target="https://biodiversityinformatics.amnh.org/open_source/maxent/" TargetMode="External"/><Relationship Id="rId7" Type="http://schemas.openxmlformats.org/officeDocument/2006/relationships/hyperlink" Target="https://mars3d.ifremer.fr/docs/documentation.html" TargetMode="External"/><Relationship Id="rId12" Type="http://schemas.openxmlformats.org/officeDocument/2006/relationships/hyperlink" Target="http://webco.faocopemed.org/old_copemed/en/activ/infodif/mefisto.htm%20/" TargetMode="External"/><Relationship Id="rId17" Type="http://schemas.openxmlformats.org/officeDocument/2006/relationships/comments" Target="../comments1.xml"/><Relationship Id="rId2" Type="http://schemas.openxmlformats.org/officeDocument/2006/relationships/hyperlink" Target="https://resy5.iket.kit.edu/RODOS/" TargetMode="External"/><Relationship Id="rId16" Type="http://schemas.openxmlformats.org/officeDocument/2006/relationships/vmlDrawing" Target="../drawings/vmlDrawing1.vml"/><Relationship Id="rId1" Type="http://schemas.openxmlformats.org/officeDocument/2006/relationships/hyperlink" Target="http://www.futureoceans.org/" TargetMode="External"/><Relationship Id="rId6" Type="http://schemas.openxmlformats.org/officeDocument/2006/relationships/hyperlink" Target="https://www.smhi.se/en/research/research-departments/oceanography/scobi-1.8680" TargetMode="External"/><Relationship Id="rId11" Type="http://schemas.openxmlformats.org/officeDocument/2006/relationships/hyperlink" Target="https://oceanparcels.org/" TargetMode="External"/><Relationship Id="rId5" Type="http://schemas.openxmlformats.org/officeDocument/2006/relationships/hyperlink" Target="https://www.nemo-ocean.eu/" TargetMode="External"/><Relationship Id="rId15" Type="http://schemas.openxmlformats.org/officeDocument/2006/relationships/printerSettings" Target="../printerSettings/printerSettings2.bin"/><Relationship Id="rId10" Type="http://schemas.openxmlformats.org/officeDocument/2006/relationships/hyperlink" Target="https://gmd.copernicus.org/articles/6/1767/2013/gmd-6-1767-2013-supplement.zip" TargetMode="External"/><Relationship Id="rId4" Type="http://schemas.openxmlformats.org/officeDocument/2006/relationships/hyperlink" Target="https://www.strath.ac.uk/science/mathematicsstatistics/smart/marineresourcemodelling/researchtools/strathe2e/" TargetMode="External"/><Relationship Id="rId9" Type="http://schemas.openxmlformats.org/officeDocument/2006/relationships/hyperlink" Target="https://gmd.copernicus.org/articles/6/1767/2013/gmd-6-1767-2013-supplement.zip" TargetMode="External"/><Relationship Id="rId14" Type="http://schemas.openxmlformats.org/officeDocument/2006/relationships/hyperlink" Target="http://www.seapodym.eu/" TargetMode="Externa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D71AF-0E9E-4BF0-AD6F-E1A2A9E9D665}">
  <dimension ref="B5:T135"/>
  <sheetViews>
    <sheetView topLeftCell="A16" workbookViewId="0">
      <selection activeCell="F116" sqref="F116:H121"/>
    </sheetView>
  </sheetViews>
  <sheetFormatPr baseColWidth="10" defaultColWidth="8.88671875" defaultRowHeight="14.4" x14ac:dyDescent="0.3"/>
  <cols>
    <col min="1" max="1" width="3.44140625" style="6" customWidth="1"/>
    <col min="2" max="2" width="6.88671875" style="6" bestFit="1" customWidth="1"/>
    <col min="3" max="3" width="3.5546875" style="6" customWidth="1"/>
    <col min="4" max="4" width="14.44140625" style="6" bestFit="1" customWidth="1"/>
    <col min="5" max="5" width="2.109375" style="6" customWidth="1"/>
    <col min="6" max="6" width="13.44140625" style="6" bestFit="1" customWidth="1"/>
    <col min="7" max="7" width="12.44140625" style="6" customWidth="1"/>
    <col min="8" max="8" width="66.44140625" style="6" customWidth="1"/>
    <col min="9" max="9" width="3.88671875" style="6" customWidth="1"/>
    <col min="10" max="10" width="53.88671875" style="6" customWidth="1"/>
    <col min="11" max="11" width="3.44140625" style="6" customWidth="1"/>
    <col min="12" max="12" width="9.44140625" style="6" bestFit="1" customWidth="1"/>
    <col min="13" max="13" width="3.44140625" style="6" customWidth="1"/>
    <col min="14" max="14" width="9.109375" style="6" bestFit="1" customWidth="1"/>
    <col min="15" max="15" width="2.5546875" style="6" customWidth="1"/>
    <col min="16" max="16" width="39.5546875" style="6" bestFit="1" customWidth="1"/>
    <col min="17" max="17" width="3.5546875" style="6" customWidth="1"/>
    <col min="18" max="18" width="24.44140625" style="6" bestFit="1" customWidth="1"/>
    <col min="19" max="19" width="3.5546875" style="6" customWidth="1"/>
    <col min="20" max="20" width="22.44140625" style="6" bestFit="1" customWidth="1"/>
    <col min="21" max="16384" width="8.88671875" style="6"/>
  </cols>
  <sheetData>
    <row r="5" spans="2:20" x14ac:dyDescent="0.3">
      <c r="B5" s="7" t="s">
        <v>0</v>
      </c>
      <c r="D5" s="7" t="s">
        <v>1</v>
      </c>
      <c r="F5" s="7" t="s">
        <v>2</v>
      </c>
      <c r="H5" s="7" t="s">
        <v>3</v>
      </c>
      <c r="J5" s="7" t="s">
        <v>4</v>
      </c>
      <c r="K5" s="7"/>
      <c r="L5" s="7" t="s">
        <v>4</v>
      </c>
      <c r="M5" s="7"/>
      <c r="N5" s="7" t="s">
        <v>5</v>
      </c>
      <c r="P5" s="7" t="s">
        <v>6</v>
      </c>
      <c r="R5" s="7" t="s">
        <v>7</v>
      </c>
      <c r="T5" s="7" t="s">
        <v>8</v>
      </c>
    </row>
    <row r="6" spans="2:20" x14ac:dyDescent="0.3">
      <c r="B6" s="6" t="s">
        <v>9</v>
      </c>
      <c r="D6" s="6" t="s">
        <v>10</v>
      </c>
      <c r="F6" s="6" t="s">
        <v>11</v>
      </c>
      <c r="H6" s="6" t="s">
        <v>12</v>
      </c>
      <c r="J6" s="6" t="s">
        <v>13</v>
      </c>
      <c r="L6" s="6" t="s">
        <v>14</v>
      </c>
      <c r="N6" s="6" t="s">
        <v>15</v>
      </c>
      <c r="P6" s="6" t="s">
        <v>16</v>
      </c>
      <c r="R6" s="6" t="s">
        <v>17</v>
      </c>
      <c r="T6" s="6" t="s">
        <v>18</v>
      </c>
    </row>
    <row r="7" spans="2:20" x14ac:dyDescent="0.3">
      <c r="B7" s="6" t="s">
        <v>19</v>
      </c>
      <c r="D7" s="6" t="s">
        <v>20</v>
      </c>
      <c r="F7" s="6" t="s">
        <v>21</v>
      </c>
      <c r="H7" s="6" t="s">
        <v>22</v>
      </c>
      <c r="J7" s="6" t="s">
        <v>23</v>
      </c>
      <c r="L7" s="6" t="s">
        <v>24</v>
      </c>
      <c r="N7" s="6" t="s">
        <v>25</v>
      </c>
      <c r="P7" s="6" t="s">
        <v>26</v>
      </c>
      <c r="R7" s="6" t="s">
        <v>27</v>
      </c>
      <c r="T7" s="6" t="s">
        <v>28</v>
      </c>
    </row>
    <row r="8" spans="2:20" x14ac:dyDescent="0.3">
      <c r="D8" s="6" t="s">
        <v>29</v>
      </c>
      <c r="F8" s="6" t="s">
        <v>30</v>
      </c>
      <c r="H8" s="6" t="s">
        <v>31</v>
      </c>
      <c r="J8" s="6" t="s">
        <v>32</v>
      </c>
      <c r="L8" s="6" t="s">
        <v>33</v>
      </c>
      <c r="N8" s="6" t="s">
        <v>34</v>
      </c>
      <c r="P8" s="6" t="s">
        <v>35</v>
      </c>
      <c r="R8" s="6" t="s">
        <v>36</v>
      </c>
    </row>
    <row r="9" spans="2:20" x14ac:dyDescent="0.3">
      <c r="D9" s="6" t="s">
        <v>37</v>
      </c>
      <c r="H9" s="6" t="s">
        <v>38</v>
      </c>
      <c r="N9" s="6" t="s">
        <v>39</v>
      </c>
      <c r="P9" s="6" t="s">
        <v>40</v>
      </c>
      <c r="R9" s="6" t="s">
        <v>41</v>
      </c>
    </row>
    <row r="10" spans="2:20" x14ac:dyDescent="0.3">
      <c r="D10" s="6" t="s">
        <v>42</v>
      </c>
      <c r="H10" s="6" t="s">
        <v>43</v>
      </c>
      <c r="N10" s="6" t="s">
        <v>44</v>
      </c>
      <c r="P10" s="6" t="s">
        <v>45</v>
      </c>
      <c r="R10" s="6" t="s">
        <v>46</v>
      </c>
    </row>
    <row r="11" spans="2:20" x14ac:dyDescent="0.3">
      <c r="D11" s="6" t="s">
        <v>47</v>
      </c>
      <c r="H11" s="6" t="s">
        <v>48</v>
      </c>
      <c r="N11" s="6" t="s">
        <v>49</v>
      </c>
      <c r="P11" s="6" t="s">
        <v>50</v>
      </c>
      <c r="R11" s="6" t="s">
        <v>51</v>
      </c>
    </row>
    <row r="12" spans="2:20" x14ac:dyDescent="0.3">
      <c r="H12" s="6" t="s">
        <v>52</v>
      </c>
      <c r="N12" s="6" t="s">
        <v>53</v>
      </c>
      <c r="P12" s="6" t="s">
        <v>54</v>
      </c>
      <c r="R12" s="6" t="s">
        <v>55</v>
      </c>
    </row>
    <row r="13" spans="2:20" x14ac:dyDescent="0.3">
      <c r="H13" s="6" t="s">
        <v>56</v>
      </c>
      <c r="P13" s="6" t="s">
        <v>57</v>
      </c>
      <c r="R13" s="6" t="s">
        <v>58</v>
      </c>
    </row>
    <row r="14" spans="2:20" x14ac:dyDescent="0.3">
      <c r="R14" s="6" t="s">
        <v>59</v>
      </c>
    </row>
    <row r="15" spans="2:20" x14ac:dyDescent="0.3">
      <c r="R15" s="6" t="s">
        <v>57</v>
      </c>
    </row>
    <row r="16" spans="2:20" x14ac:dyDescent="0.3">
      <c r="D16" s="7" t="s">
        <v>60</v>
      </c>
      <c r="H16" s="7" t="s">
        <v>61</v>
      </c>
      <c r="J16" s="7" t="s">
        <v>62</v>
      </c>
    </row>
    <row r="17" spans="4:10" x14ac:dyDescent="0.3">
      <c r="D17" s="6" t="s">
        <v>63</v>
      </c>
      <c r="H17" s="6" t="s">
        <v>64</v>
      </c>
      <c r="J17" s="11" t="s">
        <v>65</v>
      </c>
    </row>
    <row r="18" spans="4:10" x14ac:dyDescent="0.3">
      <c r="D18" s="6" t="s">
        <v>66</v>
      </c>
      <c r="H18" s="6" t="s">
        <v>67</v>
      </c>
      <c r="J18" s="11" t="s">
        <v>68</v>
      </c>
    </row>
    <row r="19" spans="4:10" x14ac:dyDescent="0.3">
      <c r="D19" s="6" t="s">
        <v>69</v>
      </c>
      <c r="H19" s="6" t="s">
        <v>70</v>
      </c>
      <c r="J19" s="11" t="s">
        <v>71</v>
      </c>
    </row>
    <row r="20" spans="4:10" x14ac:dyDescent="0.3">
      <c r="D20" s="6" t="s">
        <v>72</v>
      </c>
      <c r="J20" s="11" t="s">
        <v>73</v>
      </c>
    </row>
    <row r="21" spans="4:10" x14ac:dyDescent="0.3">
      <c r="J21" s="11" t="s">
        <v>74</v>
      </c>
    </row>
    <row r="22" spans="4:10" x14ac:dyDescent="0.3">
      <c r="J22" s="11" t="s">
        <v>75</v>
      </c>
    </row>
    <row r="23" spans="4:10" x14ac:dyDescent="0.3">
      <c r="J23" s="11" t="s">
        <v>76</v>
      </c>
    </row>
    <row r="24" spans="4:10" x14ac:dyDescent="0.3">
      <c r="J24" s="11" t="s">
        <v>77</v>
      </c>
    </row>
    <row r="25" spans="4:10" x14ac:dyDescent="0.3">
      <c r="J25" s="11" t="s">
        <v>78</v>
      </c>
    </row>
    <row r="26" spans="4:10" x14ac:dyDescent="0.3">
      <c r="J26" s="11" t="s">
        <v>79</v>
      </c>
    </row>
    <row r="27" spans="4:10" x14ac:dyDescent="0.3">
      <c r="J27" s="11" t="s">
        <v>80</v>
      </c>
    </row>
    <row r="29" spans="4:10" x14ac:dyDescent="0.3">
      <c r="J29" s="7" t="s">
        <v>81</v>
      </c>
    </row>
    <row r="30" spans="4:10" x14ac:dyDescent="0.3">
      <c r="J30" s="6" t="s">
        <v>63</v>
      </c>
    </row>
    <row r="31" spans="4:10" x14ac:dyDescent="0.3">
      <c r="J31" s="6" t="s">
        <v>66</v>
      </c>
    </row>
    <row r="32" spans="4:10" x14ac:dyDescent="0.3">
      <c r="J32" s="6" t="s">
        <v>82</v>
      </c>
    </row>
    <row r="38" spans="6:16" x14ac:dyDescent="0.3">
      <c r="H38" s="6" t="s">
        <v>83</v>
      </c>
    </row>
    <row r="39" spans="6:16" x14ac:dyDescent="0.3">
      <c r="H39" s="6" t="s">
        <v>84</v>
      </c>
    </row>
    <row r="40" spans="6:16" x14ac:dyDescent="0.3">
      <c r="H40" s="6" t="s">
        <v>85</v>
      </c>
    </row>
    <row r="41" spans="6:16" x14ac:dyDescent="0.3">
      <c r="H41" s="6" t="s">
        <v>86</v>
      </c>
    </row>
    <row r="46" spans="6:16" x14ac:dyDescent="0.3">
      <c r="F46" s="81" t="s">
        <v>1028</v>
      </c>
      <c r="G46" s="82"/>
      <c r="H46" s="82"/>
      <c r="I46" s="83"/>
      <c r="J46" s="83"/>
      <c r="K46" s="83"/>
      <c r="L46" s="83"/>
      <c r="M46" s="83"/>
      <c r="N46" s="83"/>
      <c r="O46" s="83"/>
      <c r="P46" s="84"/>
    </row>
    <row r="47" spans="6:16" x14ac:dyDescent="0.3">
      <c r="F47" s="85" t="s">
        <v>1029</v>
      </c>
      <c r="G47" s="86"/>
      <c r="H47" s="87" t="s">
        <v>1030</v>
      </c>
      <c r="I47" s="88"/>
      <c r="J47" s="88"/>
      <c r="K47" s="88"/>
      <c r="L47" s="88"/>
      <c r="M47" s="88"/>
      <c r="N47" s="88"/>
      <c r="O47" s="88"/>
      <c r="P47" s="89"/>
    </row>
    <row r="48" spans="6:16" x14ac:dyDescent="0.3">
      <c r="F48" s="90" t="s">
        <v>1031</v>
      </c>
      <c r="G48" s="91">
        <v>0</v>
      </c>
      <c r="H48" s="86" t="s">
        <v>1032</v>
      </c>
      <c r="I48" s="88"/>
      <c r="J48" s="88"/>
      <c r="K48" s="88"/>
      <c r="L48" s="88"/>
      <c r="M48" s="88"/>
      <c r="N48" s="88"/>
      <c r="O48" s="88"/>
      <c r="P48" s="89"/>
    </row>
    <row r="49" spans="6:16" x14ac:dyDescent="0.3">
      <c r="F49" s="90" t="s">
        <v>1033</v>
      </c>
      <c r="G49" s="91">
        <v>1</v>
      </c>
      <c r="H49" s="86" t="s">
        <v>1034</v>
      </c>
      <c r="I49" s="88"/>
      <c r="J49" s="88"/>
      <c r="K49" s="88"/>
      <c r="L49" s="88"/>
      <c r="M49" s="88"/>
      <c r="N49" s="88"/>
      <c r="O49" s="88"/>
      <c r="P49" s="89"/>
    </row>
    <row r="50" spans="6:16" x14ac:dyDescent="0.3">
      <c r="F50" s="90" t="s">
        <v>1035</v>
      </c>
      <c r="G50" s="91">
        <v>2</v>
      </c>
      <c r="H50" s="86" t="s">
        <v>1036</v>
      </c>
      <c r="I50" s="88"/>
      <c r="J50" s="88"/>
      <c r="K50" s="88"/>
      <c r="L50" s="88"/>
      <c r="M50" s="88"/>
      <c r="N50" s="88"/>
      <c r="O50" s="88"/>
      <c r="P50" s="89"/>
    </row>
    <row r="51" spans="6:16" x14ac:dyDescent="0.3">
      <c r="F51" s="90" t="s">
        <v>1037</v>
      </c>
      <c r="G51" s="91">
        <v>3</v>
      </c>
      <c r="H51" s="86" t="s">
        <v>1038</v>
      </c>
      <c r="I51" s="88"/>
      <c r="J51" s="88"/>
      <c r="K51" s="88"/>
      <c r="L51" s="88"/>
      <c r="M51" s="88"/>
      <c r="N51" s="88"/>
      <c r="O51" s="88"/>
      <c r="P51" s="89"/>
    </row>
    <row r="52" spans="6:16" x14ac:dyDescent="0.3">
      <c r="F52" s="90"/>
      <c r="G52" s="91"/>
      <c r="H52" s="86"/>
      <c r="I52" s="88"/>
      <c r="J52" s="88"/>
      <c r="K52" s="88"/>
      <c r="L52" s="88"/>
      <c r="M52" s="88"/>
      <c r="N52" s="88"/>
      <c r="O52" s="88"/>
      <c r="P52" s="89"/>
    </row>
    <row r="53" spans="6:16" x14ac:dyDescent="0.3">
      <c r="F53" s="85" t="s">
        <v>1039</v>
      </c>
      <c r="G53" s="91"/>
      <c r="H53" s="86"/>
      <c r="I53" s="88"/>
      <c r="J53" s="88"/>
      <c r="K53" s="88"/>
      <c r="L53" s="88"/>
      <c r="M53" s="88"/>
      <c r="N53" s="88"/>
      <c r="O53" s="88"/>
      <c r="P53" s="89"/>
    </row>
    <row r="54" spans="6:16" x14ac:dyDescent="0.3">
      <c r="F54" s="90" t="s">
        <v>1040</v>
      </c>
      <c r="G54" s="91">
        <v>0</v>
      </c>
      <c r="H54" s="86" t="s">
        <v>1041</v>
      </c>
      <c r="I54" s="88"/>
      <c r="J54" s="88"/>
      <c r="K54" s="88"/>
      <c r="L54" s="88"/>
      <c r="M54" s="88"/>
      <c r="N54" s="88"/>
      <c r="O54" s="88"/>
      <c r="P54" s="89"/>
    </row>
    <row r="55" spans="6:16" x14ac:dyDescent="0.3">
      <c r="F55" s="90" t="s">
        <v>1042</v>
      </c>
      <c r="G55" s="91">
        <v>2</v>
      </c>
      <c r="H55" s="86" t="s">
        <v>1043</v>
      </c>
      <c r="I55" s="88"/>
      <c r="J55" s="88"/>
      <c r="K55" s="88"/>
      <c r="L55" s="88"/>
      <c r="M55" s="88"/>
      <c r="N55" s="88"/>
      <c r="O55" s="88"/>
      <c r="P55" s="89"/>
    </row>
    <row r="56" spans="6:16" x14ac:dyDescent="0.3">
      <c r="F56" s="90" t="s">
        <v>1044</v>
      </c>
      <c r="G56" s="91">
        <v>3</v>
      </c>
      <c r="H56" s="86" t="s">
        <v>1045</v>
      </c>
      <c r="I56" s="88"/>
      <c r="J56" s="88"/>
      <c r="K56" s="88"/>
      <c r="L56" s="88"/>
      <c r="M56" s="88"/>
      <c r="N56" s="88"/>
      <c r="O56" s="88"/>
      <c r="P56" s="89"/>
    </row>
    <row r="57" spans="6:16" x14ac:dyDescent="0.3">
      <c r="F57" s="90"/>
      <c r="G57" s="91"/>
      <c r="H57" s="86"/>
      <c r="I57" s="88"/>
      <c r="J57" s="88"/>
      <c r="K57" s="88"/>
      <c r="L57" s="88"/>
      <c r="M57" s="88"/>
      <c r="N57" s="88"/>
      <c r="O57" s="88"/>
      <c r="P57" s="89"/>
    </row>
    <row r="58" spans="6:16" x14ac:dyDescent="0.3">
      <c r="F58" s="85" t="s">
        <v>1046</v>
      </c>
      <c r="G58" s="91"/>
      <c r="H58" s="86"/>
      <c r="I58" s="88"/>
      <c r="J58" s="88"/>
      <c r="K58" s="88"/>
      <c r="L58" s="88"/>
      <c r="M58" s="88"/>
      <c r="N58" s="88"/>
      <c r="O58" s="88"/>
      <c r="P58" s="89"/>
    </row>
    <row r="59" spans="6:16" x14ac:dyDescent="0.3">
      <c r="F59" s="85" t="s">
        <v>1047</v>
      </c>
      <c r="G59" s="91"/>
      <c r="H59" s="86"/>
      <c r="I59" s="88"/>
      <c r="J59" s="88"/>
      <c r="K59" s="88"/>
      <c r="L59" s="88"/>
      <c r="M59" s="88"/>
      <c r="N59" s="88"/>
      <c r="O59" s="88"/>
      <c r="P59" s="89"/>
    </row>
    <row r="60" spans="6:16" x14ac:dyDescent="0.3">
      <c r="F60" s="90" t="s">
        <v>1048</v>
      </c>
      <c r="G60" s="91">
        <v>1</v>
      </c>
      <c r="H60" s="86" t="s">
        <v>1049</v>
      </c>
      <c r="I60" s="88"/>
      <c r="J60" s="88"/>
      <c r="K60" s="88"/>
      <c r="L60" s="88"/>
      <c r="M60" s="88"/>
      <c r="N60" s="88"/>
      <c r="O60" s="88"/>
      <c r="P60" s="89"/>
    </row>
    <row r="61" spans="6:16" x14ac:dyDescent="0.3">
      <c r="F61" s="90" t="s">
        <v>1050</v>
      </c>
      <c r="G61" s="91">
        <v>2</v>
      </c>
      <c r="H61" s="86" t="s">
        <v>1051</v>
      </c>
      <c r="I61" s="88"/>
      <c r="J61" s="88"/>
      <c r="K61" s="88"/>
      <c r="L61" s="88"/>
      <c r="M61" s="88"/>
      <c r="N61" s="88"/>
      <c r="O61" s="88"/>
      <c r="P61" s="89"/>
    </row>
    <row r="62" spans="6:16" x14ac:dyDescent="0.3">
      <c r="F62" s="90" t="s">
        <v>1052</v>
      </c>
      <c r="G62" s="91">
        <v>3</v>
      </c>
      <c r="H62" s="86" t="s">
        <v>1053</v>
      </c>
      <c r="I62" s="88"/>
      <c r="J62" s="88"/>
      <c r="K62" s="88"/>
      <c r="L62" s="88"/>
      <c r="M62" s="88"/>
      <c r="N62" s="88"/>
      <c r="O62" s="88"/>
      <c r="P62" s="89"/>
    </row>
    <row r="63" spans="6:16" x14ac:dyDescent="0.3">
      <c r="F63" s="90"/>
      <c r="G63" s="91"/>
      <c r="H63" s="86"/>
      <c r="I63" s="88"/>
      <c r="J63" s="88"/>
      <c r="K63" s="88"/>
      <c r="L63" s="88"/>
      <c r="M63" s="88"/>
      <c r="N63" s="88"/>
      <c r="O63" s="88"/>
      <c r="P63" s="89"/>
    </row>
    <row r="64" spans="6:16" x14ac:dyDescent="0.3">
      <c r="F64" s="85" t="s">
        <v>1054</v>
      </c>
      <c r="G64" s="91"/>
      <c r="H64" s="86"/>
      <c r="I64" s="88"/>
      <c r="J64" s="88"/>
      <c r="K64" s="88"/>
      <c r="L64" s="88"/>
      <c r="M64" s="88"/>
      <c r="N64" s="88"/>
      <c r="O64" s="88"/>
      <c r="P64" s="89"/>
    </row>
    <row r="65" spans="6:16" x14ac:dyDescent="0.3">
      <c r="F65" s="90" t="s">
        <v>1055</v>
      </c>
      <c r="G65" s="91">
        <v>0</v>
      </c>
      <c r="H65" s="86" t="s">
        <v>1056</v>
      </c>
      <c r="I65" s="88"/>
      <c r="J65" s="88"/>
      <c r="K65" s="88"/>
      <c r="L65" s="88"/>
      <c r="M65" s="88"/>
      <c r="N65" s="88"/>
      <c r="O65" s="88"/>
      <c r="P65" s="89"/>
    </row>
    <row r="66" spans="6:16" x14ac:dyDescent="0.3">
      <c r="F66" s="90" t="s">
        <v>1057</v>
      </c>
      <c r="G66" s="91">
        <v>1</v>
      </c>
      <c r="H66" s="86" t="s">
        <v>1058</v>
      </c>
      <c r="I66" s="88"/>
      <c r="J66" s="88"/>
      <c r="K66" s="88"/>
      <c r="L66" s="88"/>
      <c r="M66" s="88"/>
      <c r="N66" s="88"/>
      <c r="O66" s="88"/>
      <c r="P66" s="89"/>
    </row>
    <row r="67" spans="6:16" x14ac:dyDescent="0.3">
      <c r="F67" s="90" t="s">
        <v>1059</v>
      </c>
      <c r="G67" s="91">
        <v>2</v>
      </c>
      <c r="H67" s="86" t="s">
        <v>1060</v>
      </c>
      <c r="I67" s="88"/>
      <c r="J67" s="88"/>
      <c r="K67" s="88"/>
      <c r="L67" s="88"/>
      <c r="M67" s="88"/>
      <c r="N67" s="88"/>
      <c r="O67" s="88"/>
      <c r="P67" s="89"/>
    </row>
    <row r="68" spans="6:16" x14ac:dyDescent="0.3">
      <c r="F68" s="90" t="s">
        <v>1061</v>
      </c>
      <c r="G68" s="91">
        <v>3</v>
      </c>
      <c r="H68" s="86" t="s">
        <v>1062</v>
      </c>
      <c r="I68" s="88"/>
      <c r="J68" s="88"/>
      <c r="K68" s="88"/>
      <c r="L68" s="88"/>
      <c r="M68" s="88"/>
      <c r="N68" s="88"/>
      <c r="O68" s="88"/>
      <c r="P68" s="89"/>
    </row>
    <row r="69" spans="6:16" x14ac:dyDescent="0.3">
      <c r="F69" s="90"/>
      <c r="G69" s="91"/>
      <c r="H69" s="86"/>
      <c r="I69" s="88"/>
      <c r="J69" s="88"/>
      <c r="K69" s="88"/>
      <c r="L69" s="88"/>
      <c r="M69" s="88"/>
      <c r="N69" s="88"/>
      <c r="O69" s="88"/>
      <c r="P69" s="89"/>
    </row>
    <row r="70" spans="6:16" x14ac:dyDescent="0.3">
      <c r="F70" s="85" t="s">
        <v>1063</v>
      </c>
      <c r="G70" s="91"/>
      <c r="H70" s="86"/>
      <c r="I70" s="88"/>
      <c r="J70" s="88"/>
      <c r="K70" s="88"/>
      <c r="L70" s="88"/>
      <c r="M70" s="88"/>
      <c r="N70" s="88"/>
      <c r="O70" s="88"/>
      <c r="P70" s="89"/>
    </row>
    <row r="71" spans="6:16" x14ac:dyDescent="0.3">
      <c r="F71" s="90" t="s">
        <v>1064</v>
      </c>
      <c r="G71" s="91">
        <v>1</v>
      </c>
      <c r="H71" s="86" t="s">
        <v>1065</v>
      </c>
      <c r="I71" s="88"/>
      <c r="J71" s="88"/>
      <c r="K71" s="88"/>
      <c r="L71" s="88"/>
      <c r="M71" s="88"/>
      <c r="N71" s="88"/>
      <c r="O71" s="88"/>
      <c r="P71" s="89"/>
    </row>
    <row r="72" spans="6:16" x14ac:dyDescent="0.3">
      <c r="F72" s="90" t="s">
        <v>1066</v>
      </c>
      <c r="G72" s="91">
        <v>2</v>
      </c>
      <c r="H72" s="86" t="s">
        <v>1067</v>
      </c>
      <c r="I72" s="88"/>
      <c r="J72" s="88"/>
      <c r="K72" s="88"/>
      <c r="L72" s="88"/>
      <c r="M72" s="88"/>
      <c r="N72" s="88"/>
      <c r="O72" s="88"/>
      <c r="P72" s="89"/>
    </row>
    <row r="73" spans="6:16" x14ac:dyDescent="0.3">
      <c r="F73" s="90" t="s">
        <v>1068</v>
      </c>
      <c r="G73" s="91">
        <v>3</v>
      </c>
      <c r="H73" s="86" t="s">
        <v>1069</v>
      </c>
      <c r="I73" s="88"/>
      <c r="J73" s="88"/>
      <c r="K73" s="88"/>
      <c r="L73" s="88"/>
      <c r="M73" s="88"/>
      <c r="N73" s="88"/>
      <c r="O73" s="88"/>
      <c r="P73" s="89"/>
    </row>
    <row r="74" spans="6:16" x14ac:dyDescent="0.3">
      <c r="F74" s="90"/>
      <c r="G74" s="91"/>
      <c r="H74" s="86"/>
      <c r="I74" s="88"/>
      <c r="J74" s="88"/>
      <c r="K74" s="88"/>
      <c r="L74" s="88"/>
      <c r="M74" s="88"/>
      <c r="N74" s="88"/>
      <c r="O74" s="88"/>
      <c r="P74" s="89"/>
    </row>
    <row r="75" spans="6:16" x14ac:dyDescent="0.3">
      <c r="F75" s="85" t="s">
        <v>1070</v>
      </c>
      <c r="G75" s="91"/>
      <c r="H75" s="86"/>
      <c r="I75" s="88"/>
      <c r="J75" s="88"/>
      <c r="K75" s="88"/>
      <c r="L75" s="88"/>
      <c r="M75" s="88"/>
      <c r="N75" s="88"/>
      <c r="O75" s="88"/>
      <c r="P75" s="89"/>
    </row>
    <row r="76" spans="6:16" x14ac:dyDescent="0.3">
      <c r="F76" s="90" t="s">
        <v>969</v>
      </c>
      <c r="G76" s="91">
        <v>0</v>
      </c>
      <c r="H76" s="86" t="s">
        <v>1071</v>
      </c>
      <c r="I76" s="88"/>
      <c r="J76" s="88"/>
      <c r="K76" s="88"/>
      <c r="L76" s="88"/>
      <c r="M76" s="88"/>
      <c r="N76" s="88"/>
      <c r="O76" s="88"/>
      <c r="P76" s="89"/>
    </row>
    <row r="77" spans="6:16" x14ac:dyDescent="0.3">
      <c r="F77" s="90" t="s">
        <v>1072</v>
      </c>
      <c r="G77" s="91">
        <v>1</v>
      </c>
      <c r="H77" s="86" t="s">
        <v>1073</v>
      </c>
      <c r="I77" s="88"/>
      <c r="J77" s="88"/>
      <c r="K77" s="88"/>
      <c r="L77" s="88"/>
      <c r="M77" s="88"/>
      <c r="N77" s="88"/>
      <c r="O77" s="88"/>
      <c r="P77" s="89"/>
    </row>
    <row r="78" spans="6:16" x14ac:dyDescent="0.3">
      <c r="F78" s="90" t="s">
        <v>1074</v>
      </c>
      <c r="G78" s="91">
        <v>2</v>
      </c>
      <c r="H78" s="86" t="s">
        <v>1075</v>
      </c>
      <c r="I78" s="88"/>
      <c r="J78" s="88"/>
      <c r="K78" s="88"/>
      <c r="L78" s="88"/>
      <c r="M78" s="88"/>
      <c r="N78" s="88"/>
      <c r="O78" s="88"/>
      <c r="P78" s="89"/>
    </row>
    <row r="79" spans="6:16" x14ac:dyDescent="0.3">
      <c r="F79" s="90" t="s">
        <v>1076</v>
      </c>
      <c r="G79" s="91">
        <v>3</v>
      </c>
      <c r="H79" s="86" t="s">
        <v>1077</v>
      </c>
      <c r="I79" s="88"/>
      <c r="J79" s="88"/>
      <c r="K79" s="88"/>
      <c r="L79" s="88"/>
      <c r="M79" s="88"/>
      <c r="N79" s="88"/>
      <c r="O79" s="88"/>
      <c r="P79" s="89"/>
    </row>
    <row r="80" spans="6:16" x14ac:dyDescent="0.3">
      <c r="F80" s="90"/>
      <c r="G80" s="91"/>
      <c r="H80" s="86"/>
      <c r="I80" s="88"/>
      <c r="J80" s="88"/>
      <c r="K80" s="88"/>
      <c r="L80" s="88"/>
      <c r="M80" s="88"/>
      <c r="N80" s="88"/>
      <c r="O80" s="88"/>
      <c r="P80" s="89"/>
    </row>
    <row r="81" spans="6:16" x14ac:dyDescent="0.3">
      <c r="F81" s="85" t="s">
        <v>1078</v>
      </c>
      <c r="G81" s="91"/>
      <c r="H81" s="86"/>
      <c r="I81" s="88"/>
      <c r="J81" s="88"/>
      <c r="K81" s="88"/>
      <c r="L81" s="88"/>
      <c r="M81" s="88"/>
      <c r="N81" s="88"/>
      <c r="O81" s="88"/>
      <c r="P81" s="89"/>
    </row>
    <row r="82" spans="6:16" x14ac:dyDescent="0.3">
      <c r="F82" s="85" t="s">
        <v>1079</v>
      </c>
      <c r="G82" s="91"/>
      <c r="H82" s="86"/>
      <c r="I82" s="88"/>
      <c r="J82" s="88"/>
      <c r="K82" s="88"/>
      <c r="L82" s="88"/>
      <c r="M82" s="88"/>
      <c r="N82" s="88"/>
      <c r="O82" s="88"/>
      <c r="P82" s="89"/>
    </row>
    <row r="83" spans="6:16" x14ac:dyDescent="0.3">
      <c r="F83" s="90" t="s">
        <v>1080</v>
      </c>
      <c r="G83" s="91">
        <v>1</v>
      </c>
      <c r="H83" s="86" t="s">
        <v>1081</v>
      </c>
      <c r="I83" s="88"/>
      <c r="J83" s="88"/>
      <c r="K83" s="88"/>
      <c r="L83" s="88"/>
      <c r="M83" s="88"/>
      <c r="N83" s="88"/>
      <c r="O83" s="88"/>
      <c r="P83" s="89"/>
    </row>
    <row r="84" spans="6:16" x14ac:dyDescent="0.3">
      <c r="F84" s="90" t="s">
        <v>1050</v>
      </c>
      <c r="G84" s="91">
        <v>2</v>
      </c>
      <c r="H84" s="86" t="s">
        <v>1082</v>
      </c>
      <c r="I84" s="88"/>
      <c r="J84" s="88"/>
      <c r="K84" s="88"/>
      <c r="L84" s="88"/>
      <c r="M84" s="88"/>
      <c r="N84" s="88"/>
      <c r="O84" s="88"/>
      <c r="P84" s="89"/>
    </row>
    <row r="85" spans="6:16" x14ac:dyDescent="0.3">
      <c r="F85" s="90" t="s">
        <v>1083</v>
      </c>
      <c r="G85" s="91">
        <v>3</v>
      </c>
      <c r="H85" s="86" t="s">
        <v>1084</v>
      </c>
      <c r="I85" s="88"/>
      <c r="J85" s="88"/>
      <c r="K85" s="88"/>
      <c r="L85" s="88"/>
      <c r="M85" s="88"/>
      <c r="N85" s="88"/>
      <c r="O85" s="88"/>
      <c r="P85" s="89"/>
    </row>
    <row r="86" spans="6:16" x14ac:dyDescent="0.3">
      <c r="F86" s="90"/>
      <c r="G86" s="91"/>
      <c r="H86" s="86"/>
      <c r="I86" s="88"/>
      <c r="J86" s="88"/>
      <c r="K86" s="88"/>
      <c r="L86" s="88"/>
      <c r="M86" s="88"/>
      <c r="N86" s="88"/>
      <c r="O86" s="88"/>
      <c r="P86" s="89"/>
    </row>
    <row r="87" spans="6:16" x14ac:dyDescent="0.3">
      <c r="F87" s="85" t="s">
        <v>1085</v>
      </c>
      <c r="G87" s="91"/>
      <c r="H87" s="86"/>
      <c r="I87" s="88"/>
      <c r="J87" s="88"/>
      <c r="K87" s="88"/>
      <c r="L87" s="88"/>
      <c r="M87" s="88"/>
      <c r="N87" s="88"/>
      <c r="O87" s="88"/>
      <c r="P87" s="89"/>
    </row>
    <row r="88" spans="6:16" x14ac:dyDescent="0.3">
      <c r="F88" s="92" t="s">
        <v>1086</v>
      </c>
      <c r="G88" s="91">
        <v>0</v>
      </c>
      <c r="H88" s="93" t="s">
        <v>1087</v>
      </c>
      <c r="I88" s="88"/>
      <c r="J88" s="88"/>
      <c r="K88" s="88"/>
      <c r="L88" s="88"/>
      <c r="M88" s="88"/>
      <c r="N88" s="88"/>
      <c r="O88" s="88"/>
      <c r="P88" s="89"/>
    </row>
    <row r="89" spans="6:16" x14ac:dyDescent="0.3">
      <c r="F89" s="92" t="s">
        <v>1088</v>
      </c>
      <c r="G89" s="91">
        <v>1</v>
      </c>
      <c r="H89" s="93" t="s">
        <v>1089</v>
      </c>
      <c r="I89" s="88"/>
      <c r="J89" s="88"/>
      <c r="K89" s="88"/>
      <c r="L89" s="88"/>
      <c r="M89" s="88"/>
      <c r="N89" s="88"/>
      <c r="O89" s="88"/>
      <c r="P89" s="89"/>
    </row>
    <row r="90" spans="6:16" x14ac:dyDescent="0.3">
      <c r="F90" s="92" t="s">
        <v>1050</v>
      </c>
      <c r="G90" s="91">
        <v>2</v>
      </c>
      <c r="H90" s="93" t="s">
        <v>1090</v>
      </c>
      <c r="I90" s="88"/>
      <c r="J90" s="88"/>
      <c r="K90" s="88"/>
      <c r="L90" s="88"/>
      <c r="M90" s="88"/>
      <c r="N90" s="88"/>
      <c r="O90" s="88"/>
      <c r="P90" s="89"/>
    </row>
    <row r="91" spans="6:16" x14ac:dyDescent="0.3">
      <c r="F91" s="92" t="s">
        <v>1091</v>
      </c>
      <c r="G91" s="91">
        <v>3</v>
      </c>
      <c r="H91" s="93" t="s">
        <v>1092</v>
      </c>
      <c r="I91" s="88"/>
      <c r="J91" s="88"/>
      <c r="K91" s="88"/>
      <c r="L91" s="88"/>
      <c r="M91" s="88"/>
      <c r="N91" s="88"/>
      <c r="O91" s="88"/>
      <c r="P91" s="89"/>
    </row>
    <row r="92" spans="6:16" x14ac:dyDescent="0.3">
      <c r="F92" s="92"/>
      <c r="G92" s="91"/>
      <c r="H92" s="93"/>
      <c r="I92" s="88"/>
      <c r="J92" s="88"/>
      <c r="K92" s="88"/>
      <c r="L92" s="88"/>
      <c r="M92" s="88"/>
      <c r="N92" s="88"/>
      <c r="O92" s="88"/>
      <c r="P92" s="89"/>
    </row>
    <row r="93" spans="6:16" x14ac:dyDescent="0.3">
      <c r="F93" s="94" t="s">
        <v>1093</v>
      </c>
      <c r="G93" s="91"/>
      <c r="H93" s="93"/>
      <c r="I93" s="88"/>
      <c r="J93" s="88"/>
      <c r="K93" s="88"/>
      <c r="L93" s="88"/>
      <c r="M93" s="88"/>
      <c r="N93" s="88"/>
      <c r="O93" s="88"/>
      <c r="P93" s="89"/>
    </row>
    <row r="94" spans="6:16" x14ac:dyDescent="0.3">
      <c r="F94" s="92" t="s">
        <v>1094</v>
      </c>
      <c r="G94" s="91">
        <v>1</v>
      </c>
      <c r="H94" s="93" t="s">
        <v>1095</v>
      </c>
      <c r="I94" s="88"/>
      <c r="J94" s="88"/>
      <c r="K94" s="88"/>
      <c r="L94" s="88"/>
      <c r="M94" s="88"/>
      <c r="N94" s="88"/>
      <c r="O94" s="88"/>
      <c r="P94" s="89"/>
    </row>
    <row r="95" spans="6:16" x14ac:dyDescent="0.3">
      <c r="F95" s="92" t="s">
        <v>1050</v>
      </c>
      <c r="G95" s="91">
        <v>2</v>
      </c>
      <c r="H95" s="93" t="s">
        <v>1096</v>
      </c>
      <c r="I95" s="88"/>
      <c r="J95" s="88"/>
      <c r="K95" s="88"/>
      <c r="L95" s="88"/>
      <c r="M95" s="88"/>
      <c r="N95" s="88"/>
      <c r="O95" s="88"/>
      <c r="P95" s="89"/>
    </row>
    <row r="96" spans="6:16" x14ac:dyDescent="0.3">
      <c r="F96" s="92" t="s">
        <v>1097</v>
      </c>
      <c r="G96" s="91">
        <v>3</v>
      </c>
      <c r="H96" s="93" t="s">
        <v>1098</v>
      </c>
      <c r="I96" s="88"/>
      <c r="J96" s="88"/>
      <c r="K96" s="88"/>
      <c r="L96" s="88"/>
      <c r="M96" s="88"/>
      <c r="N96" s="88"/>
      <c r="O96" s="88"/>
      <c r="P96" s="89"/>
    </row>
    <row r="97" spans="6:16" x14ac:dyDescent="0.3">
      <c r="F97" s="95"/>
      <c r="G97" s="91"/>
      <c r="H97" s="88"/>
      <c r="I97" s="88"/>
      <c r="J97" s="88"/>
      <c r="K97" s="88"/>
      <c r="L97" s="88"/>
      <c r="M97" s="88"/>
      <c r="N97" s="88"/>
      <c r="O97" s="88"/>
      <c r="P97" s="89"/>
    </row>
    <row r="98" spans="6:16" x14ac:dyDescent="0.3">
      <c r="F98" s="94" t="s">
        <v>1099</v>
      </c>
      <c r="G98" s="91"/>
      <c r="H98" s="93"/>
      <c r="I98" s="88"/>
      <c r="J98" s="88"/>
      <c r="K98" s="88"/>
      <c r="L98" s="88"/>
      <c r="M98" s="88"/>
      <c r="N98" s="88"/>
      <c r="O98" s="88"/>
      <c r="P98" s="89"/>
    </row>
    <row r="99" spans="6:16" x14ac:dyDescent="0.3">
      <c r="F99" s="94" t="s">
        <v>1100</v>
      </c>
      <c r="G99" s="91"/>
      <c r="H99" s="93"/>
      <c r="I99" s="88"/>
      <c r="J99" s="88"/>
      <c r="K99" s="88"/>
      <c r="L99" s="88"/>
      <c r="M99" s="88"/>
      <c r="N99" s="88"/>
      <c r="O99" s="88"/>
      <c r="P99" s="89"/>
    </row>
    <row r="100" spans="6:16" x14ac:dyDescent="0.3">
      <c r="F100" s="92" t="s">
        <v>1101</v>
      </c>
      <c r="G100" s="91">
        <v>1</v>
      </c>
      <c r="H100" s="93" t="s">
        <v>1102</v>
      </c>
      <c r="I100" s="88"/>
      <c r="J100" s="88"/>
      <c r="K100" s="88"/>
      <c r="L100" s="88"/>
      <c r="M100" s="88"/>
      <c r="N100" s="88"/>
      <c r="O100" s="88"/>
      <c r="P100" s="89"/>
    </row>
    <row r="101" spans="6:16" x14ac:dyDescent="0.3">
      <c r="F101" s="92" t="s">
        <v>1103</v>
      </c>
      <c r="G101" s="91">
        <v>3</v>
      </c>
      <c r="H101" s="93" t="s">
        <v>1104</v>
      </c>
      <c r="I101" s="88"/>
      <c r="J101" s="88"/>
      <c r="K101" s="88"/>
      <c r="L101" s="88"/>
      <c r="M101" s="88"/>
      <c r="N101" s="88"/>
      <c r="O101" s="88"/>
      <c r="P101" s="89"/>
    </row>
    <row r="102" spans="6:16" x14ac:dyDescent="0.3">
      <c r="F102" s="92"/>
      <c r="G102" s="91"/>
      <c r="H102" s="93"/>
      <c r="I102" s="88"/>
      <c r="J102" s="88"/>
      <c r="K102" s="88"/>
      <c r="L102" s="88"/>
      <c r="M102" s="88"/>
      <c r="N102" s="88"/>
      <c r="O102" s="88"/>
      <c r="P102" s="89"/>
    </row>
    <row r="103" spans="6:16" x14ac:dyDescent="0.3">
      <c r="F103" s="94" t="s">
        <v>1105</v>
      </c>
      <c r="G103" s="91"/>
      <c r="H103" s="93"/>
      <c r="I103" s="88"/>
      <c r="J103" s="88"/>
      <c r="K103" s="88"/>
      <c r="L103" s="88"/>
      <c r="M103" s="88"/>
      <c r="N103" s="88"/>
      <c r="O103" s="88"/>
      <c r="P103" s="89"/>
    </row>
    <row r="104" spans="6:16" x14ac:dyDescent="0.3">
      <c r="F104" s="92" t="s">
        <v>1048</v>
      </c>
      <c r="G104" s="91">
        <v>1</v>
      </c>
      <c r="H104" s="93" t="s">
        <v>1106</v>
      </c>
      <c r="I104" s="88"/>
      <c r="J104" s="88"/>
      <c r="K104" s="88"/>
      <c r="L104" s="88"/>
      <c r="M104" s="88"/>
      <c r="N104" s="88"/>
      <c r="O104" s="88"/>
      <c r="P104" s="89"/>
    </row>
    <row r="105" spans="6:16" x14ac:dyDescent="0.3">
      <c r="F105" s="92" t="s">
        <v>1107</v>
      </c>
      <c r="G105" s="91">
        <v>3</v>
      </c>
      <c r="H105" s="93" t="s">
        <v>1108</v>
      </c>
      <c r="I105" s="88"/>
      <c r="J105" s="88"/>
      <c r="K105" s="88"/>
      <c r="L105" s="88"/>
      <c r="M105" s="88"/>
      <c r="N105" s="88"/>
      <c r="O105" s="88"/>
      <c r="P105" s="89"/>
    </row>
    <row r="106" spans="6:16" x14ac:dyDescent="0.3">
      <c r="F106" s="92"/>
      <c r="G106" s="91"/>
      <c r="H106" s="93"/>
      <c r="I106" s="88"/>
      <c r="J106" s="88"/>
      <c r="K106" s="88"/>
      <c r="L106" s="88"/>
      <c r="M106" s="88"/>
      <c r="N106" s="88"/>
      <c r="O106" s="88"/>
      <c r="P106" s="89"/>
    </row>
    <row r="107" spans="6:16" x14ac:dyDescent="0.3">
      <c r="F107" s="94" t="s">
        <v>1024</v>
      </c>
      <c r="G107" s="91"/>
      <c r="H107" s="93"/>
      <c r="I107" s="88"/>
      <c r="J107" s="88"/>
      <c r="K107" s="88"/>
      <c r="L107" s="88"/>
      <c r="M107" s="88"/>
      <c r="N107" s="88"/>
      <c r="O107" s="88"/>
      <c r="P107" s="89"/>
    </row>
    <row r="108" spans="6:16" x14ac:dyDescent="0.3">
      <c r="F108" s="92" t="s">
        <v>1109</v>
      </c>
      <c r="G108" s="91">
        <v>0</v>
      </c>
      <c r="H108" s="93" t="s">
        <v>1110</v>
      </c>
      <c r="I108" s="88"/>
      <c r="J108" s="88"/>
      <c r="K108" s="88"/>
      <c r="L108" s="88"/>
      <c r="M108" s="88"/>
      <c r="N108" s="88"/>
      <c r="O108" s="88"/>
      <c r="P108" s="89"/>
    </row>
    <row r="109" spans="6:16" x14ac:dyDescent="0.3">
      <c r="F109" s="92" t="s">
        <v>1111</v>
      </c>
      <c r="G109" s="91">
        <v>1</v>
      </c>
      <c r="H109" s="93" t="s">
        <v>1112</v>
      </c>
      <c r="I109" s="88"/>
      <c r="J109" s="88"/>
      <c r="K109" s="88"/>
      <c r="L109" s="88"/>
      <c r="M109" s="88"/>
      <c r="N109" s="88"/>
      <c r="O109" s="88"/>
      <c r="P109" s="89"/>
    </row>
    <row r="110" spans="6:16" x14ac:dyDescent="0.3">
      <c r="F110" s="92" t="s">
        <v>1113</v>
      </c>
      <c r="G110" s="91">
        <v>3</v>
      </c>
      <c r="H110" s="93" t="s">
        <v>1114</v>
      </c>
      <c r="I110" s="88"/>
      <c r="J110" s="88"/>
      <c r="K110" s="88"/>
      <c r="L110" s="88"/>
      <c r="M110" s="88"/>
      <c r="N110" s="88"/>
      <c r="O110" s="88"/>
      <c r="P110" s="89"/>
    </row>
    <row r="111" spans="6:16" x14ac:dyDescent="0.3">
      <c r="F111" s="92"/>
      <c r="G111" s="91"/>
      <c r="H111" s="93"/>
      <c r="I111" s="88"/>
      <c r="J111" s="88"/>
      <c r="K111" s="88"/>
      <c r="L111" s="88"/>
      <c r="M111" s="88"/>
      <c r="N111" s="88"/>
      <c r="O111" s="88"/>
      <c r="P111" s="89"/>
    </row>
    <row r="112" spans="6:16" x14ac:dyDescent="0.3">
      <c r="F112" s="94" t="s">
        <v>1115</v>
      </c>
      <c r="G112" s="91"/>
      <c r="H112" s="93"/>
      <c r="I112" s="88"/>
      <c r="J112" s="88"/>
      <c r="K112" s="88"/>
      <c r="L112" s="88"/>
      <c r="M112" s="88"/>
      <c r="N112" s="88"/>
      <c r="O112" s="88"/>
      <c r="P112" s="89"/>
    </row>
    <row r="113" spans="6:16" x14ac:dyDescent="0.3">
      <c r="F113" s="92" t="s">
        <v>1116</v>
      </c>
      <c r="G113" s="91">
        <v>1</v>
      </c>
      <c r="H113" s="93" t="s">
        <v>1117</v>
      </c>
      <c r="I113" s="88"/>
      <c r="J113" s="88"/>
      <c r="K113" s="88"/>
      <c r="L113" s="88"/>
      <c r="M113" s="88"/>
      <c r="N113" s="88"/>
      <c r="O113" s="88"/>
      <c r="P113" s="89"/>
    </row>
    <row r="114" spans="6:16" x14ac:dyDescent="0.3">
      <c r="F114" s="92" t="s">
        <v>1118</v>
      </c>
      <c r="G114" s="91">
        <v>3</v>
      </c>
      <c r="H114" s="93" t="s">
        <v>1119</v>
      </c>
      <c r="I114" s="88"/>
      <c r="J114" s="88"/>
      <c r="K114" s="88"/>
      <c r="L114" s="88"/>
      <c r="M114" s="88"/>
      <c r="N114" s="88"/>
      <c r="O114" s="88"/>
      <c r="P114" s="89"/>
    </row>
    <row r="115" spans="6:16" x14ac:dyDescent="0.3">
      <c r="F115" s="92"/>
      <c r="G115" s="91"/>
      <c r="H115" s="93"/>
      <c r="I115" s="88"/>
      <c r="J115" s="88"/>
      <c r="K115" s="88"/>
      <c r="L115" s="88"/>
      <c r="M115" s="88"/>
      <c r="N115" s="88"/>
      <c r="O115" s="88"/>
      <c r="P115" s="89"/>
    </row>
    <row r="116" spans="6:16" x14ac:dyDescent="0.3">
      <c r="F116" s="85" t="s">
        <v>1026</v>
      </c>
      <c r="G116" s="91"/>
      <c r="H116" s="86"/>
      <c r="I116" s="88"/>
      <c r="J116" s="88"/>
      <c r="K116" s="88"/>
      <c r="L116" s="88"/>
      <c r="M116" s="88"/>
      <c r="N116" s="88"/>
      <c r="O116" s="88"/>
      <c r="P116" s="89"/>
    </row>
    <row r="117" spans="6:16" x14ac:dyDescent="0.3">
      <c r="F117" s="90" t="s">
        <v>1120</v>
      </c>
      <c r="G117" s="91">
        <v>0</v>
      </c>
      <c r="H117" s="86" t="s">
        <v>1121</v>
      </c>
      <c r="I117" s="88"/>
      <c r="J117" s="88"/>
      <c r="K117" s="88"/>
      <c r="L117" s="88"/>
      <c r="M117" s="88"/>
      <c r="N117" s="88"/>
      <c r="O117" s="88"/>
      <c r="P117" s="89"/>
    </row>
    <row r="118" spans="6:16" x14ac:dyDescent="0.3">
      <c r="F118" s="90" t="s">
        <v>1122</v>
      </c>
      <c r="G118" s="91">
        <v>1</v>
      </c>
      <c r="H118" s="86" t="s">
        <v>1123</v>
      </c>
      <c r="I118" s="88"/>
      <c r="J118" s="88"/>
      <c r="K118" s="88"/>
      <c r="L118" s="88"/>
      <c r="M118" s="88"/>
      <c r="N118" s="88"/>
      <c r="O118" s="88"/>
      <c r="P118" s="89"/>
    </row>
    <row r="119" spans="6:16" x14ac:dyDescent="0.3">
      <c r="F119" s="90" t="s">
        <v>1124</v>
      </c>
      <c r="G119" s="91">
        <v>3</v>
      </c>
      <c r="H119" s="86" t="s">
        <v>1125</v>
      </c>
      <c r="I119" s="88"/>
      <c r="J119" s="88"/>
      <c r="K119" s="88"/>
      <c r="L119" s="88"/>
      <c r="M119" s="88"/>
      <c r="N119" s="88"/>
      <c r="O119" s="88"/>
      <c r="P119" s="89"/>
    </row>
    <row r="120" spans="6:16" x14ac:dyDescent="0.3">
      <c r="F120" s="90"/>
      <c r="G120" s="91"/>
      <c r="H120" s="86"/>
      <c r="I120" s="88"/>
      <c r="J120" s="88"/>
      <c r="K120" s="88"/>
      <c r="L120" s="88"/>
      <c r="M120" s="88"/>
      <c r="N120" s="88"/>
      <c r="O120" s="88"/>
      <c r="P120" s="89"/>
    </row>
    <row r="121" spans="6:16" x14ac:dyDescent="0.3">
      <c r="F121" s="85" t="s">
        <v>1126</v>
      </c>
      <c r="G121" s="91"/>
      <c r="H121" s="86"/>
      <c r="I121" s="88"/>
      <c r="J121" s="88"/>
      <c r="K121" s="88"/>
      <c r="L121" s="88"/>
      <c r="M121" s="88"/>
      <c r="N121" s="88"/>
      <c r="O121" s="88"/>
      <c r="P121" s="89"/>
    </row>
    <row r="122" spans="6:16" x14ac:dyDescent="0.3">
      <c r="F122" s="85" t="s">
        <v>1127</v>
      </c>
      <c r="G122" s="91"/>
      <c r="H122" s="86"/>
      <c r="I122" s="88"/>
      <c r="J122" s="88"/>
      <c r="K122" s="88"/>
      <c r="L122" s="88"/>
      <c r="M122" s="88"/>
      <c r="N122" s="88"/>
      <c r="O122" s="88"/>
      <c r="P122" s="89"/>
    </row>
    <row r="123" spans="6:16" x14ac:dyDescent="0.3">
      <c r="F123" s="90" t="s">
        <v>1128</v>
      </c>
      <c r="G123" s="91"/>
      <c r="H123" s="86" t="s">
        <v>1129</v>
      </c>
      <c r="I123" s="88"/>
      <c r="J123" s="88"/>
      <c r="K123" s="88"/>
      <c r="L123" s="88"/>
      <c r="M123" s="88"/>
      <c r="N123" s="88"/>
      <c r="O123" s="88"/>
      <c r="P123" s="89"/>
    </row>
    <row r="124" spans="6:16" x14ac:dyDescent="0.3">
      <c r="F124" s="95"/>
      <c r="G124" s="91"/>
      <c r="H124" s="88"/>
      <c r="I124" s="88"/>
      <c r="J124" s="88"/>
      <c r="K124" s="88"/>
      <c r="L124" s="88"/>
      <c r="M124" s="88"/>
      <c r="N124" s="88"/>
      <c r="O124" s="88"/>
      <c r="P124" s="89"/>
    </row>
    <row r="125" spans="6:16" x14ac:dyDescent="0.3">
      <c r="F125" s="85" t="s">
        <v>1130</v>
      </c>
      <c r="G125" s="91"/>
      <c r="H125" s="86"/>
      <c r="I125" s="88"/>
      <c r="J125" s="88"/>
      <c r="K125" s="88"/>
      <c r="L125" s="88"/>
      <c r="M125" s="88"/>
      <c r="N125" s="88"/>
      <c r="O125" s="88"/>
      <c r="P125" s="89"/>
    </row>
    <row r="126" spans="6:16" x14ac:dyDescent="0.3">
      <c r="F126" s="90" t="s">
        <v>1128</v>
      </c>
      <c r="G126" s="91"/>
      <c r="H126" s="86" t="s">
        <v>1131</v>
      </c>
      <c r="I126" s="88"/>
      <c r="J126" s="88"/>
      <c r="K126" s="88"/>
      <c r="L126" s="88"/>
      <c r="M126" s="88"/>
      <c r="N126" s="88"/>
      <c r="O126" s="88"/>
      <c r="P126" s="89"/>
    </row>
    <row r="127" spans="6:16" x14ac:dyDescent="0.3">
      <c r="F127" s="90"/>
      <c r="G127" s="91"/>
      <c r="H127" s="86"/>
      <c r="I127" s="88"/>
      <c r="J127" s="88"/>
      <c r="K127" s="88"/>
      <c r="L127" s="88"/>
      <c r="M127" s="88"/>
      <c r="N127" s="88"/>
      <c r="O127" s="88"/>
      <c r="P127" s="89"/>
    </row>
    <row r="128" spans="6:16" x14ac:dyDescent="0.3">
      <c r="F128" s="85" t="s">
        <v>1132</v>
      </c>
      <c r="G128" s="91"/>
      <c r="H128" s="86"/>
      <c r="I128" s="88"/>
      <c r="J128" s="88"/>
      <c r="K128" s="88"/>
      <c r="L128" s="88"/>
      <c r="M128" s="88"/>
      <c r="N128" s="88"/>
      <c r="O128" s="88"/>
      <c r="P128" s="89"/>
    </row>
    <row r="129" spans="6:16" x14ac:dyDescent="0.3">
      <c r="F129" s="85" t="s">
        <v>1133</v>
      </c>
      <c r="G129" s="91"/>
      <c r="H129" s="86"/>
      <c r="I129" s="88"/>
      <c r="J129" s="88"/>
      <c r="K129" s="88"/>
      <c r="L129" s="88"/>
      <c r="M129" s="88"/>
      <c r="N129" s="88"/>
      <c r="O129" s="88"/>
      <c r="P129" s="89"/>
    </row>
    <row r="130" spans="6:16" x14ac:dyDescent="0.3">
      <c r="F130" s="90" t="s">
        <v>1134</v>
      </c>
      <c r="G130" s="91">
        <v>0</v>
      </c>
      <c r="H130" s="86" t="s">
        <v>1135</v>
      </c>
      <c r="I130" s="88"/>
      <c r="J130" s="88"/>
      <c r="K130" s="88"/>
      <c r="L130" s="88"/>
      <c r="M130" s="88"/>
      <c r="N130" s="88"/>
      <c r="O130" s="88"/>
      <c r="P130" s="89"/>
    </row>
    <row r="131" spans="6:16" x14ac:dyDescent="0.3">
      <c r="F131" s="90" t="s">
        <v>1136</v>
      </c>
      <c r="G131" s="91">
        <v>2</v>
      </c>
      <c r="H131" s="86" t="s">
        <v>1137</v>
      </c>
      <c r="I131" s="88"/>
      <c r="J131" s="88"/>
      <c r="K131" s="88"/>
      <c r="L131" s="88"/>
      <c r="M131" s="88"/>
      <c r="N131" s="88"/>
      <c r="O131" s="88"/>
      <c r="P131" s="89"/>
    </row>
    <row r="132" spans="6:16" x14ac:dyDescent="0.3">
      <c r="F132" s="96" t="s">
        <v>1138</v>
      </c>
      <c r="G132" s="97">
        <v>3</v>
      </c>
      <c r="H132" s="98" t="s">
        <v>1139</v>
      </c>
      <c r="I132" s="99"/>
      <c r="J132" s="99"/>
      <c r="K132" s="99"/>
      <c r="L132" s="99"/>
      <c r="M132" s="99"/>
      <c r="N132" s="99"/>
      <c r="O132" s="99"/>
      <c r="P132" s="100"/>
    </row>
    <row r="133" spans="6:16" x14ac:dyDescent="0.3">
      <c r="F133" s="11"/>
      <c r="G133" s="11"/>
      <c r="H133" s="11"/>
    </row>
    <row r="134" spans="6:16" x14ac:dyDescent="0.3">
      <c r="F134" s="11"/>
      <c r="G134" s="11"/>
      <c r="H134" s="11"/>
    </row>
    <row r="135" spans="6:16" x14ac:dyDescent="0.3">
      <c r="F135" s="11"/>
      <c r="G135" s="11"/>
      <c r="H135" s="11"/>
    </row>
  </sheetData>
  <pageMargins left="0.7" right="0.7" top="0.75" bottom="0.75" header="0.3" footer="0.3"/>
  <pageSetup paperSize="9" orientation="portrait"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A6958-408E-4200-A748-3516355F0787}">
  <dimension ref="A1:BN401"/>
  <sheetViews>
    <sheetView tabSelected="1" zoomScale="70" zoomScaleNormal="70" workbookViewId="0">
      <pane xSplit="3" ySplit="1" topLeftCell="T26" activePane="bottomRight" state="frozen"/>
      <selection pane="topRight" activeCell="D1" sqref="D1"/>
      <selection pane="bottomLeft" activeCell="A2" sqref="A2"/>
      <selection pane="bottomRight" activeCell="A41" sqref="A41:XFD41"/>
    </sheetView>
  </sheetViews>
  <sheetFormatPr baseColWidth="10" defaultColWidth="69" defaultRowHeight="14.4" x14ac:dyDescent="0.3"/>
  <cols>
    <col min="1" max="1" width="15" style="4" customWidth="1"/>
    <col min="2" max="2" width="47.109375" style="3" customWidth="1"/>
    <col min="3" max="3" width="12.5546875" style="3" customWidth="1"/>
    <col min="4" max="4" width="23.109375" style="10" bestFit="1" customWidth="1"/>
    <col min="5" max="5" width="42.5546875" style="3" customWidth="1"/>
    <col min="6" max="6" width="43.44140625" style="3" customWidth="1"/>
    <col min="7" max="7" width="29.21875" style="3" customWidth="1"/>
    <col min="8" max="8" width="26.77734375" style="3" customWidth="1"/>
    <col min="9" max="9" width="20.44140625" style="3" customWidth="1"/>
    <col min="10" max="10" width="21.5546875" style="3" bestFit="1" customWidth="1"/>
    <col min="11" max="11" width="25.6640625" style="3" customWidth="1"/>
    <col min="12" max="12" width="41" style="3" customWidth="1"/>
    <col min="13" max="13" width="33.6640625" style="3" customWidth="1"/>
    <col min="14" max="14" width="21.88671875" style="3" bestFit="1" customWidth="1"/>
    <col min="15" max="15" width="21" style="3" bestFit="1" customWidth="1"/>
    <col min="16" max="16" width="69" style="3"/>
    <col min="17" max="17" width="31" style="3" bestFit="1" customWidth="1"/>
    <col min="18" max="18" width="41.44140625" style="8" customWidth="1"/>
    <col min="19" max="19" width="47.88671875" style="8" customWidth="1"/>
    <col min="20" max="20" width="41.44140625" style="3" bestFit="1" customWidth="1"/>
    <col min="21" max="21" width="35.77734375" customWidth="1"/>
    <col min="22" max="22" width="42.21875" style="3" customWidth="1"/>
    <col min="23" max="23" width="26.44140625" style="3" customWidth="1"/>
    <col min="24" max="24" width="28.109375" style="8" customWidth="1"/>
    <col min="25" max="25" width="24.109375" style="8" customWidth="1"/>
    <col min="26" max="26" width="58.88671875" style="3" customWidth="1"/>
    <col min="27" max="27" width="65.44140625" style="3" customWidth="1"/>
    <col min="28" max="28" width="43.5546875" style="3" customWidth="1"/>
    <col min="29" max="29" width="25.21875" style="3" customWidth="1"/>
    <col min="30" max="30" width="20.109375" style="3" customWidth="1"/>
    <col min="31" max="31" width="20.6640625" style="21" customWidth="1"/>
    <col min="32" max="32" width="44" style="3" customWidth="1"/>
    <col min="33" max="33" width="27.88671875" style="3" customWidth="1"/>
    <col min="34" max="34" width="34.44140625" style="8" customWidth="1"/>
    <col min="35" max="35" width="27.5546875" style="3" customWidth="1"/>
    <col min="36" max="36" width="32.33203125" style="3" customWidth="1"/>
    <col min="37" max="37" width="25.5546875" style="3" customWidth="1"/>
    <col min="38" max="38" width="17.88671875" style="3" customWidth="1"/>
    <col min="39" max="39" width="22.88671875" style="3" customWidth="1"/>
    <col min="40" max="40" width="12.33203125" style="8" customWidth="1"/>
    <col min="41" max="41" width="22.33203125" style="8" customWidth="1"/>
    <col min="42" max="42" width="41.21875" style="3" customWidth="1"/>
    <col min="43" max="43" width="56.109375" style="3" customWidth="1"/>
    <col min="44" max="44" width="58.33203125" style="3" customWidth="1"/>
    <col min="45" max="45" width="53.6640625" style="10" customWidth="1"/>
    <col min="46" max="46" width="36.44140625" style="8" customWidth="1"/>
    <col min="47" max="47" width="43.88671875" style="8" customWidth="1"/>
    <col min="48" max="48" width="51.77734375" style="3" customWidth="1"/>
    <col min="49" max="49" width="32" style="3" customWidth="1"/>
    <col min="50" max="50" width="54.77734375" style="3" customWidth="1"/>
    <col min="51" max="51" width="47.21875" style="3" customWidth="1"/>
    <col min="52" max="52" width="32.77734375" style="3" customWidth="1"/>
    <col min="53" max="53" width="38.6640625" style="3" customWidth="1"/>
    <col min="54" max="54" width="43.21875" style="10" customWidth="1"/>
    <col min="55" max="55" width="13.109375" customWidth="1"/>
    <col min="56" max="56" width="16.21875" style="10" customWidth="1"/>
    <col min="57" max="57" width="39.109375" style="4" customWidth="1"/>
    <col min="58" max="58" width="18.44140625" customWidth="1"/>
    <col min="59" max="59" width="40.5546875" style="4" customWidth="1"/>
    <col min="60" max="60" width="46.77734375" style="4" customWidth="1"/>
    <col min="61" max="61" width="29.6640625" style="3" customWidth="1"/>
    <col min="62" max="62" width="37.21875" style="8" customWidth="1"/>
    <col min="63" max="63" width="39.77734375" style="3" customWidth="1"/>
    <col min="64" max="64" width="34.6640625" style="11" customWidth="1"/>
    <col min="65" max="65" width="54.109375" style="4" customWidth="1"/>
    <col min="66" max="66" width="61.44140625" style="4" customWidth="1"/>
    <col min="67" max="16384" width="69" style="4"/>
  </cols>
  <sheetData>
    <row r="1" spans="2:66" s="2" customFormat="1" ht="120.75" customHeight="1" x14ac:dyDescent="0.3">
      <c r="B1" s="1" t="s">
        <v>87</v>
      </c>
      <c r="C1" s="1" t="s">
        <v>3</v>
      </c>
      <c r="D1" s="9" t="s">
        <v>88</v>
      </c>
      <c r="E1" s="145" t="s">
        <v>90</v>
      </c>
      <c r="F1" s="1" t="s">
        <v>91</v>
      </c>
      <c r="G1" s="1" t="s">
        <v>92</v>
      </c>
      <c r="H1" s="1" t="s">
        <v>93</v>
      </c>
      <c r="I1" s="144" t="s">
        <v>1029</v>
      </c>
      <c r="J1" s="73" t="s">
        <v>1039</v>
      </c>
      <c r="K1" s="1" t="s">
        <v>1</v>
      </c>
      <c r="L1" s="1" t="s">
        <v>89</v>
      </c>
      <c r="M1" s="1" t="s">
        <v>94</v>
      </c>
      <c r="N1" s="1" t="s">
        <v>1140</v>
      </c>
      <c r="O1" s="60" t="s">
        <v>1047</v>
      </c>
      <c r="P1" s="1" t="s">
        <v>95</v>
      </c>
      <c r="Q1" s="60" t="s">
        <v>1054</v>
      </c>
      <c r="R1" s="1" t="s">
        <v>96</v>
      </c>
      <c r="S1" s="1" t="s">
        <v>97</v>
      </c>
      <c r="T1" s="60" t="s">
        <v>1063</v>
      </c>
      <c r="U1" s="1" t="s">
        <v>99</v>
      </c>
      <c r="V1" s="1" t="s">
        <v>100</v>
      </c>
      <c r="W1" s="60" t="s">
        <v>1070</v>
      </c>
      <c r="X1" s="1" t="s">
        <v>98</v>
      </c>
      <c r="Y1" s="60" t="s">
        <v>1079</v>
      </c>
      <c r="Z1" s="1" t="s">
        <v>101</v>
      </c>
      <c r="AA1" s="1" t="s">
        <v>102</v>
      </c>
      <c r="AB1" s="12" t="s">
        <v>103</v>
      </c>
      <c r="AC1" s="60" t="s">
        <v>1141</v>
      </c>
      <c r="AD1" s="1" t="s">
        <v>81</v>
      </c>
      <c r="AE1" s="60" t="s">
        <v>1093</v>
      </c>
      <c r="AF1" s="1" t="s">
        <v>111</v>
      </c>
      <c r="AG1" s="60" t="s">
        <v>1100</v>
      </c>
      <c r="AH1" s="1" t="s">
        <v>114</v>
      </c>
      <c r="AI1" s="60" t="s">
        <v>1105</v>
      </c>
      <c r="AJ1" s="9" t="s">
        <v>112</v>
      </c>
      <c r="AK1" s="60" t="s">
        <v>1024</v>
      </c>
      <c r="AL1" s="1" t="s">
        <v>113</v>
      </c>
      <c r="AM1" s="60" t="s">
        <v>1115</v>
      </c>
      <c r="AN1" s="1" t="s">
        <v>115</v>
      </c>
      <c r="AO1" s="60" t="s">
        <v>1026</v>
      </c>
      <c r="AP1" s="1" t="s">
        <v>107</v>
      </c>
      <c r="AQ1" s="1" t="s">
        <v>108</v>
      </c>
      <c r="AR1" s="1" t="s">
        <v>109</v>
      </c>
      <c r="AS1" s="1" t="s">
        <v>110</v>
      </c>
      <c r="AT1" s="1" t="s">
        <v>116</v>
      </c>
      <c r="AU1" s="1" t="s">
        <v>117</v>
      </c>
      <c r="AV1" s="1" t="s">
        <v>118</v>
      </c>
      <c r="AW1" s="1" t="s">
        <v>119</v>
      </c>
      <c r="AX1" s="1" t="s">
        <v>120</v>
      </c>
      <c r="AY1" s="1" t="s">
        <v>121</v>
      </c>
      <c r="AZ1" s="1" t="s">
        <v>122</v>
      </c>
      <c r="BA1" s="1" t="s">
        <v>123</v>
      </c>
      <c r="BB1" s="1" t="s">
        <v>124</v>
      </c>
      <c r="BC1" s="146" t="s">
        <v>1014</v>
      </c>
      <c r="BD1" s="144" t="s">
        <v>1127</v>
      </c>
      <c r="BE1" s="145" t="s">
        <v>126</v>
      </c>
      <c r="BF1" s="146" t="s">
        <v>1014</v>
      </c>
      <c r="BG1" s="144" t="s">
        <v>1130</v>
      </c>
      <c r="BH1" s="1" t="s">
        <v>125</v>
      </c>
      <c r="BI1" s="1" t="s">
        <v>104</v>
      </c>
      <c r="BJ1" s="1" t="s">
        <v>105</v>
      </c>
      <c r="BK1" s="1" t="s">
        <v>106</v>
      </c>
      <c r="BL1" s="144" t="s">
        <v>1133</v>
      </c>
      <c r="BM1" s="9" t="s">
        <v>127</v>
      </c>
      <c r="BN1" s="2" t="s">
        <v>128</v>
      </c>
    </row>
    <row r="2" spans="2:66" ht="15" customHeight="1" x14ac:dyDescent="0.3">
      <c r="B2" s="3" t="s">
        <v>129</v>
      </c>
      <c r="C2" s="3" t="s">
        <v>12</v>
      </c>
      <c r="D2" s="10" t="s">
        <v>11</v>
      </c>
      <c r="E2" s="113" t="s">
        <v>131</v>
      </c>
      <c r="F2" s="24" t="s">
        <v>132</v>
      </c>
      <c r="G2" s="24" t="s">
        <v>23</v>
      </c>
      <c r="H2" s="24" t="s">
        <v>24</v>
      </c>
      <c r="I2" s="3" t="s">
        <v>1037</v>
      </c>
      <c r="J2" s="3" t="s">
        <v>1044</v>
      </c>
      <c r="K2" s="27" t="s">
        <v>47</v>
      </c>
      <c r="L2" s="24" t="s">
        <v>130</v>
      </c>
      <c r="M2" s="24" t="s">
        <v>53</v>
      </c>
      <c r="N2" s="74">
        <v>3</v>
      </c>
      <c r="O2" s="24" t="str">
        <f t="shared" ref="O2:O33" si="0">IF(N2&lt;=1,"Specific",IF(N2=2,"Intermediate","General"))</f>
        <v>General</v>
      </c>
      <c r="P2" s="70" t="s">
        <v>133</v>
      </c>
      <c r="Q2" s="24" t="s">
        <v>1059</v>
      </c>
      <c r="R2" s="24" t="s">
        <v>57</v>
      </c>
      <c r="S2" s="24" t="s">
        <v>1142</v>
      </c>
      <c r="T2" s="24" t="s">
        <v>1066</v>
      </c>
      <c r="U2" s="24" t="s">
        <v>36</v>
      </c>
      <c r="V2" s="24" t="s">
        <v>134</v>
      </c>
      <c r="W2" s="24" t="s">
        <v>1074</v>
      </c>
      <c r="X2" s="24" t="s">
        <v>70</v>
      </c>
      <c r="Y2" s="24" t="s">
        <v>1083</v>
      </c>
      <c r="Z2" s="24" t="s">
        <v>135</v>
      </c>
      <c r="AA2" s="24" t="s">
        <v>136</v>
      </c>
      <c r="AB2" s="24" t="s">
        <v>137</v>
      </c>
      <c r="AC2" s="24" t="s">
        <v>1091</v>
      </c>
      <c r="AD2" s="24" t="s">
        <v>66</v>
      </c>
      <c r="AE2" s="4" t="s">
        <v>1050</v>
      </c>
      <c r="AF2" s="24" t="s">
        <v>141</v>
      </c>
      <c r="AG2" s="24" t="s">
        <v>1101</v>
      </c>
      <c r="AH2" s="24" t="s">
        <v>142</v>
      </c>
      <c r="AI2" s="24" t="s">
        <v>1048</v>
      </c>
      <c r="AJ2" s="24" t="s">
        <v>84</v>
      </c>
      <c r="AK2" s="24" t="s">
        <v>1113</v>
      </c>
      <c r="AL2" s="24" t="s">
        <v>19</v>
      </c>
      <c r="AM2" s="24" t="s">
        <v>1118</v>
      </c>
      <c r="AN2" s="24" t="s">
        <v>143</v>
      </c>
      <c r="AO2" s="24" t="s">
        <v>1124</v>
      </c>
      <c r="AP2" s="24" t="s">
        <v>134</v>
      </c>
      <c r="AQ2" s="24" t="s">
        <v>139</v>
      </c>
      <c r="AR2" s="24" t="s">
        <v>140</v>
      </c>
      <c r="AS2" s="24" t="s">
        <v>134</v>
      </c>
      <c r="AT2" s="24" t="s">
        <v>144</v>
      </c>
      <c r="AU2" s="24" t="s">
        <v>144</v>
      </c>
      <c r="AV2" s="24" t="s">
        <v>145</v>
      </c>
      <c r="AW2" s="24" t="s">
        <v>9</v>
      </c>
      <c r="AX2" s="24" t="s">
        <v>134</v>
      </c>
      <c r="AY2" s="24" t="s">
        <v>146</v>
      </c>
      <c r="AZ2" s="24" t="s">
        <v>147</v>
      </c>
      <c r="BA2" s="24" t="s">
        <v>134</v>
      </c>
      <c r="BB2" s="131" t="s">
        <v>1143</v>
      </c>
      <c r="BC2" s="132">
        <f t="shared" ref="BC2:BC33" si="1">IF(BB2=0,0,LEN(TRIM(BB2))-LEN(SUBSTITUTE(TRIM(BB2),",",""))+1)</f>
        <v>5</v>
      </c>
      <c r="BD2" s="133">
        <f t="shared" ref="BD2:BD33" si="2">3*BC2/11</f>
        <v>1.3636363636363635</v>
      </c>
      <c r="BE2" s="131" t="s">
        <v>1143</v>
      </c>
      <c r="BF2">
        <f t="shared" ref="BF2:BF33" si="3">IF(BE2=0,0,LEN(TRIM(BE2))-LEN(SUBSTITUTE(TRIM(BE2),",",""))+1)</f>
        <v>5</v>
      </c>
      <c r="BG2" s="75">
        <f t="shared" ref="BG2:BG33" si="4">3*BF2/11</f>
        <v>1.3636363636363635</v>
      </c>
      <c r="BH2" s="24" t="s">
        <v>134</v>
      </c>
      <c r="BI2" s="24" t="s">
        <v>19</v>
      </c>
      <c r="BJ2" s="24" t="s">
        <v>19</v>
      </c>
      <c r="BK2" s="24" t="s">
        <v>138</v>
      </c>
      <c r="BL2" s="11" t="s">
        <v>1138</v>
      </c>
      <c r="BM2" s="24" t="s">
        <v>148</v>
      </c>
    </row>
    <row r="3" spans="2:66" x14ac:dyDescent="0.3">
      <c r="B3" s="3" t="s">
        <v>149</v>
      </c>
      <c r="C3" s="3" t="s">
        <v>12</v>
      </c>
      <c r="D3" s="10" t="s">
        <v>11</v>
      </c>
      <c r="E3" s="113" t="s">
        <v>150</v>
      </c>
      <c r="F3" s="24" t="s">
        <v>132</v>
      </c>
      <c r="G3" s="24" t="s">
        <v>23</v>
      </c>
      <c r="H3" s="24" t="s">
        <v>24</v>
      </c>
      <c r="I3" s="3" t="s">
        <v>1037</v>
      </c>
      <c r="J3" s="3" t="s">
        <v>1044</v>
      </c>
      <c r="K3" s="27" t="s">
        <v>47</v>
      </c>
      <c r="L3" s="24" t="s">
        <v>130</v>
      </c>
      <c r="M3" s="24" t="s">
        <v>53</v>
      </c>
      <c r="N3" s="74">
        <v>3</v>
      </c>
      <c r="O3" s="24" t="str">
        <f t="shared" si="0"/>
        <v>General</v>
      </c>
      <c r="P3" s="24" t="s">
        <v>151</v>
      </c>
      <c r="Q3" s="24" t="s">
        <v>1059</v>
      </c>
      <c r="R3" s="24" t="s">
        <v>57</v>
      </c>
      <c r="S3" s="24" t="s">
        <v>1144</v>
      </c>
      <c r="T3" s="24" t="s">
        <v>1066</v>
      </c>
      <c r="U3" s="24" t="s">
        <v>36</v>
      </c>
      <c r="V3" s="24" t="s">
        <v>134</v>
      </c>
      <c r="W3" s="24" t="s">
        <v>1074</v>
      </c>
      <c r="X3" s="24" t="s">
        <v>70</v>
      </c>
      <c r="Y3" s="24" t="s">
        <v>1083</v>
      </c>
      <c r="Z3" s="24" t="s">
        <v>135</v>
      </c>
      <c r="AA3" s="24" t="s">
        <v>136</v>
      </c>
      <c r="AB3" s="24" t="s">
        <v>137</v>
      </c>
      <c r="AC3" s="24" t="s">
        <v>1091</v>
      </c>
      <c r="AD3" s="24" t="s">
        <v>66</v>
      </c>
      <c r="AE3" s="4" t="s">
        <v>1050</v>
      </c>
      <c r="AF3" s="24" t="s">
        <v>141</v>
      </c>
      <c r="AG3" s="24" t="s">
        <v>1101</v>
      </c>
      <c r="AH3" s="24" t="s">
        <v>142</v>
      </c>
      <c r="AI3" s="24" t="s">
        <v>1107</v>
      </c>
      <c r="AJ3" s="24" t="s">
        <v>84</v>
      </c>
      <c r="AK3" s="24" t="s">
        <v>1113</v>
      </c>
      <c r="AL3" s="24" t="s">
        <v>19</v>
      </c>
      <c r="AM3" s="24" t="s">
        <v>1118</v>
      </c>
      <c r="AN3" s="24" t="s">
        <v>143</v>
      </c>
      <c r="AO3" s="24" t="s">
        <v>1124</v>
      </c>
      <c r="AP3" s="24" t="s">
        <v>134</v>
      </c>
      <c r="AQ3" s="24" t="s">
        <v>139</v>
      </c>
      <c r="AR3" s="24" t="s">
        <v>153</v>
      </c>
      <c r="AS3" s="24" t="s">
        <v>134</v>
      </c>
      <c r="AT3" s="24" t="s">
        <v>154</v>
      </c>
      <c r="AU3" s="24" t="s">
        <v>154</v>
      </c>
      <c r="AV3" s="24" t="s">
        <v>155</v>
      </c>
      <c r="AW3" s="24" t="s">
        <v>9</v>
      </c>
      <c r="AX3" s="24" t="s">
        <v>134</v>
      </c>
      <c r="AY3" s="24" t="s">
        <v>156</v>
      </c>
      <c r="AZ3" s="24" t="s">
        <v>157</v>
      </c>
      <c r="BA3" s="24" t="s">
        <v>134</v>
      </c>
      <c r="BB3" s="131" t="s">
        <v>1145</v>
      </c>
      <c r="BC3" s="132">
        <f t="shared" si="1"/>
        <v>7</v>
      </c>
      <c r="BD3" s="133">
        <f t="shared" si="2"/>
        <v>1.9090909090909092</v>
      </c>
      <c r="BE3" s="131" t="s">
        <v>1145</v>
      </c>
      <c r="BF3">
        <f t="shared" si="3"/>
        <v>7</v>
      </c>
      <c r="BG3" s="75">
        <f t="shared" si="4"/>
        <v>1.9090909090909092</v>
      </c>
      <c r="BH3" s="24" t="s">
        <v>134</v>
      </c>
      <c r="BI3" s="24" t="s">
        <v>19</v>
      </c>
      <c r="BJ3" s="24" t="s">
        <v>19</v>
      </c>
      <c r="BK3" s="24" t="s">
        <v>152</v>
      </c>
      <c r="BL3" s="11" t="s">
        <v>1138</v>
      </c>
      <c r="BM3" s="24" t="s">
        <v>158</v>
      </c>
      <c r="BN3" s="18"/>
    </row>
    <row r="4" spans="2:66" x14ac:dyDescent="0.3">
      <c r="B4" s="3" t="s">
        <v>159</v>
      </c>
      <c r="C4" s="3" t="s">
        <v>12</v>
      </c>
      <c r="D4" s="10" t="s">
        <v>11</v>
      </c>
      <c r="E4" s="113" t="s">
        <v>160</v>
      </c>
      <c r="F4" s="24" t="s">
        <v>132</v>
      </c>
      <c r="G4" s="24" t="s">
        <v>23</v>
      </c>
      <c r="H4" s="24" t="s">
        <v>24</v>
      </c>
      <c r="I4" s="3" t="s">
        <v>1037</v>
      </c>
      <c r="J4" s="3" t="s">
        <v>1044</v>
      </c>
      <c r="K4" s="27" t="s">
        <v>47</v>
      </c>
      <c r="L4" s="24" t="s">
        <v>130</v>
      </c>
      <c r="M4" s="24" t="s">
        <v>53</v>
      </c>
      <c r="N4" s="74">
        <v>3</v>
      </c>
      <c r="O4" s="24" t="str">
        <f t="shared" si="0"/>
        <v>General</v>
      </c>
      <c r="P4" s="24" t="s">
        <v>161</v>
      </c>
      <c r="Q4" s="24" t="s">
        <v>1059</v>
      </c>
      <c r="R4" s="24" t="s">
        <v>57</v>
      </c>
      <c r="S4" s="24" t="s">
        <v>1146</v>
      </c>
      <c r="T4" s="24" t="s">
        <v>1066</v>
      </c>
      <c r="U4" s="24" t="s">
        <v>36</v>
      </c>
      <c r="V4" s="24"/>
      <c r="W4" s="24" t="s">
        <v>1074</v>
      </c>
      <c r="X4" s="24" t="s">
        <v>70</v>
      </c>
      <c r="Y4" s="24" t="s">
        <v>1083</v>
      </c>
      <c r="Z4" s="24" t="s">
        <v>135</v>
      </c>
      <c r="AA4" s="24" t="s">
        <v>136</v>
      </c>
      <c r="AB4" s="24" t="s">
        <v>137</v>
      </c>
      <c r="AC4" s="24" t="s">
        <v>1091</v>
      </c>
      <c r="AD4" s="24" t="s">
        <v>66</v>
      </c>
      <c r="AE4" s="4" t="s">
        <v>1050</v>
      </c>
      <c r="AF4" s="24" t="s">
        <v>163</v>
      </c>
      <c r="AG4" s="24" t="s">
        <v>1103</v>
      </c>
      <c r="AH4" s="24" t="s">
        <v>142</v>
      </c>
      <c r="AI4" s="24" t="s">
        <v>1107</v>
      </c>
      <c r="AJ4" s="24" t="s">
        <v>84</v>
      </c>
      <c r="AK4" s="24" t="s">
        <v>1113</v>
      </c>
      <c r="AL4" s="24" t="s">
        <v>19</v>
      </c>
      <c r="AM4" s="24" t="s">
        <v>1118</v>
      </c>
      <c r="AN4" s="24" t="s">
        <v>143</v>
      </c>
      <c r="AO4" s="24" t="s">
        <v>1124</v>
      </c>
      <c r="AP4" s="24"/>
      <c r="AQ4" s="24" t="s">
        <v>139</v>
      </c>
      <c r="AR4" s="24" t="s">
        <v>153</v>
      </c>
      <c r="AS4" s="24"/>
      <c r="AT4" s="24" t="s">
        <v>164</v>
      </c>
      <c r="AU4" s="24" t="s">
        <v>164</v>
      </c>
      <c r="AV4" s="24" t="s">
        <v>165</v>
      </c>
      <c r="AW4" s="24" t="s">
        <v>9</v>
      </c>
      <c r="AX4" s="24"/>
      <c r="AY4" s="24" t="s">
        <v>166</v>
      </c>
      <c r="AZ4" s="24" t="s">
        <v>167</v>
      </c>
      <c r="BA4" s="24"/>
      <c r="BB4" s="131" t="s">
        <v>1147</v>
      </c>
      <c r="BC4" s="132">
        <f t="shared" si="1"/>
        <v>6</v>
      </c>
      <c r="BD4" s="133">
        <f t="shared" si="2"/>
        <v>1.6363636363636365</v>
      </c>
      <c r="BE4" s="131" t="s">
        <v>1147</v>
      </c>
      <c r="BF4">
        <f t="shared" si="3"/>
        <v>6</v>
      </c>
      <c r="BG4" s="75">
        <f t="shared" si="4"/>
        <v>1.6363636363636365</v>
      </c>
      <c r="BH4" s="24"/>
      <c r="BI4" s="24" t="s">
        <v>19</v>
      </c>
      <c r="BJ4" s="24" t="s">
        <v>19</v>
      </c>
      <c r="BK4" s="24" t="s">
        <v>162</v>
      </c>
      <c r="BL4" s="11" t="s">
        <v>1138</v>
      </c>
      <c r="BM4" s="24" t="s">
        <v>168</v>
      </c>
      <c r="BN4" s="18"/>
    </row>
    <row r="5" spans="2:66" x14ac:dyDescent="0.3">
      <c r="B5" s="3" t="s">
        <v>169</v>
      </c>
      <c r="C5" s="3" t="s">
        <v>12</v>
      </c>
      <c r="D5" s="10" t="s">
        <v>11</v>
      </c>
      <c r="E5" s="113" t="s">
        <v>171</v>
      </c>
      <c r="F5" s="24" t="s">
        <v>132</v>
      </c>
      <c r="G5" s="24" t="s">
        <v>23</v>
      </c>
      <c r="H5" s="24" t="s">
        <v>24</v>
      </c>
      <c r="I5" s="3" t="s">
        <v>1037</v>
      </c>
      <c r="J5" s="3" t="s">
        <v>1044</v>
      </c>
      <c r="K5" s="27" t="s">
        <v>47</v>
      </c>
      <c r="L5" s="3" t="s">
        <v>170</v>
      </c>
      <c r="M5" s="3" t="s">
        <v>15</v>
      </c>
      <c r="N5" s="76">
        <v>2</v>
      </c>
      <c r="O5" s="24" t="str">
        <f t="shared" si="0"/>
        <v>Intermediate</v>
      </c>
      <c r="P5" s="3" t="s">
        <v>172</v>
      </c>
      <c r="Q5" s="24" t="s">
        <v>1059</v>
      </c>
      <c r="R5" s="24" t="s">
        <v>57</v>
      </c>
      <c r="S5" s="3" t="s">
        <v>1142</v>
      </c>
      <c r="T5" s="24" t="s">
        <v>1066</v>
      </c>
      <c r="U5" s="8" t="s">
        <v>36</v>
      </c>
      <c r="V5" s="8"/>
      <c r="W5" s="24" t="s">
        <v>1074</v>
      </c>
      <c r="X5" s="8" t="s">
        <v>70</v>
      </c>
      <c r="Y5" s="24" t="s">
        <v>1083</v>
      </c>
      <c r="Z5" s="3" t="s">
        <v>173</v>
      </c>
      <c r="AA5" s="24" t="s">
        <v>174</v>
      </c>
      <c r="AB5" s="24" t="s">
        <v>137</v>
      </c>
      <c r="AC5" s="24" t="s">
        <v>1091</v>
      </c>
      <c r="AD5" s="24" t="s">
        <v>66</v>
      </c>
      <c r="AE5" s="4" t="s">
        <v>1050</v>
      </c>
      <c r="AF5" s="3" t="s">
        <v>1148</v>
      </c>
      <c r="AG5" s="10" t="s">
        <v>1101</v>
      </c>
      <c r="AH5" s="24" t="s">
        <v>1149</v>
      </c>
      <c r="AI5" s="24" t="s">
        <v>1048</v>
      </c>
      <c r="AJ5" s="10" t="s">
        <v>84</v>
      </c>
      <c r="AK5" s="24" t="s">
        <v>1113</v>
      </c>
      <c r="AL5" s="24" t="s">
        <v>19</v>
      </c>
      <c r="AM5" s="24" t="s">
        <v>1118</v>
      </c>
      <c r="AN5" s="24" t="s">
        <v>143</v>
      </c>
      <c r="AO5" s="24" t="s">
        <v>1124</v>
      </c>
      <c r="AP5" s="8"/>
      <c r="AQ5" s="24" t="s">
        <v>139</v>
      </c>
      <c r="AR5" s="3" t="s">
        <v>176</v>
      </c>
      <c r="AS5" s="3"/>
      <c r="AT5" s="8" t="s">
        <v>177</v>
      </c>
      <c r="AU5" s="8" t="s">
        <v>47</v>
      </c>
      <c r="AV5" s="8" t="s">
        <v>178</v>
      </c>
      <c r="AW5" s="8" t="s">
        <v>9</v>
      </c>
      <c r="AX5" s="8"/>
      <c r="AY5" s="3" t="s">
        <v>47</v>
      </c>
      <c r="AZ5" s="3" t="s">
        <v>179</v>
      </c>
      <c r="BB5" s="134" t="s">
        <v>1150</v>
      </c>
      <c r="BC5" s="132">
        <f t="shared" si="1"/>
        <v>6</v>
      </c>
      <c r="BD5" s="133">
        <f t="shared" si="2"/>
        <v>1.6363636363636365</v>
      </c>
      <c r="BE5" s="134" t="s">
        <v>1150</v>
      </c>
      <c r="BF5">
        <f t="shared" si="3"/>
        <v>6</v>
      </c>
      <c r="BG5" s="75">
        <f t="shared" si="4"/>
        <v>1.6363636363636365</v>
      </c>
      <c r="BH5" s="3"/>
      <c r="BJ5" s="24" t="s">
        <v>19</v>
      </c>
      <c r="BK5" s="3" t="s">
        <v>175</v>
      </c>
      <c r="BL5" s="11" t="s">
        <v>1138</v>
      </c>
      <c r="BM5" s="20" t="s">
        <v>180</v>
      </c>
    </row>
    <row r="6" spans="2:66" x14ac:dyDescent="0.3">
      <c r="B6" t="s">
        <v>181</v>
      </c>
      <c r="C6" s="3" t="s">
        <v>12</v>
      </c>
      <c r="D6" s="10" t="s">
        <v>11</v>
      </c>
      <c r="E6" s="113" t="s">
        <v>182</v>
      </c>
      <c r="F6" s="24" t="s">
        <v>132</v>
      </c>
      <c r="G6" s="24" t="s">
        <v>23</v>
      </c>
      <c r="H6" s="24" t="s">
        <v>24</v>
      </c>
      <c r="I6" s="3" t="s">
        <v>1037</v>
      </c>
      <c r="J6" s="3" t="s">
        <v>1044</v>
      </c>
      <c r="K6" s="27" t="s">
        <v>47</v>
      </c>
      <c r="L6" s="3" t="s">
        <v>170</v>
      </c>
      <c r="M6" s="24" t="s">
        <v>53</v>
      </c>
      <c r="N6" s="76">
        <v>3</v>
      </c>
      <c r="O6" s="24" t="str">
        <f t="shared" si="0"/>
        <v>General</v>
      </c>
      <c r="Q6" s="24" t="s">
        <v>1059</v>
      </c>
      <c r="R6" s="24" t="s">
        <v>57</v>
      </c>
      <c r="S6" s="3" t="s">
        <v>1142</v>
      </c>
      <c r="T6" s="24" t="s">
        <v>1066</v>
      </c>
      <c r="U6" s="8" t="s">
        <v>36</v>
      </c>
      <c r="V6" s="8"/>
      <c r="W6" s="24" t="s">
        <v>1074</v>
      </c>
      <c r="X6" s="8" t="s">
        <v>67</v>
      </c>
      <c r="Y6" s="65" t="s">
        <v>1050</v>
      </c>
      <c r="Z6" s="3" t="s">
        <v>173</v>
      </c>
      <c r="AA6" s="24" t="s">
        <v>174</v>
      </c>
      <c r="AB6" s="24" t="s">
        <v>137</v>
      </c>
      <c r="AC6" s="24" t="s">
        <v>1091</v>
      </c>
      <c r="AD6" s="24" t="s">
        <v>66</v>
      </c>
      <c r="AE6" s="4" t="s">
        <v>1050</v>
      </c>
      <c r="AF6" s="3" t="s">
        <v>183</v>
      </c>
      <c r="AG6" s="24" t="s">
        <v>1101</v>
      </c>
      <c r="AH6" s="24" t="s">
        <v>142</v>
      </c>
      <c r="AI6" s="24" t="s">
        <v>1048</v>
      </c>
      <c r="AJ6" s="10" t="s">
        <v>84</v>
      </c>
      <c r="AK6" s="24" t="s">
        <v>1113</v>
      </c>
      <c r="AL6" s="24" t="s">
        <v>19</v>
      </c>
      <c r="AM6" s="24" t="s">
        <v>1118</v>
      </c>
      <c r="AN6" s="24" t="s">
        <v>143</v>
      </c>
      <c r="AO6" s="24" t="s">
        <v>1124</v>
      </c>
      <c r="AP6" s="8"/>
      <c r="AQ6" s="24" t="s">
        <v>139</v>
      </c>
      <c r="AR6" s="3" t="s">
        <v>176</v>
      </c>
      <c r="AS6" s="3"/>
      <c r="AU6" s="8" t="s">
        <v>184</v>
      </c>
      <c r="AV6" s="8" t="s">
        <v>185</v>
      </c>
      <c r="AW6" s="8"/>
      <c r="AX6" s="8"/>
      <c r="AZ6" s="3" t="s">
        <v>186</v>
      </c>
      <c r="BB6" s="135" t="s">
        <v>1151</v>
      </c>
      <c r="BC6" s="132">
        <f t="shared" si="1"/>
        <v>5</v>
      </c>
      <c r="BD6" s="133">
        <f t="shared" si="2"/>
        <v>1.3636363636363635</v>
      </c>
      <c r="BE6" s="134" t="s">
        <v>1151</v>
      </c>
      <c r="BF6">
        <f t="shared" si="3"/>
        <v>5</v>
      </c>
      <c r="BG6" s="75">
        <f t="shared" si="4"/>
        <v>1.3636363636363635</v>
      </c>
      <c r="BH6" s="3"/>
      <c r="BJ6" s="24" t="s">
        <v>19</v>
      </c>
      <c r="BK6" s="3" t="s">
        <v>175</v>
      </c>
      <c r="BL6" s="11" t="s">
        <v>1138</v>
      </c>
      <c r="BM6" s="20" t="s">
        <v>187</v>
      </c>
      <c r="BN6" s="4" t="s">
        <v>188</v>
      </c>
    </row>
    <row r="7" spans="2:66" x14ac:dyDescent="0.3">
      <c r="B7" t="s">
        <v>189</v>
      </c>
      <c r="C7" s="3" t="s">
        <v>12</v>
      </c>
      <c r="D7" s="10" t="s">
        <v>11</v>
      </c>
      <c r="E7" s="113" t="s">
        <v>190</v>
      </c>
      <c r="F7" s="24" t="s">
        <v>132</v>
      </c>
      <c r="G7" s="24" t="s">
        <v>23</v>
      </c>
      <c r="H7" s="24" t="s">
        <v>24</v>
      </c>
      <c r="I7" s="3" t="s">
        <v>1037</v>
      </c>
      <c r="J7" s="3" t="s">
        <v>1044</v>
      </c>
      <c r="K7" s="27" t="s">
        <v>47</v>
      </c>
      <c r="L7" s="3" t="s">
        <v>170</v>
      </c>
      <c r="M7" s="24" t="s">
        <v>53</v>
      </c>
      <c r="N7" s="76">
        <v>3</v>
      </c>
      <c r="O7" s="24" t="str">
        <f t="shared" si="0"/>
        <v>General</v>
      </c>
      <c r="Q7" s="24" t="s">
        <v>1059</v>
      </c>
      <c r="R7" s="24" t="s">
        <v>57</v>
      </c>
      <c r="S7" s="3" t="s">
        <v>1142</v>
      </c>
      <c r="T7" s="24" t="s">
        <v>1066</v>
      </c>
      <c r="U7" s="8" t="s">
        <v>36</v>
      </c>
      <c r="V7" s="8"/>
      <c r="W7" s="24" t="s">
        <v>1074</v>
      </c>
      <c r="X7" s="8" t="s">
        <v>70</v>
      </c>
      <c r="Y7" s="24" t="s">
        <v>1083</v>
      </c>
      <c r="Z7" s="3" t="s">
        <v>173</v>
      </c>
      <c r="AA7" s="24" t="s">
        <v>174</v>
      </c>
      <c r="AB7" s="24" t="s">
        <v>137</v>
      </c>
      <c r="AC7" s="24" t="s">
        <v>1091</v>
      </c>
      <c r="AD7" s="24" t="s">
        <v>66</v>
      </c>
      <c r="AE7" s="4" t="s">
        <v>1050</v>
      </c>
      <c r="AF7" s="3" t="s">
        <v>183</v>
      </c>
      <c r="AG7" s="24" t="s">
        <v>1101</v>
      </c>
      <c r="AH7" s="24" t="s">
        <v>142</v>
      </c>
      <c r="AI7" s="24" t="s">
        <v>1048</v>
      </c>
      <c r="AJ7" s="10" t="s">
        <v>85</v>
      </c>
      <c r="AK7" s="24" t="s">
        <v>1111</v>
      </c>
      <c r="AL7" s="3" t="s">
        <v>9</v>
      </c>
      <c r="AM7" s="10" t="s">
        <v>1116</v>
      </c>
      <c r="AN7" s="24" t="s">
        <v>143</v>
      </c>
      <c r="AO7" s="24" t="s">
        <v>1124</v>
      </c>
      <c r="AP7" s="8"/>
      <c r="AQ7" s="24" t="s">
        <v>139</v>
      </c>
      <c r="AR7" s="3" t="s">
        <v>176</v>
      </c>
      <c r="AS7" s="3"/>
      <c r="AT7" s="8" t="s">
        <v>177</v>
      </c>
      <c r="AU7" s="8" t="s">
        <v>191</v>
      </c>
      <c r="AV7" s="8" t="s">
        <v>192</v>
      </c>
      <c r="AW7" s="8"/>
      <c r="AX7" s="8"/>
      <c r="AY7" s="3" t="s">
        <v>193</v>
      </c>
      <c r="AZ7" s="3" t="s">
        <v>194</v>
      </c>
      <c r="BB7" s="135" t="s">
        <v>1151</v>
      </c>
      <c r="BC7" s="132">
        <f t="shared" si="1"/>
        <v>5</v>
      </c>
      <c r="BD7" s="133">
        <f t="shared" si="2"/>
        <v>1.3636363636363635</v>
      </c>
      <c r="BE7" s="134" t="s">
        <v>1151</v>
      </c>
      <c r="BF7">
        <f t="shared" si="3"/>
        <v>5</v>
      </c>
      <c r="BG7" s="75">
        <f t="shared" si="4"/>
        <v>1.3636363636363635</v>
      </c>
      <c r="BH7" s="3"/>
      <c r="BJ7" s="24" t="s">
        <v>19</v>
      </c>
      <c r="BK7" s="3" t="s">
        <v>175</v>
      </c>
      <c r="BL7" s="11" t="s">
        <v>1138</v>
      </c>
      <c r="BM7" s="20" t="s">
        <v>195</v>
      </c>
      <c r="BN7" s="4" t="s">
        <v>196</v>
      </c>
    </row>
    <row r="8" spans="2:66" x14ac:dyDescent="0.3">
      <c r="B8" s="3" t="s">
        <v>197</v>
      </c>
      <c r="C8" s="3" t="s">
        <v>12</v>
      </c>
      <c r="D8" s="10" t="s">
        <v>11</v>
      </c>
      <c r="E8" s="114" t="s">
        <v>199</v>
      </c>
      <c r="F8" s="24" t="s">
        <v>200</v>
      </c>
      <c r="G8" s="3" t="s">
        <v>23</v>
      </c>
      <c r="H8" s="3" t="s">
        <v>24</v>
      </c>
      <c r="I8" s="3" t="s">
        <v>1037</v>
      </c>
      <c r="J8" s="3" t="s">
        <v>1044</v>
      </c>
      <c r="K8" s="3" t="s">
        <v>47</v>
      </c>
      <c r="L8" s="3" t="s">
        <v>198</v>
      </c>
      <c r="M8" s="3" t="s">
        <v>15</v>
      </c>
      <c r="N8" s="77">
        <v>2</v>
      </c>
      <c r="O8" s="24" t="str">
        <f t="shared" si="0"/>
        <v>Intermediate</v>
      </c>
      <c r="P8" s="14" t="s">
        <v>201</v>
      </c>
      <c r="Q8" s="24" t="s">
        <v>1059</v>
      </c>
      <c r="R8" s="24" t="s">
        <v>57</v>
      </c>
      <c r="S8" s="3" t="s">
        <v>202</v>
      </c>
      <c r="T8" s="24" t="s">
        <v>1066</v>
      </c>
      <c r="U8" s="8" t="s">
        <v>57</v>
      </c>
      <c r="V8" s="8" t="s">
        <v>203</v>
      </c>
      <c r="W8" s="24" t="s">
        <v>1074</v>
      </c>
      <c r="X8" s="8" t="s">
        <v>70</v>
      </c>
      <c r="Y8" s="24" t="s">
        <v>1083</v>
      </c>
      <c r="Z8" s="24" t="s">
        <v>204</v>
      </c>
      <c r="AA8" s="24" t="s">
        <v>174</v>
      </c>
      <c r="AC8" s="24" t="s">
        <v>1091</v>
      </c>
      <c r="AD8" s="24" t="s">
        <v>66</v>
      </c>
      <c r="AE8" s="4" t="s">
        <v>1050</v>
      </c>
      <c r="AF8" s="3" t="s">
        <v>141</v>
      </c>
      <c r="AG8" s="24" t="s">
        <v>1101</v>
      </c>
      <c r="AH8" s="26" t="s">
        <v>209</v>
      </c>
      <c r="AI8" s="24" t="s">
        <v>1048</v>
      </c>
      <c r="AJ8" s="26" t="s">
        <v>208</v>
      </c>
      <c r="AK8" s="24" t="s">
        <v>1113</v>
      </c>
      <c r="AL8" s="3" t="s">
        <v>19</v>
      </c>
      <c r="AM8" s="24" t="s">
        <v>1118</v>
      </c>
      <c r="AN8" s="26" t="s">
        <v>209</v>
      </c>
      <c r="AO8" s="24" t="s">
        <v>1124</v>
      </c>
      <c r="AP8" s="8"/>
      <c r="AQ8" s="24" t="s">
        <v>206</v>
      </c>
      <c r="AR8" s="3" t="s">
        <v>207</v>
      </c>
      <c r="AS8" s="3"/>
      <c r="AT8" s="8" t="s">
        <v>154</v>
      </c>
      <c r="AU8" s="8" t="s">
        <v>154</v>
      </c>
      <c r="AV8" s="8" t="s">
        <v>210</v>
      </c>
      <c r="AW8" s="8" t="s">
        <v>9</v>
      </c>
      <c r="AX8" s="8" t="s">
        <v>211</v>
      </c>
      <c r="AZ8" s="3" t="s">
        <v>212</v>
      </c>
      <c r="BB8" s="134" t="s">
        <v>1152</v>
      </c>
      <c r="BC8" s="132">
        <f t="shared" si="1"/>
        <v>6</v>
      </c>
      <c r="BD8" s="133">
        <f t="shared" si="2"/>
        <v>1.6363636363636365</v>
      </c>
      <c r="BE8" s="134" t="s">
        <v>1152</v>
      </c>
      <c r="BF8">
        <f t="shared" si="3"/>
        <v>6</v>
      </c>
      <c r="BG8" s="75">
        <f t="shared" si="4"/>
        <v>1.6363636363636365</v>
      </c>
      <c r="BH8" s="3" t="s">
        <v>213</v>
      </c>
      <c r="BI8" s="3" t="s">
        <v>19</v>
      </c>
      <c r="BJ8" s="3" t="s">
        <v>19</v>
      </c>
      <c r="BK8" s="3" t="s">
        <v>205</v>
      </c>
      <c r="BL8" s="11" t="s">
        <v>1138</v>
      </c>
      <c r="BM8" s="10" t="s">
        <v>214</v>
      </c>
    </row>
    <row r="9" spans="2:66" ht="15" customHeight="1" x14ac:dyDescent="0.3">
      <c r="B9" s="3" t="s">
        <v>283</v>
      </c>
      <c r="C9" s="3" t="s">
        <v>31</v>
      </c>
      <c r="D9" s="10" t="s">
        <v>11</v>
      </c>
      <c r="E9" s="114" t="s">
        <v>284</v>
      </c>
      <c r="G9" s="3" t="s">
        <v>32</v>
      </c>
      <c r="H9" s="3" t="s">
        <v>14</v>
      </c>
      <c r="I9" s="3" t="s">
        <v>1037</v>
      </c>
      <c r="J9" s="4" t="s">
        <v>1040</v>
      </c>
      <c r="K9" s="3" t="s">
        <v>47</v>
      </c>
      <c r="L9" s="3" t="s">
        <v>234</v>
      </c>
      <c r="M9" s="3" t="s">
        <v>53</v>
      </c>
      <c r="N9" s="77">
        <v>3</v>
      </c>
      <c r="O9" s="24" t="str">
        <f t="shared" si="0"/>
        <v>General</v>
      </c>
      <c r="P9" s="3" t="s">
        <v>285</v>
      </c>
      <c r="Q9" s="24" t="s">
        <v>1059</v>
      </c>
      <c r="R9" s="24" t="s">
        <v>57</v>
      </c>
      <c r="S9" s="3" t="s">
        <v>286</v>
      </c>
      <c r="T9" s="24" t="s">
        <v>1066</v>
      </c>
      <c r="U9" s="8" t="s">
        <v>57</v>
      </c>
      <c r="V9" s="64" t="s">
        <v>287</v>
      </c>
      <c r="W9" s="24" t="s">
        <v>1074</v>
      </c>
      <c r="X9" s="8" t="s">
        <v>70</v>
      </c>
      <c r="Y9" s="27" t="s">
        <v>1083</v>
      </c>
      <c r="Z9" s="3" t="s">
        <v>288</v>
      </c>
      <c r="AA9" s="3" t="s">
        <v>289</v>
      </c>
      <c r="AB9" s="3" t="s">
        <v>289</v>
      </c>
      <c r="AC9" s="10" t="s">
        <v>1050</v>
      </c>
      <c r="AD9" s="3" t="s">
        <v>63</v>
      </c>
      <c r="AE9" s="4" t="s">
        <v>1097</v>
      </c>
      <c r="AF9" s="14" t="s">
        <v>293</v>
      </c>
      <c r="AG9" s="10" t="s">
        <v>1103</v>
      </c>
      <c r="AH9" s="3" t="s">
        <v>294</v>
      </c>
      <c r="AI9" s="24" t="s">
        <v>1107</v>
      </c>
      <c r="AJ9" s="10" t="s">
        <v>84</v>
      </c>
      <c r="AK9" s="24" t="s">
        <v>1113</v>
      </c>
      <c r="AL9" s="3" t="s">
        <v>19</v>
      </c>
      <c r="AM9" s="24" t="s">
        <v>1118</v>
      </c>
      <c r="AN9" s="3" t="s">
        <v>695</v>
      </c>
      <c r="AO9" s="24" t="s">
        <v>1124</v>
      </c>
      <c r="AP9" s="8" t="s">
        <v>290</v>
      </c>
      <c r="AQ9" s="3" t="s">
        <v>291</v>
      </c>
      <c r="AR9" s="3" t="s">
        <v>292</v>
      </c>
      <c r="AS9" s="3"/>
      <c r="AT9" s="8" t="s">
        <v>295</v>
      </c>
      <c r="AU9" s="8" t="s">
        <v>289</v>
      </c>
      <c r="AV9" s="8" t="s">
        <v>296</v>
      </c>
      <c r="AW9" s="8" t="s">
        <v>9</v>
      </c>
      <c r="AX9" s="8" t="s">
        <v>289</v>
      </c>
      <c r="AY9" s="4" t="s">
        <v>289</v>
      </c>
      <c r="BB9" s="136" t="s">
        <v>700</v>
      </c>
      <c r="BC9" s="132">
        <f t="shared" si="1"/>
        <v>5</v>
      </c>
      <c r="BD9" s="133">
        <f t="shared" si="2"/>
        <v>1.3636363636363635</v>
      </c>
      <c r="BE9" s="130" t="s">
        <v>1231</v>
      </c>
      <c r="BF9">
        <f t="shared" si="3"/>
        <v>2</v>
      </c>
      <c r="BG9" s="75">
        <f t="shared" si="4"/>
        <v>0.54545454545454541</v>
      </c>
      <c r="BH9" s="3" t="s">
        <v>297</v>
      </c>
      <c r="BI9" s="3" t="s">
        <v>19</v>
      </c>
      <c r="BJ9" s="3" t="s">
        <v>19</v>
      </c>
      <c r="BL9" s="11" t="s">
        <v>1134</v>
      </c>
      <c r="BM9" s="10"/>
    </row>
    <row r="10" spans="2:66" x14ac:dyDescent="0.3">
      <c r="B10" s="3" t="s">
        <v>298</v>
      </c>
      <c r="C10" s="3" t="s">
        <v>52</v>
      </c>
      <c r="D10" s="10" t="s">
        <v>11</v>
      </c>
      <c r="E10" s="114" t="s">
        <v>300</v>
      </c>
      <c r="F10" s="3" t="s">
        <v>301</v>
      </c>
      <c r="G10" s="3" t="s">
        <v>32</v>
      </c>
      <c r="H10" s="3" t="s">
        <v>14</v>
      </c>
      <c r="I10" s="3" t="s">
        <v>1037</v>
      </c>
      <c r="J10" s="4" t="s">
        <v>1040</v>
      </c>
      <c r="K10" s="3" t="s">
        <v>47</v>
      </c>
      <c r="L10" s="3" t="s">
        <v>299</v>
      </c>
      <c r="M10" s="3" t="s">
        <v>53</v>
      </c>
      <c r="N10" s="77">
        <v>3</v>
      </c>
      <c r="O10" s="24" t="str">
        <f t="shared" si="0"/>
        <v>General</v>
      </c>
      <c r="P10" s="3" t="s">
        <v>302</v>
      </c>
      <c r="Q10" s="24" t="s">
        <v>1061</v>
      </c>
      <c r="R10" s="24" t="s">
        <v>57</v>
      </c>
      <c r="S10" s="3" t="s">
        <v>303</v>
      </c>
      <c r="T10" s="24" t="s">
        <v>1064</v>
      </c>
      <c r="U10" s="8" t="s">
        <v>57</v>
      </c>
      <c r="V10" s="8" t="s">
        <v>304</v>
      </c>
      <c r="W10" s="24" t="s">
        <v>1074</v>
      </c>
      <c r="X10" s="8" t="s">
        <v>67</v>
      </c>
      <c r="Y10" s="8" t="s">
        <v>1050</v>
      </c>
      <c r="Z10" s="3" t="s">
        <v>305</v>
      </c>
      <c r="AA10" s="3" t="s">
        <v>306</v>
      </c>
      <c r="AB10" s="3" t="s">
        <v>307</v>
      </c>
      <c r="AC10" s="10" t="s">
        <v>1050</v>
      </c>
      <c r="AD10" s="3" t="s">
        <v>66</v>
      </c>
      <c r="AE10" s="4" t="s">
        <v>1050</v>
      </c>
      <c r="AF10" s="3" t="s">
        <v>312</v>
      </c>
      <c r="AG10" s="10" t="s">
        <v>1103</v>
      </c>
      <c r="AH10" s="3" t="s">
        <v>142</v>
      </c>
      <c r="AI10" s="24" t="s">
        <v>1107</v>
      </c>
      <c r="AJ10" s="10" t="s">
        <v>85</v>
      </c>
      <c r="AK10" s="24" t="s">
        <v>1111</v>
      </c>
      <c r="AL10" s="3" t="s">
        <v>19</v>
      </c>
      <c r="AM10" s="24" t="s">
        <v>1118</v>
      </c>
      <c r="AN10" s="3"/>
      <c r="AO10" s="24" t="s">
        <v>1124</v>
      </c>
      <c r="AP10" s="8" t="s">
        <v>309</v>
      </c>
      <c r="AQ10" s="3" t="s">
        <v>310</v>
      </c>
      <c r="AR10" s="3" t="s">
        <v>311</v>
      </c>
      <c r="AS10" s="3"/>
      <c r="AT10" s="8" t="s">
        <v>313</v>
      </c>
      <c r="AU10" s="8" t="s">
        <v>313</v>
      </c>
      <c r="AV10" s="8" t="s">
        <v>314</v>
      </c>
      <c r="AW10" s="8" t="s">
        <v>9</v>
      </c>
      <c r="AX10" s="8" t="s">
        <v>315</v>
      </c>
      <c r="AY10" s="3" t="s">
        <v>316</v>
      </c>
      <c r="AZ10" s="3" t="s">
        <v>273</v>
      </c>
      <c r="BB10" s="134" t="s">
        <v>1230</v>
      </c>
      <c r="BC10" s="132">
        <f t="shared" si="1"/>
        <v>3</v>
      </c>
      <c r="BD10" s="133">
        <f t="shared" si="2"/>
        <v>0.81818181818181823</v>
      </c>
      <c r="BE10" s="134" t="s">
        <v>1230</v>
      </c>
      <c r="BF10">
        <f t="shared" si="3"/>
        <v>3</v>
      </c>
      <c r="BG10" s="75">
        <f t="shared" si="4"/>
        <v>0.81818181818181823</v>
      </c>
      <c r="BH10" s="3" t="s">
        <v>317</v>
      </c>
      <c r="BI10" s="3" t="s">
        <v>19</v>
      </c>
      <c r="BJ10" s="3" t="s">
        <v>19</v>
      </c>
      <c r="BK10" s="3" t="s">
        <v>308</v>
      </c>
      <c r="BL10" s="11" t="s">
        <v>1134</v>
      </c>
      <c r="BM10" s="10"/>
    </row>
    <row r="11" spans="2:66" x14ac:dyDescent="0.3">
      <c r="B11" s="3" t="s">
        <v>1153</v>
      </c>
      <c r="C11" s="3" t="s">
        <v>52</v>
      </c>
      <c r="D11" s="10" t="s">
        <v>11</v>
      </c>
      <c r="E11" s="115" t="s">
        <v>671</v>
      </c>
      <c r="G11" s="3" t="s">
        <v>32</v>
      </c>
      <c r="H11" s="3" t="s">
        <v>33</v>
      </c>
      <c r="I11" s="3" t="s">
        <v>1037</v>
      </c>
      <c r="J11" s="4" t="s">
        <v>1042</v>
      </c>
      <c r="K11" s="3" t="s">
        <v>47</v>
      </c>
      <c r="L11" s="3" t="s">
        <v>234</v>
      </c>
      <c r="M11" s="3" t="s">
        <v>53</v>
      </c>
      <c r="N11" s="77">
        <v>3</v>
      </c>
      <c r="O11" s="24" t="str">
        <f t="shared" si="0"/>
        <v>General</v>
      </c>
      <c r="P11" s="3" t="s">
        <v>672</v>
      </c>
      <c r="Q11" s="24" t="s">
        <v>1061</v>
      </c>
      <c r="R11" s="24" t="s">
        <v>57</v>
      </c>
      <c r="S11" s="3" t="s">
        <v>673</v>
      </c>
      <c r="T11" s="24" t="s">
        <v>1068</v>
      </c>
      <c r="U11" s="8" t="s">
        <v>57</v>
      </c>
      <c r="V11" s="8" t="s">
        <v>674</v>
      </c>
      <c r="W11" s="24" t="s">
        <v>1076</v>
      </c>
      <c r="X11" s="8" t="s">
        <v>70</v>
      </c>
      <c r="Y11" s="24" t="s">
        <v>1083</v>
      </c>
      <c r="Z11" s="3" t="s">
        <v>675</v>
      </c>
      <c r="AA11" s="3" t="s">
        <v>676</v>
      </c>
      <c r="AB11" s="3" t="s">
        <v>677</v>
      </c>
      <c r="AC11" s="10" t="s">
        <v>1050</v>
      </c>
      <c r="AD11" s="3" t="s">
        <v>66</v>
      </c>
      <c r="AE11" s="4" t="s">
        <v>1050</v>
      </c>
      <c r="AF11" s="3" t="s">
        <v>681</v>
      </c>
      <c r="AG11" s="10" t="s">
        <v>1103</v>
      </c>
      <c r="AH11" s="3" t="s">
        <v>1154</v>
      </c>
      <c r="AI11" s="10" t="s">
        <v>1107</v>
      </c>
      <c r="AJ11" s="10" t="s">
        <v>85</v>
      </c>
      <c r="AK11" s="24" t="s">
        <v>1111</v>
      </c>
      <c r="AL11" s="3" t="s">
        <v>9</v>
      </c>
      <c r="AM11" s="10" t="s">
        <v>1116</v>
      </c>
      <c r="AN11" s="3" t="s">
        <v>682</v>
      </c>
      <c r="AO11" s="24" t="s">
        <v>1122</v>
      </c>
      <c r="AP11" s="8" t="s">
        <v>679</v>
      </c>
      <c r="AQ11" s="3" t="s">
        <v>224</v>
      </c>
      <c r="AR11" s="3" t="s">
        <v>680</v>
      </c>
      <c r="AS11" s="3"/>
      <c r="AT11" s="8" t="s">
        <v>484</v>
      </c>
      <c r="AU11" s="8" t="s">
        <v>683</v>
      </c>
      <c r="AV11" s="8" t="s">
        <v>684</v>
      </c>
      <c r="AW11" s="8" t="s">
        <v>9</v>
      </c>
      <c r="AX11" s="8" t="s">
        <v>685</v>
      </c>
      <c r="BA11" s="3" t="s">
        <v>686</v>
      </c>
      <c r="BB11" s="134" t="s">
        <v>687</v>
      </c>
      <c r="BC11" s="132">
        <f t="shared" si="1"/>
        <v>8</v>
      </c>
      <c r="BD11" s="133">
        <f t="shared" si="2"/>
        <v>2.1818181818181817</v>
      </c>
      <c r="BE11" s="134" t="s">
        <v>687</v>
      </c>
      <c r="BF11">
        <f t="shared" si="3"/>
        <v>8</v>
      </c>
      <c r="BG11" s="75">
        <f t="shared" si="4"/>
        <v>2.1818181818181817</v>
      </c>
      <c r="BH11" s="3"/>
      <c r="BI11" s="3" t="s">
        <v>9</v>
      </c>
      <c r="BJ11" s="3" t="s">
        <v>9</v>
      </c>
      <c r="BK11" s="3" t="s">
        <v>678</v>
      </c>
      <c r="BL11" s="11" t="s">
        <v>1136</v>
      </c>
      <c r="BM11" s="10" t="s">
        <v>688</v>
      </c>
      <c r="BN11" s="4" t="s">
        <v>1155</v>
      </c>
    </row>
    <row r="12" spans="2:66" x14ac:dyDescent="0.3">
      <c r="B12" s="3" t="s">
        <v>689</v>
      </c>
      <c r="C12" s="3" t="s">
        <v>52</v>
      </c>
      <c r="D12" s="10" t="s">
        <v>11</v>
      </c>
      <c r="E12" s="114" t="s">
        <v>690</v>
      </c>
      <c r="F12" s="4"/>
      <c r="G12" s="3" t="s">
        <v>13</v>
      </c>
      <c r="H12" s="3" t="s">
        <v>14</v>
      </c>
      <c r="I12" s="3" t="s">
        <v>1181</v>
      </c>
      <c r="J12" s="4" t="s">
        <v>1040</v>
      </c>
      <c r="K12" s="3" t="s">
        <v>47</v>
      </c>
      <c r="L12" s="3" t="s">
        <v>234</v>
      </c>
      <c r="M12" s="3" t="s">
        <v>53</v>
      </c>
      <c r="N12" s="77">
        <v>3</v>
      </c>
      <c r="O12" s="24" t="str">
        <f t="shared" si="0"/>
        <v>General</v>
      </c>
      <c r="P12" s="3" t="s">
        <v>672</v>
      </c>
      <c r="Q12" s="24" t="s">
        <v>1061</v>
      </c>
      <c r="R12" s="24" t="s">
        <v>57</v>
      </c>
      <c r="S12" s="3" t="s">
        <v>673</v>
      </c>
      <c r="T12" s="24" t="s">
        <v>1066</v>
      </c>
      <c r="U12" s="8" t="s">
        <v>36</v>
      </c>
      <c r="V12" s="8"/>
      <c r="W12" s="24" t="s">
        <v>1074</v>
      </c>
      <c r="X12" s="8" t="s">
        <v>70</v>
      </c>
      <c r="Y12" s="24" t="s">
        <v>1083</v>
      </c>
      <c r="Z12" s="3" t="s">
        <v>691</v>
      </c>
      <c r="AA12" s="3" t="s">
        <v>289</v>
      </c>
      <c r="AB12" s="3" t="s">
        <v>677</v>
      </c>
      <c r="AC12" s="10" t="s">
        <v>1050</v>
      </c>
      <c r="AD12" s="3" t="s">
        <v>66</v>
      </c>
      <c r="AE12" s="4" t="s">
        <v>1050</v>
      </c>
      <c r="AF12" s="3" t="s">
        <v>693</v>
      </c>
      <c r="AG12" s="10" t="s">
        <v>1103</v>
      </c>
      <c r="AH12" s="3" t="s">
        <v>694</v>
      </c>
      <c r="AI12" s="24" t="s">
        <v>1107</v>
      </c>
      <c r="AJ12" s="10" t="s">
        <v>84</v>
      </c>
      <c r="AK12" s="24" t="s">
        <v>1113</v>
      </c>
      <c r="AL12" s="3" t="s">
        <v>19</v>
      </c>
      <c r="AM12" s="24" t="s">
        <v>1118</v>
      </c>
      <c r="AN12" s="3" t="s">
        <v>695</v>
      </c>
      <c r="AO12" s="24" t="s">
        <v>1124</v>
      </c>
      <c r="AP12" s="8" t="s">
        <v>679</v>
      </c>
      <c r="AQ12" s="3" t="s">
        <v>224</v>
      </c>
      <c r="AR12" s="3" t="s">
        <v>692</v>
      </c>
      <c r="AS12" s="3"/>
      <c r="AT12" s="8" t="s">
        <v>271</v>
      </c>
      <c r="AU12" s="8" t="s">
        <v>696</v>
      </c>
      <c r="AV12" s="8" t="s">
        <v>697</v>
      </c>
      <c r="AW12" s="8" t="s">
        <v>9</v>
      </c>
      <c r="AX12" s="8" t="s">
        <v>289</v>
      </c>
      <c r="AY12" s="3" t="s">
        <v>698</v>
      </c>
      <c r="AZ12" s="3" t="s">
        <v>699</v>
      </c>
      <c r="BB12" s="136" t="s">
        <v>250</v>
      </c>
      <c r="BC12" s="132">
        <f t="shared" si="1"/>
        <v>4</v>
      </c>
      <c r="BD12" s="133">
        <f t="shared" si="2"/>
        <v>1.0909090909090908</v>
      </c>
      <c r="BE12" s="134">
        <v>4</v>
      </c>
      <c r="BF12">
        <f t="shared" si="3"/>
        <v>1</v>
      </c>
      <c r="BG12" s="75">
        <f t="shared" si="4"/>
        <v>0.27272727272727271</v>
      </c>
      <c r="BH12" s="3" t="s">
        <v>297</v>
      </c>
      <c r="BI12" s="3" t="s">
        <v>19</v>
      </c>
      <c r="BJ12" s="3" t="s">
        <v>19</v>
      </c>
      <c r="BL12" s="11" t="s">
        <v>1134</v>
      </c>
      <c r="BM12" s="10"/>
    </row>
    <row r="13" spans="2:66" ht="14.4" customHeight="1" x14ac:dyDescent="0.3">
      <c r="B13" s="3" t="s">
        <v>318</v>
      </c>
      <c r="C13" s="3" t="s">
        <v>38</v>
      </c>
      <c r="D13" s="10" t="s">
        <v>11</v>
      </c>
      <c r="E13" s="114" t="s">
        <v>319</v>
      </c>
      <c r="F13" s="3" t="s">
        <v>320</v>
      </c>
      <c r="G13" s="3" t="s">
        <v>23</v>
      </c>
      <c r="H13" s="3" t="s">
        <v>14</v>
      </c>
      <c r="I13" s="3" t="s">
        <v>1037</v>
      </c>
      <c r="J13" s="4" t="s">
        <v>1040</v>
      </c>
      <c r="K13" s="3" t="s">
        <v>47</v>
      </c>
      <c r="L13" s="3" t="s">
        <v>234</v>
      </c>
      <c r="M13" s="3" t="s">
        <v>53</v>
      </c>
      <c r="N13" s="77">
        <v>3</v>
      </c>
      <c r="O13" s="24" t="str">
        <f t="shared" si="0"/>
        <v>General</v>
      </c>
      <c r="P13" s="3" t="s">
        <v>321</v>
      </c>
      <c r="Q13" s="24" t="s">
        <v>1059</v>
      </c>
      <c r="R13" s="24" t="s">
        <v>16</v>
      </c>
      <c r="S13" s="3" t="s">
        <v>322</v>
      </c>
      <c r="T13" s="24" t="s">
        <v>1064</v>
      </c>
      <c r="U13" s="8" t="s">
        <v>17</v>
      </c>
      <c r="V13"/>
      <c r="W13" s="24" t="s">
        <v>1074</v>
      </c>
      <c r="X13" s="8" t="s">
        <v>67</v>
      </c>
      <c r="Y13" s="65" t="s">
        <v>1050</v>
      </c>
      <c r="Z13" s="3" t="s">
        <v>323</v>
      </c>
      <c r="AA13" s="3" t="s">
        <v>324</v>
      </c>
      <c r="AB13" s="3" t="s">
        <v>325</v>
      </c>
      <c r="AC13" s="10" t="s">
        <v>1091</v>
      </c>
      <c r="AD13" s="3" t="s">
        <v>66</v>
      </c>
      <c r="AE13" s="4" t="s">
        <v>1050</v>
      </c>
      <c r="AF13" s="3" t="s">
        <v>328</v>
      </c>
      <c r="AG13" s="24" t="s">
        <v>1101</v>
      </c>
      <c r="AH13" s="3" t="s">
        <v>329</v>
      </c>
      <c r="AI13" s="10" t="s">
        <v>1048</v>
      </c>
      <c r="AJ13" s="10"/>
      <c r="AK13" s="10" t="s">
        <v>1109</v>
      </c>
      <c r="AM13" s="10" t="s">
        <v>1116</v>
      </c>
      <c r="AN13" s="3"/>
      <c r="AO13" s="10" t="s">
        <v>1120</v>
      </c>
      <c r="AP13" s="8" t="s">
        <v>326</v>
      </c>
      <c r="AQ13" s="3" t="s">
        <v>326</v>
      </c>
      <c r="AR13" s="3" t="s">
        <v>327</v>
      </c>
      <c r="AS13" s="3"/>
      <c r="AV13" s="8"/>
      <c r="AW13" s="8"/>
      <c r="AX13" s="8"/>
      <c r="BB13" s="134" t="s">
        <v>1156</v>
      </c>
      <c r="BC13" s="132">
        <f t="shared" si="1"/>
        <v>2</v>
      </c>
      <c r="BD13" s="133">
        <f t="shared" si="2"/>
        <v>0.54545454545454541</v>
      </c>
      <c r="BE13" s="134">
        <v>3</v>
      </c>
      <c r="BF13">
        <f t="shared" si="3"/>
        <v>1</v>
      </c>
      <c r="BG13" s="75">
        <f t="shared" si="4"/>
        <v>0.27272727272727271</v>
      </c>
      <c r="BH13" s="3" t="s">
        <v>297</v>
      </c>
      <c r="BJ13" s="3"/>
      <c r="BL13" s="11" t="s">
        <v>1136</v>
      </c>
      <c r="BM13" s="10"/>
    </row>
    <row r="14" spans="2:66" x14ac:dyDescent="0.3">
      <c r="B14" s="3" t="s">
        <v>330</v>
      </c>
      <c r="C14" s="3" t="s">
        <v>38</v>
      </c>
      <c r="D14" s="10" t="s">
        <v>11</v>
      </c>
      <c r="E14" s="114" t="s">
        <v>331</v>
      </c>
      <c r="F14" s="3" t="s">
        <v>332</v>
      </c>
      <c r="G14" s="3" t="s">
        <v>23</v>
      </c>
      <c r="H14" s="3" t="s">
        <v>14</v>
      </c>
      <c r="I14" s="3" t="s">
        <v>1037</v>
      </c>
      <c r="J14" s="4" t="s">
        <v>1040</v>
      </c>
      <c r="K14" s="3" t="s">
        <v>47</v>
      </c>
      <c r="L14" s="3" t="s">
        <v>234</v>
      </c>
      <c r="M14" s="3" t="s">
        <v>53</v>
      </c>
      <c r="N14" s="77">
        <v>3</v>
      </c>
      <c r="O14" s="24" t="str">
        <f t="shared" si="0"/>
        <v>General</v>
      </c>
      <c r="P14" s="3" t="s">
        <v>333</v>
      </c>
      <c r="Q14" s="24" t="s">
        <v>1059</v>
      </c>
      <c r="R14" s="24" t="s">
        <v>16</v>
      </c>
      <c r="S14" s="3" t="s">
        <v>322</v>
      </c>
      <c r="T14" s="24" t="s">
        <v>1064</v>
      </c>
      <c r="U14" s="8" t="s">
        <v>36</v>
      </c>
      <c r="V14" s="8"/>
      <c r="W14" s="24" t="s">
        <v>1074</v>
      </c>
      <c r="X14" s="8" t="s">
        <v>70</v>
      </c>
      <c r="Y14" s="24" t="s">
        <v>1083</v>
      </c>
      <c r="Z14" s="3" t="s">
        <v>334</v>
      </c>
      <c r="AA14" s="27" t="s">
        <v>335</v>
      </c>
      <c r="AB14" s="3" t="s">
        <v>336</v>
      </c>
      <c r="AC14" s="3" t="s">
        <v>1091</v>
      </c>
      <c r="AD14" s="3" t="s">
        <v>66</v>
      </c>
      <c r="AE14" s="4" t="s">
        <v>1050</v>
      </c>
      <c r="AF14" s="3" t="s">
        <v>341</v>
      </c>
      <c r="AG14" s="24" t="s">
        <v>1101</v>
      </c>
      <c r="AH14" s="3" t="s">
        <v>261</v>
      </c>
      <c r="AI14" s="24" t="s">
        <v>1107</v>
      </c>
      <c r="AJ14" s="10" t="s">
        <v>85</v>
      </c>
      <c r="AK14" s="24" t="s">
        <v>1111</v>
      </c>
      <c r="AL14" s="3" t="s">
        <v>19</v>
      </c>
      <c r="AM14" s="24" t="s">
        <v>1118</v>
      </c>
      <c r="AN14" s="3" t="s">
        <v>229</v>
      </c>
      <c r="AO14" s="24" t="s">
        <v>1124</v>
      </c>
      <c r="AP14" s="8" t="s">
        <v>338</v>
      </c>
      <c r="AQ14" s="3" t="s">
        <v>339</v>
      </c>
      <c r="AR14" s="3" t="s">
        <v>327</v>
      </c>
      <c r="AS14" s="3" t="s">
        <v>340</v>
      </c>
      <c r="AT14" s="8" t="s">
        <v>342</v>
      </c>
      <c r="AU14" s="8" t="s">
        <v>342</v>
      </c>
      <c r="AV14" s="8" t="s">
        <v>343</v>
      </c>
      <c r="AW14" s="8" t="s">
        <v>9</v>
      </c>
      <c r="AX14" s="8" t="s">
        <v>344</v>
      </c>
      <c r="AY14" s="3" t="s">
        <v>345</v>
      </c>
      <c r="AZ14" s="3" t="s">
        <v>346</v>
      </c>
      <c r="BB14" s="134" t="s">
        <v>1156</v>
      </c>
      <c r="BC14" s="132">
        <f t="shared" si="1"/>
        <v>2</v>
      </c>
      <c r="BD14" s="133">
        <f t="shared" si="2"/>
        <v>0.54545454545454541</v>
      </c>
      <c r="BE14" s="130">
        <v>3</v>
      </c>
      <c r="BF14">
        <f t="shared" si="3"/>
        <v>1</v>
      </c>
      <c r="BG14" s="75">
        <f t="shared" si="4"/>
        <v>0.27272727272727271</v>
      </c>
      <c r="BH14" s="3" t="s">
        <v>297</v>
      </c>
      <c r="BI14" s="3" t="s">
        <v>9</v>
      </c>
      <c r="BJ14" s="3" t="s">
        <v>19</v>
      </c>
      <c r="BK14" s="3" t="s">
        <v>337</v>
      </c>
      <c r="BL14" s="11" t="s">
        <v>1136</v>
      </c>
      <c r="BM14" s="10"/>
      <c r="BN14" s="4" t="s">
        <v>347</v>
      </c>
    </row>
    <row r="15" spans="2:66" x14ac:dyDescent="0.3">
      <c r="B15" s="3" t="s">
        <v>348</v>
      </c>
      <c r="C15" s="3" t="s">
        <v>38</v>
      </c>
      <c r="D15" s="10" t="s">
        <v>11</v>
      </c>
      <c r="E15" s="114" t="s">
        <v>349</v>
      </c>
      <c r="G15" s="3" t="s">
        <v>23</v>
      </c>
      <c r="H15" s="3" t="s">
        <v>24</v>
      </c>
      <c r="I15" s="3" t="s">
        <v>1037</v>
      </c>
      <c r="J15" s="4" t="s">
        <v>1042</v>
      </c>
      <c r="K15" s="3" t="s">
        <v>47</v>
      </c>
      <c r="L15" s="3" t="s">
        <v>234</v>
      </c>
      <c r="M15" s="3" t="s">
        <v>53</v>
      </c>
      <c r="N15" s="77">
        <v>3</v>
      </c>
      <c r="O15" s="24" t="str">
        <f t="shared" si="0"/>
        <v>General</v>
      </c>
      <c r="P15" s="3" t="s">
        <v>350</v>
      </c>
      <c r="Q15" s="24" t="s">
        <v>1059</v>
      </c>
      <c r="R15" s="24" t="s">
        <v>351</v>
      </c>
      <c r="S15" s="3"/>
      <c r="T15" s="24" t="s">
        <v>1064</v>
      </c>
      <c r="U15" s="8" t="s">
        <v>36</v>
      </c>
      <c r="V15" s="8"/>
      <c r="W15" s="24" t="s">
        <v>1074</v>
      </c>
      <c r="X15" s="8" t="s">
        <v>64</v>
      </c>
      <c r="Y15" s="8" t="s">
        <v>1080</v>
      </c>
      <c r="Z15" s="3" t="s">
        <v>352</v>
      </c>
      <c r="AA15" s="3" t="s">
        <v>353</v>
      </c>
      <c r="AB15" s="3" t="s">
        <v>354</v>
      </c>
      <c r="AC15" s="3" t="s">
        <v>1091</v>
      </c>
      <c r="AD15" s="3" t="s">
        <v>66</v>
      </c>
      <c r="AE15" s="4" t="s">
        <v>1050</v>
      </c>
      <c r="AF15" s="3" t="s">
        <v>341</v>
      </c>
      <c r="AG15" s="24" t="s">
        <v>1101</v>
      </c>
      <c r="AH15" s="3" t="s">
        <v>329</v>
      </c>
      <c r="AI15" s="24" t="s">
        <v>1107</v>
      </c>
      <c r="AJ15" s="10"/>
      <c r="AK15" s="10" t="s">
        <v>1109</v>
      </c>
      <c r="AM15" s="10" t="s">
        <v>1118</v>
      </c>
      <c r="AN15" s="3"/>
      <c r="AO15" s="10" t="s">
        <v>1122</v>
      </c>
      <c r="AP15" s="8" t="s">
        <v>338</v>
      </c>
      <c r="AQ15" s="3" t="s">
        <v>339</v>
      </c>
      <c r="AR15" s="3" t="s">
        <v>327</v>
      </c>
      <c r="AS15" s="3" t="s">
        <v>356</v>
      </c>
      <c r="AT15" s="8" t="s">
        <v>357</v>
      </c>
      <c r="AU15" s="8" t="s">
        <v>357</v>
      </c>
      <c r="AV15" s="8" t="s">
        <v>358</v>
      </c>
      <c r="AW15" s="8" t="s">
        <v>19</v>
      </c>
      <c r="AX15" s="8"/>
      <c r="AY15" s="8" t="s">
        <v>359</v>
      </c>
      <c r="BB15" s="134" t="s">
        <v>1156</v>
      </c>
      <c r="BC15" s="132">
        <f t="shared" si="1"/>
        <v>2</v>
      </c>
      <c r="BD15" s="133">
        <f t="shared" si="2"/>
        <v>0.54545454545454541</v>
      </c>
      <c r="BE15" s="130">
        <v>3</v>
      </c>
      <c r="BF15">
        <f t="shared" si="3"/>
        <v>1</v>
      </c>
      <c r="BG15" s="75">
        <f t="shared" si="4"/>
        <v>0.27272727272727271</v>
      </c>
      <c r="BH15" s="3" t="s">
        <v>297</v>
      </c>
      <c r="BI15" s="3" t="s">
        <v>19</v>
      </c>
      <c r="BJ15" s="3" t="s">
        <v>19</v>
      </c>
      <c r="BK15" s="3" t="s">
        <v>355</v>
      </c>
      <c r="BL15" s="11" t="s">
        <v>1136</v>
      </c>
      <c r="BM15" s="10"/>
      <c r="BN15" s="4" t="s">
        <v>360</v>
      </c>
    </row>
    <row r="16" spans="2:66" x14ac:dyDescent="0.3">
      <c r="B16" s="3" t="s">
        <v>361</v>
      </c>
      <c r="C16" s="3" t="s">
        <v>38</v>
      </c>
      <c r="D16" s="10" t="s">
        <v>11</v>
      </c>
      <c r="E16" s="114" t="s">
        <v>362</v>
      </c>
      <c r="F16" s="3" t="s">
        <v>363</v>
      </c>
      <c r="G16" s="3" t="s">
        <v>23</v>
      </c>
      <c r="H16" s="3" t="s">
        <v>33</v>
      </c>
      <c r="I16" s="3" t="s">
        <v>1037</v>
      </c>
      <c r="J16" s="4" t="s">
        <v>1042</v>
      </c>
      <c r="K16" s="3" t="s">
        <v>47</v>
      </c>
      <c r="L16" s="3" t="s">
        <v>234</v>
      </c>
      <c r="M16" s="3" t="s">
        <v>53</v>
      </c>
      <c r="N16" s="77">
        <v>3</v>
      </c>
      <c r="O16" s="24" t="str">
        <f t="shared" si="0"/>
        <v>General</v>
      </c>
      <c r="P16" s="3" t="s">
        <v>364</v>
      </c>
      <c r="Q16" s="24" t="s">
        <v>1059</v>
      </c>
      <c r="R16" s="24" t="s">
        <v>16</v>
      </c>
      <c r="S16" s="3" t="s">
        <v>322</v>
      </c>
      <c r="T16" s="24" t="s">
        <v>1064</v>
      </c>
      <c r="U16" s="8" t="s">
        <v>36</v>
      </c>
      <c r="V16" s="8"/>
      <c r="W16" s="24" t="s">
        <v>1074</v>
      </c>
      <c r="X16" s="8" t="s">
        <v>70</v>
      </c>
      <c r="Y16" s="27" t="s">
        <v>1083</v>
      </c>
      <c r="Z16" s="3" t="s">
        <v>365</v>
      </c>
      <c r="AA16" s="27" t="s">
        <v>335</v>
      </c>
      <c r="AB16" s="3" t="s">
        <v>336</v>
      </c>
      <c r="AC16" s="3" t="s">
        <v>1091</v>
      </c>
      <c r="AD16" s="3" t="s">
        <v>66</v>
      </c>
      <c r="AE16" s="4" t="s">
        <v>1050</v>
      </c>
      <c r="AF16" s="3" t="s">
        <v>369</v>
      </c>
      <c r="AG16" s="10" t="s">
        <v>1103</v>
      </c>
      <c r="AH16" s="3" t="s">
        <v>261</v>
      </c>
      <c r="AI16" s="24" t="s">
        <v>1107</v>
      </c>
      <c r="AJ16" s="10" t="s">
        <v>84</v>
      </c>
      <c r="AK16" s="24" t="s">
        <v>1113</v>
      </c>
      <c r="AL16" s="3" t="s">
        <v>19</v>
      </c>
      <c r="AM16" s="27" t="s">
        <v>1118</v>
      </c>
      <c r="AN16" s="3" t="s">
        <v>229</v>
      </c>
      <c r="AO16" s="27" t="s">
        <v>1124</v>
      </c>
      <c r="AP16" s="8" t="s">
        <v>367</v>
      </c>
      <c r="AQ16" s="3" t="s">
        <v>339</v>
      </c>
      <c r="AR16" s="3" t="s">
        <v>327</v>
      </c>
      <c r="AS16" s="3" t="s">
        <v>368</v>
      </c>
      <c r="AT16" s="8" t="s">
        <v>370</v>
      </c>
      <c r="AU16" s="8" t="s">
        <v>371</v>
      </c>
      <c r="AV16" s="8" t="s">
        <v>372</v>
      </c>
      <c r="AW16" s="8" t="s">
        <v>9</v>
      </c>
      <c r="AX16" s="8" t="s">
        <v>373</v>
      </c>
      <c r="AY16" s="3" t="s">
        <v>374</v>
      </c>
      <c r="AZ16" s="3" t="s">
        <v>375</v>
      </c>
      <c r="BB16" s="134" t="s">
        <v>410</v>
      </c>
      <c r="BC16" s="132">
        <f t="shared" si="1"/>
        <v>3</v>
      </c>
      <c r="BD16" s="133">
        <f t="shared" si="2"/>
        <v>0.81818181818181823</v>
      </c>
      <c r="BE16" s="130" t="s">
        <v>1160</v>
      </c>
      <c r="BF16">
        <f t="shared" si="3"/>
        <v>2</v>
      </c>
      <c r="BG16" s="75">
        <f t="shared" si="4"/>
        <v>0.54545454545454541</v>
      </c>
      <c r="BH16" s="3" t="s">
        <v>297</v>
      </c>
      <c r="BI16" s="3" t="s">
        <v>9</v>
      </c>
      <c r="BJ16" s="3" t="s">
        <v>9</v>
      </c>
      <c r="BK16" s="3" t="s">
        <v>366</v>
      </c>
      <c r="BL16" s="11" t="s">
        <v>1136</v>
      </c>
      <c r="BM16" s="10" t="s">
        <v>376</v>
      </c>
      <c r="BN16" s="4" t="s">
        <v>377</v>
      </c>
    </row>
    <row r="17" spans="1:66" x14ac:dyDescent="0.3">
      <c r="B17" s="3" t="s">
        <v>378</v>
      </c>
      <c r="C17" s="3" t="s">
        <v>38</v>
      </c>
      <c r="D17" s="10" t="s">
        <v>11</v>
      </c>
      <c r="E17" s="114" t="s">
        <v>379</v>
      </c>
      <c r="F17" s="3" t="s">
        <v>380</v>
      </c>
      <c r="G17" s="3" t="s">
        <v>23</v>
      </c>
      <c r="H17" s="3" t="s">
        <v>14</v>
      </c>
      <c r="I17" s="3" t="s">
        <v>1037</v>
      </c>
      <c r="J17" s="4" t="s">
        <v>1040</v>
      </c>
      <c r="K17" s="3" t="s">
        <v>47</v>
      </c>
      <c r="L17" s="3" t="s">
        <v>234</v>
      </c>
      <c r="M17" s="3" t="s">
        <v>53</v>
      </c>
      <c r="N17" s="77">
        <v>3</v>
      </c>
      <c r="O17" s="24" t="str">
        <f t="shared" si="0"/>
        <v>General</v>
      </c>
      <c r="P17" s="3" t="s">
        <v>321</v>
      </c>
      <c r="Q17" s="24" t="s">
        <v>1059</v>
      </c>
      <c r="R17" s="24" t="s">
        <v>16</v>
      </c>
      <c r="S17" s="3" t="s">
        <v>381</v>
      </c>
      <c r="T17" s="24" t="s">
        <v>1064</v>
      </c>
      <c r="U17" s="8" t="s">
        <v>17</v>
      </c>
      <c r="V17" s="8"/>
      <c r="W17" s="24" t="s">
        <v>1074</v>
      </c>
      <c r="X17" s="8" t="s">
        <v>70</v>
      </c>
      <c r="Y17" s="65" t="s">
        <v>1083</v>
      </c>
      <c r="Z17" s="3" t="s">
        <v>382</v>
      </c>
      <c r="AA17" s="10" t="s">
        <v>324</v>
      </c>
      <c r="AB17" s="3" t="s">
        <v>383</v>
      </c>
      <c r="AC17" s="3" t="s">
        <v>1091</v>
      </c>
      <c r="AD17" s="3" t="s">
        <v>63</v>
      </c>
      <c r="AE17" s="4" t="s">
        <v>1097</v>
      </c>
      <c r="AF17" s="3" t="s">
        <v>385</v>
      </c>
      <c r="AG17" s="10" t="s">
        <v>1103</v>
      </c>
      <c r="AH17" s="3" t="s">
        <v>329</v>
      </c>
      <c r="AI17" s="10" t="s">
        <v>1107</v>
      </c>
      <c r="AJ17" s="10"/>
      <c r="AK17" s="10" t="s">
        <v>1109</v>
      </c>
      <c r="AM17" s="10" t="s">
        <v>1118</v>
      </c>
      <c r="AN17" s="3"/>
      <c r="AO17" s="10" t="s">
        <v>1122</v>
      </c>
      <c r="AP17" s="8" t="s">
        <v>326</v>
      </c>
      <c r="AQ17" s="3" t="s">
        <v>326</v>
      </c>
      <c r="AR17" s="3" t="s">
        <v>327</v>
      </c>
      <c r="AS17" s="3" t="s">
        <v>384</v>
      </c>
      <c r="AV17" s="8"/>
      <c r="AW17" s="8" t="s">
        <v>9</v>
      </c>
      <c r="AX17" s="8" t="s">
        <v>386</v>
      </c>
      <c r="BA17" s="3" t="s">
        <v>387</v>
      </c>
      <c r="BB17" s="134" t="s">
        <v>1156</v>
      </c>
      <c r="BC17" s="132">
        <f t="shared" si="1"/>
        <v>2</v>
      </c>
      <c r="BD17" s="133">
        <f t="shared" si="2"/>
        <v>0.54545454545454541</v>
      </c>
      <c r="BE17" s="130">
        <v>3</v>
      </c>
      <c r="BF17">
        <f t="shared" si="3"/>
        <v>1</v>
      </c>
      <c r="BG17" s="75">
        <f t="shared" si="4"/>
        <v>0.27272727272727271</v>
      </c>
      <c r="BH17" s="3" t="s">
        <v>297</v>
      </c>
      <c r="BJ17" s="3"/>
      <c r="BL17" s="11" t="s">
        <v>1136</v>
      </c>
      <c r="BM17" s="10"/>
    </row>
    <row r="18" spans="1:66" s="11" customFormat="1" ht="22.95" customHeight="1" x14ac:dyDescent="0.3">
      <c r="B18" s="68" t="s">
        <v>388</v>
      </c>
      <c r="C18" s="66" t="s">
        <v>38</v>
      </c>
      <c r="D18" s="22" t="s">
        <v>30</v>
      </c>
      <c r="E18" s="116" t="s">
        <v>389</v>
      </c>
      <c r="F18" s="66"/>
      <c r="G18" s="66" t="s">
        <v>23</v>
      </c>
      <c r="H18" s="66" t="s">
        <v>14</v>
      </c>
      <c r="I18" s="66" t="s">
        <v>1037</v>
      </c>
      <c r="J18" s="11" t="s">
        <v>1040</v>
      </c>
      <c r="K18" s="66" t="s">
        <v>47</v>
      </c>
      <c r="L18" s="66" t="s">
        <v>234</v>
      </c>
      <c r="M18" s="66" t="s">
        <v>53</v>
      </c>
      <c r="N18" s="78">
        <v>3</v>
      </c>
      <c r="O18" s="67" t="str">
        <f t="shared" si="0"/>
        <v>General</v>
      </c>
      <c r="P18" s="66" t="s">
        <v>390</v>
      </c>
      <c r="Q18" s="67" t="s">
        <v>1059</v>
      </c>
      <c r="R18" s="67" t="s">
        <v>45</v>
      </c>
      <c r="S18" s="66"/>
      <c r="T18" s="67" t="s">
        <v>1066</v>
      </c>
      <c r="U18" s="68" t="s">
        <v>36</v>
      </c>
      <c r="V18" s="68"/>
      <c r="W18" s="67" t="s">
        <v>1074</v>
      </c>
      <c r="X18" s="68" t="s">
        <v>64</v>
      </c>
      <c r="Y18" s="101" t="s">
        <v>1080</v>
      </c>
      <c r="Z18" s="66" t="s">
        <v>391</v>
      </c>
      <c r="AA18" s="69" t="s">
        <v>392</v>
      </c>
      <c r="AB18" s="66" t="s">
        <v>393</v>
      </c>
      <c r="AC18" s="66" t="s">
        <v>1091</v>
      </c>
      <c r="AD18" s="66" t="s">
        <v>63</v>
      </c>
      <c r="AE18" s="11" t="s">
        <v>1097</v>
      </c>
      <c r="AF18" s="66" t="s">
        <v>396</v>
      </c>
      <c r="AG18" s="67" t="s">
        <v>1101</v>
      </c>
      <c r="AH18" s="66" t="s">
        <v>397</v>
      </c>
      <c r="AI18" s="67" t="s">
        <v>1107</v>
      </c>
      <c r="AJ18" s="22"/>
      <c r="AK18" s="22" t="s">
        <v>1109</v>
      </c>
      <c r="AL18" s="66"/>
      <c r="AM18" s="66" t="s">
        <v>1118</v>
      </c>
      <c r="AN18" s="66"/>
      <c r="AO18" s="66" t="s">
        <v>1122</v>
      </c>
      <c r="AP18" s="68" t="s">
        <v>338</v>
      </c>
      <c r="AQ18" s="66" t="s">
        <v>394</v>
      </c>
      <c r="AR18" s="66" t="s">
        <v>395</v>
      </c>
      <c r="AS18" s="66"/>
      <c r="AT18" s="68" t="s">
        <v>398</v>
      </c>
      <c r="AU18" s="68" t="s">
        <v>398</v>
      </c>
      <c r="AV18" s="68" t="s">
        <v>399</v>
      </c>
      <c r="AW18" s="68" t="s">
        <v>9</v>
      </c>
      <c r="AX18" s="66" t="s">
        <v>400</v>
      </c>
      <c r="AY18" s="21" t="s">
        <v>399</v>
      </c>
      <c r="AZ18" s="66" t="s">
        <v>401</v>
      </c>
      <c r="BA18" s="66"/>
      <c r="BB18" s="137" t="s">
        <v>1156</v>
      </c>
      <c r="BC18" s="138">
        <f t="shared" si="1"/>
        <v>2</v>
      </c>
      <c r="BD18" s="139">
        <f t="shared" si="2"/>
        <v>0.54545454545454541</v>
      </c>
      <c r="BE18" s="140">
        <v>3</v>
      </c>
      <c r="BF18" s="21">
        <f t="shared" si="3"/>
        <v>1</v>
      </c>
      <c r="BG18" s="126">
        <f t="shared" si="4"/>
        <v>0.27272727272727271</v>
      </c>
      <c r="BH18" s="66" t="s">
        <v>297</v>
      </c>
      <c r="BI18" s="66" t="s">
        <v>9</v>
      </c>
      <c r="BJ18" s="66" t="s">
        <v>9</v>
      </c>
      <c r="BK18" s="66"/>
      <c r="BL18" s="11" t="s">
        <v>1136</v>
      </c>
      <c r="BM18" s="22"/>
    </row>
    <row r="19" spans="1:66" x14ac:dyDescent="0.3">
      <c r="B19" s="8" t="s">
        <v>402</v>
      </c>
      <c r="C19" s="3" t="s">
        <v>38</v>
      </c>
      <c r="D19" s="10" t="s">
        <v>11</v>
      </c>
      <c r="E19" s="114" t="s">
        <v>403</v>
      </c>
      <c r="G19" s="3" t="s">
        <v>23</v>
      </c>
      <c r="H19" s="3" t="s">
        <v>14</v>
      </c>
      <c r="I19" s="3" t="s">
        <v>1037</v>
      </c>
      <c r="J19" s="4" t="s">
        <v>1040</v>
      </c>
      <c r="K19" s="3" t="s">
        <v>47</v>
      </c>
      <c r="L19" s="3" t="s">
        <v>234</v>
      </c>
      <c r="M19" s="3" t="s">
        <v>53</v>
      </c>
      <c r="N19" s="77">
        <v>3</v>
      </c>
      <c r="O19" s="24" t="str">
        <f t="shared" si="0"/>
        <v>General</v>
      </c>
      <c r="P19" s="3" t="s">
        <v>404</v>
      </c>
      <c r="Q19" s="24" t="s">
        <v>1059</v>
      </c>
      <c r="R19" s="24" t="s">
        <v>45</v>
      </c>
      <c r="S19" s="3"/>
      <c r="T19" s="24" t="s">
        <v>1066</v>
      </c>
      <c r="U19" s="8" t="s">
        <v>36</v>
      </c>
      <c r="V19" s="8"/>
      <c r="W19" s="24" t="s">
        <v>1074</v>
      </c>
      <c r="X19" s="8" t="s">
        <v>67</v>
      </c>
      <c r="Y19" s="65" t="s">
        <v>1050</v>
      </c>
      <c r="AA19" s="10"/>
      <c r="AC19" s="3" t="s">
        <v>1091</v>
      </c>
      <c r="AD19" s="3" t="s">
        <v>63</v>
      </c>
      <c r="AE19" s="4" t="s">
        <v>1097</v>
      </c>
      <c r="AF19" s="3" t="s">
        <v>406</v>
      </c>
      <c r="AG19" s="24" t="s">
        <v>1101</v>
      </c>
      <c r="AH19" s="3" t="s">
        <v>407</v>
      </c>
      <c r="AI19" s="24" t="s">
        <v>1107</v>
      </c>
      <c r="AJ19" s="10"/>
      <c r="AK19" s="10" t="s">
        <v>1109</v>
      </c>
      <c r="AL19" s="3" t="s">
        <v>19</v>
      </c>
      <c r="AM19" s="24" t="s">
        <v>1118</v>
      </c>
      <c r="AN19" s="3"/>
      <c r="AO19" s="10" t="s">
        <v>1122</v>
      </c>
      <c r="AP19" s="8" t="s">
        <v>338</v>
      </c>
      <c r="AQ19" s="3" t="s">
        <v>394</v>
      </c>
      <c r="AR19" s="3" t="s">
        <v>405</v>
      </c>
      <c r="AS19" s="3"/>
      <c r="AT19" s="8" t="s">
        <v>271</v>
      </c>
      <c r="AU19" s="8" t="s">
        <v>271</v>
      </c>
      <c r="AV19" s="8" t="s">
        <v>408</v>
      </c>
      <c r="AW19" s="8" t="s">
        <v>19</v>
      </c>
      <c r="AX19" s="8"/>
      <c r="AY19" s="8" t="s">
        <v>408</v>
      </c>
      <c r="AZ19" s="3" t="s">
        <v>409</v>
      </c>
      <c r="BB19" s="134" t="s">
        <v>410</v>
      </c>
      <c r="BC19" s="132">
        <f t="shared" si="1"/>
        <v>3</v>
      </c>
      <c r="BD19" s="133">
        <f t="shared" si="2"/>
        <v>0.81818181818181823</v>
      </c>
      <c r="BE19" s="130">
        <v>3</v>
      </c>
      <c r="BF19">
        <f t="shared" si="3"/>
        <v>1</v>
      </c>
      <c r="BG19" s="75">
        <f t="shared" si="4"/>
        <v>0.27272727272727271</v>
      </c>
      <c r="BH19" s="3" t="s">
        <v>297</v>
      </c>
      <c r="BI19" s="3" t="s">
        <v>19</v>
      </c>
      <c r="BJ19" s="3" t="s">
        <v>19</v>
      </c>
      <c r="BL19" s="11" t="s">
        <v>1136</v>
      </c>
      <c r="BM19" s="10"/>
    </row>
    <row r="20" spans="1:66" x14ac:dyDescent="0.3">
      <c r="B20" s="8" t="s">
        <v>411</v>
      </c>
      <c r="C20" s="27" t="s">
        <v>38</v>
      </c>
      <c r="D20" s="24" t="s">
        <v>11</v>
      </c>
      <c r="E20" s="117" t="s">
        <v>413</v>
      </c>
      <c r="F20" s="27" t="s">
        <v>414</v>
      </c>
      <c r="G20" s="27" t="s">
        <v>23</v>
      </c>
      <c r="H20" s="27" t="s">
        <v>14</v>
      </c>
      <c r="I20" s="3" t="s">
        <v>1037</v>
      </c>
      <c r="J20" s="4" t="s">
        <v>1040</v>
      </c>
      <c r="K20" s="27" t="s">
        <v>47</v>
      </c>
      <c r="L20" s="27" t="s">
        <v>412</v>
      </c>
      <c r="M20" s="27" t="s">
        <v>53</v>
      </c>
      <c r="N20" s="80">
        <v>3</v>
      </c>
      <c r="O20" s="24" t="str">
        <f t="shared" si="0"/>
        <v>General</v>
      </c>
      <c r="P20" s="27" t="s">
        <v>415</v>
      </c>
      <c r="Q20" s="24" t="s">
        <v>1059</v>
      </c>
      <c r="R20" s="24" t="s">
        <v>16</v>
      </c>
      <c r="S20" s="27" t="s">
        <v>134</v>
      </c>
      <c r="T20" s="24" t="s">
        <v>1064</v>
      </c>
      <c r="U20" s="27" t="s">
        <v>36</v>
      </c>
      <c r="V20" s="27" t="s">
        <v>134</v>
      </c>
      <c r="W20" s="24" t="s">
        <v>1074</v>
      </c>
      <c r="X20" s="27" t="s">
        <v>67</v>
      </c>
      <c r="Y20" s="8" t="s">
        <v>1050</v>
      </c>
      <c r="Z20" s="27" t="s">
        <v>416</v>
      </c>
      <c r="AA20" s="27" t="s">
        <v>417</v>
      </c>
      <c r="AB20" s="27" t="s">
        <v>418</v>
      </c>
      <c r="AC20" s="27" t="s">
        <v>1050</v>
      </c>
      <c r="AD20" s="27" t="s">
        <v>63</v>
      </c>
      <c r="AE20" s="4" t="s">
        <v>1097</v>
      </c>
      <c r="AF20" s="27" t="s">
        <v>420</v>
      </c>
      <c r="AG20" s="24" t="s">
        <v>1101</v>
      </c>
      <c r="AH20" s="27" t="s">
        <v>421</v>
      </c>
      <c r="AI20" s="24" t="s">
        <v>1048</v>
      </c>
      <c r="AJ20" s="24" t="s">
        <v>134</v>
      </c>
      <c r="AK20" s="10" t="s">
        <v>1109</v>
      </c>
      <c r="AL20" s="27" t="s">
        <v>134</v>
      </c>
      <c r="AM20" s="3" t="s">
        <v>1116</v>
      </c>
      <c r="AN20" s="27" t="s">
        <v>134</v>
      </c>
      <c r="AO20" s="27" t="s">
        <v>1122</v>
      </c>
      <c r="AP20" s="27" t="s">
        <v>134</v>
      </c>
      <c r="AQ20" s="27" t="s">
        <v>139</v>
      </c>
      <c r="AR20" s="27" t="s">
        <v>419</v>
      </c>
      <c r="AS20" s="27" t="s">
        <v>134</v>
      </c>
      <c r="AT20" s="27" t="s">
        <v>271</v>
      </c>
      <c r="AU20" s="27" t="s">
        <v>271</v>
      </c>
      <c r="AV20" s="27" t="s">
        <v>422</v>
      </c>
      <c r="AW20" s="27" t="s">
        <v>19</v>
      </c>
      <c r="AX20" s="27" t="s">
        <v>134</v>
      </c>
      <c r="AY20" s="27" t="s">
        <v>134</v>
      </c>
      <c r="AZ20" s="27" t="s">
        <v>134</v>
      </c>
      <c r="BA20" s="27" t="s">
        <v>134</v>
      </c>
      <c r="BB20" s="104" t="s">
        <v>410</v>
      </c>
      <c r="BC20" s="132">
        <f t="shared" si="1"/>
        <v>3</v>
      </c>
      <c r="BD20" s="133">
        <f t="shared" si="2"/>
        <v>0.81818181818181823</v>
      </c>
      <c r="BE20" s="131" t="s">
        <v>410</v>
      </c>
      <c r="BF20">
        <f t="shared" si="3"/>
        <v>3</v>
      </c>
      <c r="BG20" s="75">
        <f t="shared" si="4"/>
        <v>0.81818181818181823</v>
      </c>
      <c r="BH20" s="27" t="s">
        <v>134</v>
      </c>
      <c r="BI20" s="27" t="s">
        <v>19</v>
      </c>
      <c r="BJ20" s="27" t="s">
        <v>19</v>
      </c>
      <c r="BK20" s="27" t="s">
        <v>134</v>
      </c>
      <c r="BL20" s="11" t="s">
        <v>1136</v>
      </c>
      <c r="BM20" s="24" t="s">
        <v>134</v>
      </c>
    </row>
    <row r="21" spans="1:66" s="11" customFormat="1" x14ac:dyDescent="0.3">
      <c r="A21" s="4"/>
      <c r="B21" s="4" t="s">
        <v>423</v>
      </c>
      <c r="C21" s="3" t="s">
        <v>38</v>
      </c>
      <c r="D21" s="10" t="s">
        <v>11</v>
      </c>
      <c r="E21" s="117" t="s">
        <v>425</v>
      </c>
      <c r="F21" s="27" t="s">
        <v>426</v>
      </c>
      <c r="G21" s="27" t="s">
        <v>23</v>
      </c>
      <c r="H21" s="27" t="s">
        <v>14</v>
      </c>
      <c r="I21" s="3" t="s">
        <v>1037</v>
      </c>
      <c r="J21" s="4" t="s">
        <v>1040</v>
      </c>
      <c r="K21" s="27" t="s">
        <v>47</v>
      </c>
      <c r="L21" s="27" t="s">
        <v>424</v>
      </c>
      <c r="M21" s="27" t="s">
        <v>39</v>
      </c>
      <c r="N21" s="80">
        <v>3</v>
      </c>
      <c r="O21" s="24" t="str">
        <f t="shared" si="0"/>
        <v>General</v>
      </c>
      <c r="P21" s="27" t="s">
        <v>427</v>
      </c>
      <c r="Q21" s="24" t="s">
        <v>1059</v>
      </c>
      <c r="R21" s="24" t="s">
        <v>45</v>
      </c>
      <c r="S21" s="27" t="s">
        <v>134</v>
      </c>
      <c r="T21" s="24" t="s">
        <v>1066</v>
      </c>
      <c r="U21" s="27" t="s">
        <v>36</v>
      </c>
      <c r="V21" s="27" t="s">
        <v>134</v>
      </c>
      <c r="W21" s="24" t="s">
        <v>1074</v>
      </c>
      <c r="X21" s="27" t="s">
        <v>70</v>
      </c>
      <c r="Y21" s="27" t="s">
        <v>1083</v>
      </c>
      <c r="Z21" s="27" t="s">
        <v>335</v>
      </c>
      <c r="AA21" s="27" t="s">
        <v>335</v>
      </c>
      <c r="AB21" s="27" t="s">
        <v>428</v>
      </c>
      <c r="AC21" s="27" t="s">
        <v>1050</v>
      </c>
      <c r="AD21" s="27" t="s">
        <v>63</v>
      </c>
      <c r="AE21" s="4" t="s">
        <v>1097</v>
      </c>
      <c r="AF21" s="27" t="s">
        <v>429</v>
      </c>
      <c r="AG21" s="24" t="s">
        <v>1101</v>
      </c>
      <c r="AH21" s="27" t="s">
        <v>430</v>
      </c>
      <c r="AI21" s="24" t="s">
        <v>1048</v>
      </c>
      <c r="AJ21" s="24" t="s">
        <v>85</v>
      </c>
      <c r="AK21" s="24" t="s">
        <v>1111</v>
      </c>
      <c r="AL21" s="27" t="s">
        <v>9</v>
      </c>
      <c r="AM21" s="3" t="s">
        <v>1116</v>
      </c>
      <c r="AN21" s="27" t="s">
        <v>431</v>
      </c>
      <c r="AO21" s="27" t="s">
        <v>1122</v>
      </c>
      <c r="AP21" s="27" t="s">
        <v>134</v>
      </c>
      <c r="AQ21" s="27" t="s">
        <v>139</v>
      </c>
      <c r="AR21" s="27" t="s">
        <v>419</v>
      </c>
      <c r="AS21" s="27" t="s">
        <v>134</v>
      </c>
      <c r="AT21" s="27" t="s">
        <v>432</v>
      </c>
      <c r="AU21" s="27" t="s">
        <v>432</v>
      </c>
      <c r="AV21" s="27" t="s">
        <v>433</v>
      </c>
      <c r="AW21" s="27" t="s">
        <v>9</v>
      </c>
      <c r="AX21" s="27" t="s">
        <v>134</v>
      </c>
      <c r="AY21" s="27" t="s">
        <v>434</v>
      </c>
      <c r="AZ21" s="27" t="s">
        <v>184</v>
      </c>
      <c r="BA21" s="27" t="s">
        <v>134</v>
      </c>
      <c r="BB21" s="104" t="s">
        <v>410</v>
      </c>
      <c r="BC21" s="132">
        <f t="shared" si="1"/>
        <v>3</v>
      </c>
      <c r="BD21" s="133">
        <f t="shared" si="2"/>
        <v>0.81818181818181823</v>
      </c>
      <c r="BE21" s="131" t="s">
        <v>410</v>
      </c>
      <c r="BF21">
        <f t="shared" si="3"/>
        <v>3</v>
      </c>
      <c r="BG21" s="75">
        <f t="shared" si="4"/>
        <v>0.81818181818181823</v>
      </c>
      <c r="BH21" s="27" t="s">
        <v>134</v>
      </c>
      <c r="BI21" s="27" t="s">
        <v>134</v>
      </c>
      <c r="BJ21" s="27" t="s">
        <v>134</v>
      </c>
      <c r="BK21" s="27" t="s">
        <v>134</v>
      </c>
      <c r="BL21" s="11" t="s">
        <v>1136</v>
      </c>
      <c r="BM21" s="24" t="s">
        <v>436</v>
      </c>
      <c r="BN21" s="15" t="s">
        <v>437</v>
      </c>
    </row>
    <row r="22" spans="1:66" x14ac:dyDescent="0.3">
      <c r="B22" s="4" t="s">
        <v>438</v>
      </c>
      <c r="C22" s="3" t="s">
        <v>38</v>
      </c>
      <c r="D22" s="10" t="s">
        <v>11</v>
      </c>
      <c r="E22" s="114" t="s">
        <v>440</v>
      </c>
      <c r="F22" s="3" t="s">
        <v>441</v>
      </c>
      <c r="G22" s="3" t="s">
        <v>23</v>
      </c>
      <c r="H22" s="3" t="s">
        <v>24</v>
      </c>
      <c r="I22" s="3" t="s">
        <v>1037</v>
      </c>
      <c r="J22" s="4" t="s">
        <v>1042</v>
      </c>
      <c r="K22" s="3" t="s">
        <v>10</v>
      </c>
      <c r="L22" s="3" t="s">
        <v>439</v>
      </c>
      <c r="M22" s="3" t="s">
        <v>34</v>
      </c>
      <c r="N22" s="77">
        <v>1</v>
      </c>
      <c r="O22" s="24" t="str">
        <f t="shared" si="0"/>
        <v>Specific</v>
      </c>
      <c r="P22" s="3" t="s">
        <v>442</v>
      </c>
      <c r="Q22" s="24" t="s">
        <v>1059</v>
      </c>
      <c r="R22" s="24" t="s">
        <v>54</v>
      </c>
      <c r="S22" s="3" t="s">
        <v>443</v>
      </c>
      <c r="T22" s="24" t="s">
        <v>1066</v>
      </c>
      <c r="U22" s="8" t="s">
        <v>57</v>
      </c>
      <c r="V22" s="8" t="s">
        <v>444</v>
      </c>
      <c r="W22" s="24" t="s">
        <v>1074</v>
      </c>
      <c r="X22" s="8" t="s">
        <v>67</v>
      </c>
      <c r="Y22" s="8" t="s">
        <v>1050</v>
      </c>
      <c r="Z22" s="3" t="s">
        <v>445</v>
      </c>
      <c r="AA22" s="3" t="s">
        <v>446</v>
      </c>
      <c r="AB22" s="3" t="s">
        <v>447</v>
      </c>
      <c r="AC22" s="3" t="s">
        <v>1050</v>
      </c>
      <c r="AD22" s="3" t="s">
        <v>66</v>
      </c>
      <c r="AE22" s="4" t="s">
        <v>1050</v>
      </c>
      <c r="AF22" s="27" t="s">
        <v>451</v>
      </c>
      <c r="AG22" s="24" t="s">
        <v>1101</v>
      </c>
      <c r="AH22" s="3" t="s">
        <v>452</v>
      </c>
      <c r="AI22" s="10" t="s">
        <v>1107</v>
      </c>
      <c r="AJ22" s="10" t="s">
        <v>85</v>
      </c>
      <c r="AK22" s="24" t="s">
        <v>1111</v>
      </c>
      <c r="AL22" s="3" t="s">
        <v>19</v>
      </c>
      <c r="AM22" s="24" t="s">
        <v>1118</v>
      </c>
      <c r="AN22" s="3" t="s">
        <v>453</v>
      </c>
      <c r="AO22" s="3" t="s">
        <v>1120</v>
      </c>
      <c r="AP22" s="8"/>
      <c r="AQ22" s="3" t="s">
        <v>394</v>
      </c>
      <c r="AR22" s="3" t="s">
        <v>449</v>
      </c>
      <c r="AS22" s="3" t="s">
        <v>450</v>
      </c>
      <c r="AT22" s="8" t="s">
        <v>454</v>
      </c>
      <c r="AU22" s="8" t="s">
        <v>454</v>
      </c>
      <c r="AV22" s="64" t="s">
        <v>455</v>
      </c>
      <c r="AW22" s="8" t="s">
        <v>19</v>
      </c>
      <c r="AX22" s="8"/>
      <c r="AZ22" s="3" t="s">
        <v>456</v>
      </c>
      <c r="BB22" s="134" t="s">
        <v>457</v>
      </c>
      <c r="BC22" s="132">
        <f t="shared" si="1"/>
        <v>4</v>
      </c>
      <c r="BD22" s="133">
        <f t="shared" si="2"/>
        <v>1.0909090909090908</v>
      </c>
      <c r="BE22" s="130" t="s">
        <v>1156</v>
      </c>
      <c r="BF22">
        <f t="shared" si="3"/>
        <v>2</v>
      </c>
      <c r="BG22" s="75">
        <f t="shared" si="4"/>
        <v>0.54545454545454541</v>
      </c>
      <c r="BH22" s="3" t="s">
        <v>458</v>
      </c>
      <c r="BI22" s="3" t="s">
        <v>19</v>
      </c>
      <c r="BJ22" s="3" t="s">
        <v>9</v>
      </c>
      <c r="BK22" s="3" t="s">
        <v>448</v>
      </c>
      <c r="BL22" s="11" t="s">
        <v>1136</v>
      </c>
      <c r="BM22" s="10" t="s">
        <v>459</v>
      </c>
      <c r="BN22" s="4" t="s">
        <v>460</v>
      </c>
    </row>
    <row r="23" spans="1:66" ht="100.8" x14ac:dyDescent="0.3">
      <c r="B23" s="4" t="s">
        <v>461</v>
      </c>
      <c r="C23" s="10" t="s">
        <v>38</v>
      </c>
      <c r="D23" s="10" t="s">
        <v>11</v>
      </c>
      <c r="E23" s="118" t="s">
        <v>462</v>
      </c>
      <c r="F23" s="24" t="s">
        <v>134</v>
      </c>
      <c r="G23" s="24" t="s">
        <v>23</v>
      </c>
      <c r="H23" s="24" t="s">
        <v>24</v>
      </c>
      <c r="I23" s="3" t="s">
        <v>1037</v>
      </c>
      <c r="J23" s="4" t="s">
        <v>1042</v>
      </c>
      <c r="K23" s="24" t="s">
        <v>47</v>
      </c>
      <c r="L23" s="24" t="s">
        <v>412</v>
      </c>
      <c r="M23" s="24" t="s">
        <v>53</v>
      </c>
      <c r="N23" s="74">
        <v>3</v>
      </c>
      <c r="O23" s="24" t="str">
        <f t="shared" si="0"/>
        <v>General</v>
      </c>
      <c r="P23" s="24" t="s">
        <v>463</v>
      </c>
      <c r="Q23" s="24" t="s">
        <v>1059</v>
      </c>
      <c r="R23" s="24" t="s">
        <v>16</v>
      </c>
      <c r="S23" s="24" t="s">
        <v>134</v>
      </c>
      <c r="T23" s="24" t="s">
        <v>1064</v>
      </c>
      <c r="U23" s="24" t="s">
        <v>36</v>
      </c>
      <c r="V23" s="24" t="s">
        <v>134</v>
      </c>
      <c r="W23" s="24" t="s">
        <v>1074</v>
      </c>
      <c r="X23" s="24" t="s">
        <v>70</v>
      </c>
      <c r="Y23" s="27" t="s">
        <v>1083</v>
      </c>
      <c r="Z23" s="24" t="s">
        <v>464</v>
      </c>
      <c r="AA23" s="24" t="s">
        <v>465</v>
      </c>
      <c r="AB23" s="70" t="s">
        <v>466</v>
      </c>
      <c r="AC23" s="70" t="s">
        <v>1050</v>
      </c>
      <c r="AD23" s="24" t="s">
        <v>63</v>
      </c>
      <c r="AE23" s="4" t="s">
        <v>1097</v>
      </c>
      <c r="AF23" s="24" t="s">
        <v>468</v>
      </c>
      <c r="AG23" s="24" t="s">
        <v>1101</v>
      </c>
      <c r="AH23" s="24" t="s">
        <v>142</v>
      </c>
      <c r="AI23" s="24" t="s">
        <v>1107</v>
      </c>
      <c r="AJ23" s="24" t="s">
        <v>84</v>
      </c>
      <c r="AK23" s="24" t="s">
        <v>1113</v>
      </c>
      <c r="AL23" s="24" t="s">
        <v>19</v>
      </c>
      <c r="AM23" s="27" t="s">
        <v>1118</v>
      </c>
      <c r="AN23" s="24" t="s">
        <v>469</v>
      </c>
      <c r="AO23" s="24" t="s">
        <v>1124</v>
      </c>
      <c r="AP23" s="24" t="s">
        <v>134</v>
      </c>
      <c r="AQ23" s="24" t="s">
        <v>139</v>
      </c>
      <c r="AR23" s="24" t="s">
        <v>419</v>
      </c>
      <c r="AS23" s="24" t="s">
        <v>134</v>
      </c>
      <c r="AT23" s="24" t="s">
        <v>271</v>
      </c>
      <c r="AU23" s="24" t="s">
        <v>271</v>
      </c>
      <c r="AV23" s="24" t="s">
        <v>470</v>
      </c>
      <c r="AW23" s="24" t="s">
        <v>19</v>
      </c>
      <c r="AX23" s="24" t="s">
        <v>134</v>
      </c>
      <c r="AY23" s="24" t="s">
        <v>471</v>
      </c>
      <c r="AZ23" s="24" t="s">
        <v>134</v>
      </c>
      <c r="BA23" s="24" t="s">
        <v>134</v>
      </c>
      <c r="BB23" s="131" t="s">
        <v>410</v>
      </c>
      <c r="BC23" s="132">
        <f t="shared" si="1"/>
        <v>3</v>
      </c>
      <c r="BD23" s="133">
        <f t="shared" si="2"/>
        <v>0.81818181818181823</v>
      </c>
      <c r="BE23" s="131" t="s">
        <v>410</v>
      </c>
      <c r="BF23">
        <f t="shared" si="3"/>
        <v>3</v>
      </c>
      <c r="BG23" s="75">
        <f t="shared" si="4"/>
        <v>0.81818181818181823</v>
      </c>
      <c r="BH23" s="24" t="s">
        <v>134</v>
      </c>
      <c r="BI23" s="24" t="s">
        <v>19</v>
      </c>
      <c r="BJ23" s="24" t="s">
        <v>19</v>
      </c>
      <c r="BK23" s="24" t="s">
        <v>467</v>
      </c>
      <c r="BL23" s="11" t="s">
        <v>1136</v>
      </c>
      <c r="BM23" s="24" t="s">
        <v>472</v>
      </c>
      <c r="BN23" s="15" t="s">
        <v>473</v>
      </c>
    </row>
    <row r="24" spans="1:66" x14ac:dyDescent="0.3">
      <c r="B24" s="8" t="s">
        <v>847</v>
      </c>
      <c r="C24" s="3" t="s">
        <v>38</v>
      </c>
      <c r="D24" s="10" t="s">
        <v>11</v>
      </c>
      <c r="E24" s="119" t="s">
        <v>848</v>
      </c>
      <c r="F24" s="10"/>
      <c r="G24" s="10" t="s">
        <v>23</v>
      </c>
      <c r="H24" s="10" t="s">
        <v>24</v>
      </c>
      <c r="I24" s="3" t="s">
        <v>1037</v>
      </c>
      <c r="J24" s="4" t="s">
        <v>1042</v>
      </c>
      <c r="K24" s="3" t="s">
        <v>47</v>
      </c>
      <c r="L24" s="10" t="s">
        <v>234</v>
      </c>
      <c r="M24" s="24" t="s">
        <v>53</v>
      </c>
      <c r="N24" s="76">
        <v>3</v>
      </c>
      <c r="O24" s="24" t="str">
        <f t="shared" si="0"/>
        <v>General</v>
      </c>
      <c r="P24" s="10" t="s">
        <v>849</v>
      </c>
      <c r="Q24" s="24" t="s">
        <v>1059</v>
      </c>
      <c r="R24" s="24" t="s">
        <v>16</v>
      </c>
      <c r="S24" s="10" t="s">
        <v>850</v>
      </c>
      <c r="T24" s="24" t="s">
        <v>1064</v>
      </c>
      <c r="U24" s="65" t="s">
        <v>57</v>
      </c>
      <c r="V24" s="65" t="s">
        <v>851</v>
      </c>
      <c r="W24" s="24" t="s">
        <v>1074</v>
      </c>
      <c r="X24" s="65" t="s">
        <v>67</v>
      </c>
      <c r="Y24" s="65" t="s">
        <v>1050</v>
      </c>
      <c r="Z24" s="10" t="s">
        <v>852</v>
      </c>
      <c r="AA24" s="10" t="s">
        <v>853</v>
      </c>
      <c r="AB24" s="10" t="s">
        <v>854</v>
      </c>
      <c r="AC24" s="10" t="s">
        <v>1088</v>
      </c>
      <c r="AD24" s="10" t="s">
        <v>66</v>
      </c>
      <c r="AE24" s="4" t="s">
        <v>1050</v>
      </c>
      <c r="AF24" s="10" t="s">
        <v>858</v>
      </c>
      <c r="AG24" s="10" t="s">
        <v>1103</v>
      </c>
      <c r="AH24" s="10" t="s">
        <v>142</v>
      </c>
      <c r="AI24" s="24" t="s">
        <v>1107</v>
      </c>
      <c r="AJ24" s="10" t="s">
        <v>84</v>
      </c>
      <c r="AK24" s="24" t="s">
        <v>1113</v>
      </c>
      <c r="AL24" s="10" t="s">
        <v>19</v>
      </c>
      <c r="AM24" s="24" t="s">
        <v>1118</v>
      </c>
      <c r="AN24" s="10" t="s">
        <v>859</v>
      </c>
      <c r="AO24" s="24" t="s">
        <v>1124</v>
      </c>
      <c r="AP24" s="65" t="s">
        <v>855</v>
      </c>
      <c r="AQ24" s="10" t="s">
        <v>339</v>
      </c>
      <c r="AR24" s="10" t="s">
        <v>856</v>
      </c>
      <c r="AS24" s="10" t="s">
        <v>857</v>
      </c>
      <c r="AT24" s="65" t="s">
        <v>191</v>
      </c>
      <c r="AU24" s="65" t="s">
        <v>191</v>
      </c>
      <c r="AV24" s="65" t="s">
        <v>192</v>
      </c>
      <c r="AW24" s="65" t="s">
        <v>9</v>
      </c>
      <c r="AX24" s="65" t="s">
        <v>860</v>
      </c>
      <c r="AY24" s="10" t="s">
        <v>861</v>
      </c>
      <c r="AZ24" s="10" t="s">
        <v>191</v>
      </c>
      <c r="BA24" s="10"/>
      <c r="BB24" s="130">
        <v>3</v>
      </c>
      <c r="BC24" s="132">
        <f t="shared" si="1"/>
        <v>1</v>
      </c>
      <c r="BD24" s="133">
        <f t="shared" si="2"/>
        <v>0.27272727272727271</v>
      </c>
      <c r="BE24" s="130">
        <v>3</v>
      </c>
      <c r="BF24">
        <f t="shared" si="3"/>
        <v>1</v>
      </c>
      <c r="BG24" s="75">
        <f t="shared" si="4"/>
        <v>0.27272727272727271</v>
      </c>
      <c r="BH24" s="10" t="s">
        <v>297</v>
      </c>
      <c r="BI24" s="10" t="s">
        <v>19</v>
      </c>
      <c r="BJ24" s="10" t="s">
        <v>9</v>
      </c>
      <c r="BK24" s="10"/>
      <c r="BL24" s="11" t="s">
        <v>1136</v>
      </c>
      <c r="BM24" s="10" t="s">
        <v>862</v>
      </c>
      <c r="BN24" s="4" t="s">
        <v>863</v>
      </c>
    </row>
    <row r="25" spans="1:66" x14ac:dyDescent="0.3">
      <c r="A25" s="21" t="s">
        <v>908</v>
      </c>
      <c r="B25" s="3" t="s">
        <v>909</v>
      </c>
      <c r="C25" s="3" t="s">
        <v>38</v>
      </c>
      <c r="D25" s="10" t="s">
        <v>11</v>
      </c>
      <c r="E25" s="114" t="s">
        <v>910</v>
      </c>
      <c r="F25" s="3" t="s">
        <v>911</v>
      </c>
      <c r="G25" s="3" t="s">
        <v>23</v>
      </c>
      <c r="H25" s="3" t="s">
        <v>14</v>
      </c>
      <c r="I25" s="3" t="s">
        <v>1037</v>
      </c>
      <c r="J25" s="4" t="s">
        <v>1040</v>
      </c>
      <c r="K25" s="3" t="s">
        <v>47</v>
      </c>
      <c r="L25" s="3" t="s">
        <v>234</v>
      </c>
      <c r="M25" s="3" t="s">
        <v>53</v>
      </c>
      <c r="N25" s="77">
        <v>3</v>
      </c>
      <c r="O25" s="24" t="str">
        <f t="shared" si="0"/>
        <v>General</v>
      </c>
      <c r="P25" s="3" t="s">
        <v>912</v>
      </c>
      <c r="Q25" s="24" t="s">
        <v>1059</v>
      </c>
      <c r="R25" s="10" t="s">
        <v>16</v>
      </c>
      <c r="S25" s="3" t="s">
        <v>913</v>
      </c>
      <c r="T25" s="24" t="s">
        <v>1064</v>
      </c>
      <c r="U25" s="8" t="s">
        <v>57</v>
      </c>
      <c r="V25" s="8" t="s">
        <v>914</v>
      </c>
      <c r="W25" s="24" t="s">
        <v>1072</v>
      </c>
      <c r="X25" s="8" t="s">
        <v>67</v>
      </c>
      <c r="Y25" s="8" t="s">
        <v>1050</v>
      </c>
      <c r="Z25" s="3" t="s">
        <v>915</v>
      </c>
      <c r="AA25" s="3" t="s">
        <v>916</v>
      </c>
      <c r="AB25" s="3" t="s">
        <v>917</v>
      </c>
      <c r="AC25" s="3" t="s">
        <v>1088</v>
      </c>
      <c r="AD25" s="3" t="s">
        <v>66</v>
      </c>
      <c r="AE25" s="4" t="s">
        <v>1050</v>
      </c>
      <c r="AF25" s="10" t="s">
        <v>468</v>
      </c>
      <c r="AG25" s="24" t="s">
        <v>1101</v>
      </c>
      <c r="AH25" s="3" t="s">
        <v>142</v>
      </c>
      <c r="AI25" s="24" t="s">
        <v>1107</v>
      </c>
      <c r="AJ25" s="10" t="s">
        <v>84</v>
      </c>
      <c r="AK25" s="24" t="s">
        <v>1113</v>
      </c>
      <c r="AL25" s="3" t="s">
        <v>19</v>
      </c>
      <c r="AM25" s="24" t="s">
        <v>1118</v>
      </c>
      <c r="AN25" s="3" t="s">
        <v>885</v>
      </c>
      <c r="AO25" s="27" t="s">
        <v>1124</v>
      </c>
      <c r="AP25" s="8"/>
      <c r="AQ25" s="3" t="s">
        <v>919</v>
      </c>
      <c r="AR25" s="3" t="s">
        <v>327</v>
      </c>
      <c r="AS25" s="3"/>
      <c r="AT25" s="8" t="s">
        <v>920</v>
      </c>
      <c r="AU25" s="8" t="s">
        <v>920</v>
      </c>
      <c r="AV25" s="8" t="s">
        <v>921</v>
      </c>
      <c r="AW25" s="8" t="s">
        <v>9</v>
      </c>
      <c r="AX25" s="8"/>
      <c r="BB25" s="134" t="s">
        <v>1156</v>
      </c>
      <c r="BC25" s="132">
        <f t="shared" si="1"/>
        <v>2</v>
      </c>
      <c r="BD25" s="133">
        <f t="shared" si="2"/>
        <v>0.54545454545454541</v>
      </c>
      <c r="BE25" s="130">
        <v>3</v>
      </c>
      <c r="BF25">
        <f t="shared" si="3"/>
        <v>1</v>
      </c>
      <c r="BG25" s="75">
        <f t="shared" si="4"/>
        <v>0.27272727272727271</v>
      </c>
      <c r="BH25" s="3" t="s">
        <v>922</v>
      </c>
      <c r="BI25" s="3" t="s">
        <v>19</v>
      </c>
      <c r="BJ25" s="27" t="s">
        <v>9</v>
      </c>
      <c r="BK25" s="3" t="s">
        <v>918</v>
      </c>
      <c r="BL25" s="11" t="s">
        <v>1136</v>
      </c>
      <c r="BM25" s="10" t="s">
        <v>923</v>
      </c>
    </row>
    <row r="26" spans="1:66" x14ac:dyDescent="0.3">
      <c r="A26" s="21" t="s">
        <v>908</v>
      </c>
      <c r="B26" s="3" t="s">
        <v>924</v>
      </c>
      <c r="C26" s="3" t="s">
        <v>38</v>
      </c>
      <c r="D26" s="10" t="s">
        <v>11</v>
      </c>
      <c r="E26" s="119" t="s">
        <v>926</v>
      </c>
      <c r="F26" s="10"/>
      <c r="G26" s="10" t="s">
        <v>23</v>
      </c>
      <c r="H26" s="10" t="s">
        <v>14</v>
      </c>
      <c r="I26" s="3" t="s">
        <v>1037</v>
      </c>
      <c r="J26" s="4" t="s">
        <v>1040</v>
      </c>
      <c r="K26" s="3" t="s">
        <v>47</v>
      </c>
      <c r="L26" s="10" t="s">
        <v>925</v>
      </c>
      <c r="M26" s="10" t="s">
        <v>53</v>
      </c>
      <c r="N26" s="76">
        <v>3</v>
      </c>
      <c r="O26" s="24" t="str">
        <f t="shared" si="0"/>
        <v>General</v>
      </c>
      <c r="P26" s="10" t="s">
        <v>912</v>
      </c>
      <c r="Q26" s="24" t="s">
        <v>1059</v>
      </c>
      <c r="R26" s="24" t="s">
        <v>16</v>
      </c>
      <c r="S26" s="10"/>
      <c r="T26" s="24" t="s">
        <v>1064</v>
      </c>
      <c r="U26" s="65"/>
      <c r="V26" s="65" t="s">
        <v>897</v>
      </c>
      <c r="W26" s="24" t="s">
        <v>1072</v>
      </c>
      <c r="X26" s="65" t="s">
        <v>67</v>
      </c>
      <c r="Y26" s="24" t="s">
        <v>1050</v>
      </c>
      <c r="Z26" s="10" t="s">
        <v>927</v>
      </c>
      <c r="AA26" s="10" t="s">
        <v>1178</v>
      </c>
      <c r="AB26" s="10" t="s">
        <v>928</v>
      </c>
      <c r="AC26" s="10" t="s">
        <v>1050</v>
      </c>
      <c r="AD26" s="10" t="s">
        <v>63</v>
      </c>
      <c r="AE26" s="4" t="s">
        <v>1097</v>
      </c>
      <c r="AF26" s="10" t="s">
        <v>567</v>
      </c>
      <c r="AG26" s="24" t="s">
        <v>1101</v>
      </c>
      <c r="AH26" s="10" t="s">
        <v>142</v>
      </c>
      <c r="AI26" s="24" t="s">
        <v>1107</v>
      </c>
      <c r="AJ26" s="10" t="s">
        <v>84</v>
      </c>
      <c r="AK26" s="24" t="s">
        <v>1113</v>
      </c>
      <c r="AL26" s="10" t="s">
        <v>19</v>
      </c>
      <c r="AM26" s="24" t="s">
        <v>1118</v>
      </c>
      <c r="AN26" s="10" t="s">
        <v>859</v>
      </c>
      <c r="AO26" s="24" t="s">
        <v>1124</v>
      </c>
      <c r="AP26" s="65" t="s">
        <v>744</v>
      </c>
      <c r="AQ26" s="24" t="s">
        <v>929</v>
      </c>
      <c r="AR26" s="10" t="s">
        <v>395</v>
      </c>
      <c r="AT26" s="65" t="s">
        <v>920</v>
      </c>
      <c r="AU26" s="65" t="s">
        <v>920</v>
      </c>
      <c r="AV26" s="65" t="s">
        <v>930</v>
      </c>
      <c r="AW26" s="65" t="s">
        <v>9</v>
      </c>
      <c r="AX26" s="65" t="s">
        <v>931</v>
      </c>
      <c r="AY26" s="65" t="s">
        <v>931</v>
      </c>
      <c r="AZ26" s="10"/>
      <c r="BA26" s="10"/>
      <c r="BB26" s="130" t="s">
        <v>1156</v>
      </c>
      <c r="BC26" s="132">
        <f t="shared" si="1"/>
        <v>2</v>
      </c>
      <c r="BD26" s="133">
        <f t="shared" si="2"/>
        <v>0.54545454545454541</v>
      </c>
      <c r="BE26" s="130">
        <v>3</v>
      </c>
      <c r="BF26">
        <f t="shared" si="3"/>
        <v>1</v>
      </c>
      <c r="BG26" s="75">
        <f t="shared" si="4"/>
        <v>0.27272727272727271</v>
      </c>
      <c r="BH26" s="10" t="s">
        <v>297</v>
      </c>
      <c r="BI26" s="10" t="s">
        <v>19</v>
      </c>
      <c r="BJ26" s="10" t="s">
        <v>19</v>
      </c>
      <c r="BK26" s="10" t="s">
        <v>918</v>
      </c>
      <c r="BL26" s="11" t="s">
        <v>1136</v>
      </c>
      <c r="BM26" s="23" t="s">
        <v>932</v>
      </c>
    </row>
    <row r="27" spans="1:66" x14ac:dyDescent="0.3">
      <c r="A27" s="21" t="s">
        <v>908</v>
      </c>
      <c r="B27" s="3" t="s">
        <v>933</v>
      </c>
      <c r="C27" s="3" t="s">
        <v>38</v>
      </c>
      <c r="D27" s="10" t="s">
        <v>11</v>
      </c>
      <c r="E27" s="113" t="s">
        <v>934</v>
      </c>
      <c r="F27" s="24" t="s">
        <v>935</v>
      </c>
      <c r="G27" s="24" t="s">
        <v>32</v>
      </c>
      <c r="H27" s="24" t="s">
        <v>24</v>
      </c>
      <c r="I27" s="3" t="s">
        <v>1037</v>
      </c>
      <c r="J27" s="4" t="s">
        <v>1042</v>
      </c>
      <c r="K27" s="3" t="s">
        <v>47</v>
      </c>
      <c r="L27" s="24" t="s">
        <v>818</v>
      </c>
      <c r="M27" s="24" t="s">
        <v>53</v>
      </c>
      <c r="N27" s="74">
        <v>3</v>
      </c>
      <c r="O27" s="24" t="str">
        <f t="shared" si="0"/>
        <v>General</v>
      </c>
      <c r="P27" s="24" t="s">
        <v>936</v>
      </c>
      <c r="Q27" s="24" t="s">
        <v>1059</v>
      </c>
      <c r="R27" s="24" t="s">
        <v>57</v>
      </c>
      <c r="S27" s="24" t="s">
        <v>937</v>
      </c>
      <c r="T27" s="24" t="s">
        <v>1066</v>
      </c>
      <c r="U27" s="24" t="s">
        <v>36</v>
      </c>
      <c r="V27" s="24" t="s">
        <v>134</v>
      </c>
      <c r="W27" s="24" t="s">
        <v>1074</v>
      </c>
      <c r="X27" s="24" t="s">
        <v>70</v>
      </c>
      <c r="Y27" s="27" t="s">
        <v>1083</v>
      </c>
      <c r="Z27" s="24" t="s">
        <v>938</v>
      </c>
      <c r="AA27" s="24" t="s">
        <v>939</v>
      </c>
      <c r="AB27" s="24" t="s">
        <v>134</v>
      </c>
      <c r="AC27" s="24" t="s">
        <v>1088</v>
      </c>
      <c r="AD27" s="24" t="s">
        <v>63</v>
      </c>
      <c r="AE27" s="4" t="s">
        <v>1097</v>
      </c>
      <c r="AF27" s="24" t="s">
        <v>943</v>
      </c>
      <c r="AG27" s="24" t="s">
        <v>1101</v>
      </c>
      <c r="AH27" s="24" t="s">
        <v>944</v>
      </c>
      <c r="AI27" s="24" t="s">
        <v>1107</v>
      </c>
      <c r="AJ27" s="24" t="s">
        <v>84</v>
      </c>
      <c r="AK27" s="24" t="s">
        <v>1113</v>
      </c>
      <c r="AL27" s="24" t="s">
        <v>19</v>
      </c>
      <c r="AM27" s="24" t="s">
        <v>1118</v>
      </c>
      <c r="AN27" s="24" t="s">
        <v>945</v>
      </c>
      <c r="AO27" s="24" t="s">
        <v>1124</v>
      </c>
      <c r="AP27" s="24" t="s">
        <v>134</v>
      </c>
      <c r="AQ27" s="24" t="s">
        <v>941</v>
      </c>
      <c r="AR27" s="24" t="s">
        <v>942</v>
      </c>
      <c r="AS27" s="24" t="s">
        <v>134</v>
      </c>
      <c r="AT27" s="24" t="s">
        <v>271</v>
      </c>
      <c r="AU27" s="24" t="s">
        <v>271</v>
      </c>
      <c r="AV27" s="24" t="s">
        <v>946</v>
      </c>
      <c r="AW27" s="24" t="s">
        <v>19</v>
      </c>
      <c r="AX27" s="24"/>
      <c r="AY27" s="24"/>
      <c r="AZ27" s="24" t="s">
        <v>134</v>
      </c>
      <c r="BA27" s="24" t="s">
        <v>134</v>
      </c>
      <c r="BB27" s="131" t="s">
        <v>1157</v>
      </c>
      <c r="BC27" s="132">
        <f t="shared" si="1"/>
        <v>7</v>
      </c>
      <c r="BD27" s="133">
        <f t="shared" si="2"/>
        <v>1.9090909090909092</v>
      </c>
      <c r="BE27" s="131" t="s">
        <v>717</v>
      </c>
      <c r="BF27">
        <f t="shared" si="3"/>
        <v>6</v>
      </c>
      <c r="BG27" s="75">
        <f t="shared" si="4"/>
        <v>1.6363636363636365</v>
      </c>
      <c r="BH27" s="24" t="s">
        <v>134</v>
      </c>
      <c r="BI27" s="24" t="s">
        <v>19</v>
      </c>
      <c r="BJ27" s="24" t="s">
        <v>9</v>
      </c>
      <c r="BK27" s="24" t="s">
        <v>940</v>
      </c>
      <c r="BL27" s="11" t="s">
        <v>1136</v>
      </c>
      <c r="BM27" s="24" t="s">
        <v>947</v>
      </c>
    </row>
    <row r="28" spans="1:66" x14ac:dyDescent="0.3">
      <c r="B28" s="8" t="s">
        <v>606</v>
      </c>
      <c r="C28" s="3" t="s">
        <v>48</v>
      </c>
      <c r="D28" s="10" t="s">
        <v>11</v>
      </c>
      <c r="E28" s="114" t="s">
        <v>607</v>
      </c>
      <c r="F28" s="3" t="s">
        <v>608</v>
      </c>
      <c r="G28" s="3" t="s">
        <v>23</v>
      </c>
      <c r="H28" s="3" t="s">
        <v>24</v>
      </c>
      <c r="I28" s="3" t="s">
        <v>1037</v>
      </c>
      <c r="J28" s="4" t="s">
        <v>1044</v>
      </c>
      <c r="K28" s="3" t="s">
        <v>47</v>
      </c>
      <c r="L28" s="3" t="s">
        <v>424</v>
      </c>
      <c r="M28" s="3" t="s">
        <v>53</v>
      </c>
      <c r="N28" s="77">
        <v>3</v>
      </c>
      <c r="O28" s="24" t="str">
        <f t="shared" si="0"/>
        <v>General</v>
      </c>
      <c r="P28" s="3" t="s">
        <v>609</v>
      </c>
      <c r="Q28" s="24" t="s">
        <v>1059</v>
      </c>
      <c r="R28" s="24" t="s">
        <v>45</v>
      </c>
      <c r="S28" s="3"/>
      <c r="T28" s="24" t="s">
        <v>1066</v>
      </c>
      <c r="U28" s="8" t="s">
        <v>36</v>
      </c>
      <c r="V28" s="8"/>
      <c r="W28" s="24" t="s">
        <v>1074</v>
      </c>
      <c r="X28" s="8" t="s">
        <v>64</v>
      </c>
      <c r="Y28" s="68" t="s">
        <v>1080</v>
      </c>
      <c r="Z28" s="3" t="s">
        <v>610</v>
      </c>
      <c r="AA28" s="3" t="s">
        <v>578</v>
      </c>
      <c r="AB28" s="3" t="s">
        <v>611</v>
      </c>
      <c r="AC28" s="3" t="s">
        <v>1088</v>
      </c>
      <c r="AD28" s="3" t="s">
        <v>66</v>
      </c>
      <c r="AE28" s="4" t="s">
        <v>1050</v>
      </c>
      <c r="AF28" s="3" t="s">
        <v>613</v>
      </c>
      <c r="AG28" s="24" t="s">
        <v>1101</v>
      </c>
      <c r="AH28" s="3"/>
      <c r="AI28" s="24" t="s">
        <v>1107</v>
      </c>
      <c r="AJ28" s="10" t="s">
        <v>85</v>
      </c>
      <c r="AK28" s="24" t="s">
        <v>1111</v>
      </c>
      <c r="AL28" s="3" t="s">
        <v>19</v>
      </c>
      <c r="AM28" s="24" t="s">
        <v>1118</v>
      </c>
      <c r="AN28" s="3" t="s">
        <v>453</v>
      </c>
      <c r="AO28" s="10" t="s">
        <v>1122</v>
      </c>
      <c r="AP28" s="8"/>
      <c r="AQ28" s="3" t="s">
        <v>394</v>
      </c>
      <c r="AR28" s="27" t="s">
        <v>419</v>
      </c>
      <c r="AS28" s="3"/>
      <c r="AT28" s="8" t="s">
        <v>164</v>
      </c>
      <c r="AU28" s="8" t="s">
        <v>164</v>
      </c>
      <c r="AV28" s="8" t="s">
        <v>614</v>
      </c>
      <c r="AW28" s="8" t="s">
        <v>9</v>
      </c>
      <c r="AX28" s="79" t="s">
        <v>615</v>
      </c>
      <c r="AY28" s="3" t="s">
        <v>616</v>
      </c>
      <c r="BB28" s="136" t="s">
        <v>700</v>
      </c>
      <c r="BC28" s="132">
        <f t="shared" si="1"/>
        <v>5</v>
      </c>
      <c r="BD28" s="133">
        <f t="shared" si="2"/>
        <v>1.3636363636363635</v>
      </c>
      <c r="BE28" s="130" t="s">
        <v>700</v>
      </c>
      <c r="BF28">
        <f t="shared" si="3"/>
        <v>5</v>
      </c>
      <c r="BG28" s="75">
        <f t="shared" si="4"/>
        <v>1.3636363636363635</v>
      </c>
      <c r="BH28" s="3"/>
      <c r="BI28" s="3" t="s">
        <v>9</v>
      </c>
      <c r="BJ28" s="3" t="s">
        <v>19</v>
      </c>
      <c r="BK28" s="3" t="s">
        <v>612</v>
      </c>
      <c r="BL28" s="11" t="s">
        <v>1138</v>
      </c>
      <c r="BM28" s="10"/>
    </row>
    <row r="29" spans="1:66" ht="15.6" customHeight="1" x14ac:dyDescent="0.3">
      <c r="B29" s="3" t="s">
        <v>626</v>
      </c>
      <c r="C29" s="3" t="s">
        <v>48</v>
      </c>
      <c r="D29" s="10" t="s">
        <v>11</v>
      </c>
      <c r="E29" s="114" t="s">
        <v>628</v>
      </c>
      <c r="F29" s="3" t="s">
        <v>560</v>
      </c>
      <c r="G29" s="3" t="s">
        <v>23</v>
      </c>
      <c r="H29" s="3" t="s">
        <v>24</v>
      </c>
      <c r="I29" s="3" t="s">
        <v>1037</v>
      </c>
      <c r="J29" s="4" t="s">
        <v>1044</v>
      </c>
      <c r="K29" s="3" t="s">
        <v>47</v>
      </c>
      <c r="L29" s="27" t="s">
        <v>627</v>
      </c>
      <c r="M29" s="3" t="s">
        <v>39</v>
      </c>
      <c r="N29" s="80">
        <v>3</v>
      </c>
      <c r="O29" s="24" t="str">
        <f t="shared" si="0"/>
        <v>General</v>
      </c>
      <c r="P29" s="3" t="s">
        <v>629</v>
      </c>
      <c r="Q29" s="24" t="s">
        <v>1061</v>
      </c>
      <c r="R29" s="24" t="s">
        <v>54</v>
      </c>
      <c r="S29" s="3"/>
      <c r="T29" s="24" t="s">
        <v>1068</v>
      </c>
      <c r="U29" s="8" t="s">
        <v>36</v>
      </c>
      <c r="V29" s="8"/>
      <c r="W29" s="24" t="s">
        <v>1074</v>
      </c>
      <c r="X29" s="8" t="s">
        <v>70</v>
      </c>
      <c r="Y29" s="27" t="s">
        <v>1083</v>
      </c>
      <c r="Z29" s="3" t="s">
        <v>630</v>
      </c>
      <c r="AA29" s="3" t="s">
        <v>549</v>
      </c>
      <c r="AB29" s="3" t="s">
        <v>631</v>
      </c>
      <c r="AC29" s="3" t="s">
        <v>1050</v>
      </c>
      <c r="AD29" s="3" t="s">
        <v>66</v>
      </c>
      <c r="AE29" s="4" t="s">
        <v>1050</v>
      </c>
      <c r="AF29" s="3" t="s">
        <v>634</v>
      </c>
      <c r="AG29" s="24" t="s">
        <v>1101</v>
      </c>
      <c r="AH29" s="3" t="s">
        <v>635</v>
      </c>
      <c r="AI29" s="24" t="s">
        <v>1107</v>
      </c>
      <c r="AJ29" s="10" t="s">
        <v>84</v>
      </c>
      <c r="AK29" s="24" t="s">
        <v>1113</v>
      </c>
      <c r="AL29" s="3" t="s">
        <v>19</v>
      </c>
      <c r="AM29" s="24" t="s">
        <v>1118</v>
      </c>
      <c r="AN29" s="3"/>
      <c r="AO29" s="3" t="s">
        <v>1124</v>
      </c>
      <c r="AP29" s="8" t="s">
        <v>632</v>
      </c>
      <c r="AQ29" s="3" t="s">
        <v>394</v>
      </c>
      <c r="AR29" s="27" t="s">
        <v>565</v>
      </c>
      <c r="AS29" s="3" t="s">
        <v>633</v>
      </c>
      <c r="AT29" s="8" t="s">
        <v>191</v>
      </c>
      <c r="AU29" s="8" t="s">
        <v>191</v>
      </c>
      <c r="AV29" s="8" t="s">
        <v>636</v>
      </c>
      <c r="AW29" s="8" t="s">
        <v>9</v>
      </c>
      <c r="AX29" s="8"/>
      <c r="AY29" s="3" t="s">
        <v>637</v>
      </c>
      <c r="AZ29" s="3" t="s">
        <v>638</v>
      </c>
      <c r="BA29" s="3" t="s">
        <v>639</v>
      </c>
      <c r="BB29" s="134" t="s">
        <v>1158</v>
      </c>
      <c r="BC29" s="132">
        <f t="shared" si="1"/>
        <v>6</v>
      </c>
      <c r="BD29" s="133">
        <f t="shared" si="2"/>
        <v>1.6363636363636365</v>
      </c>
      <c r="BE29" s="134" t="s">
        <v>1158</v>
      </c>
      <c r="BF29">
        <f t="shared" si="3"/>
        <v>6</v>
      </c>
      <c r="BG29" s="75">
        <f t="shared" si="4"/>
        <v>1.6363636363636365</v>
      </c>
      <c r="BH29" s="3"/>
      <c r="BI29" s="3" t="s">
        <v>9</v>
      </c>
      <c r="BJ29" s="3" t="s">
        <v>9</v>
      </c>
      <c r="BK29" s="3" t="s">
        <v>1177</v>
      </c>
      <c r="BL29" s="11" t="s">
        <v>1138</v>
      </c>
      <c r="BM29" s="10" t="s">
        <v>640</v>
      </c>
      <c r="BN29" s="16"/>
    </row>
    <row r="30" spans="1:66" ht="15.6" customHeight="1" x14ac:dyDescent="0.3">
      <c r="B30" s="3" t="s">
        <v>641</v>
      </c>
      <c r="C30" s="3" t="s">
        <v>48</v>
      </c>
      <c r="D30" s="10" t="s">
        <v>30</v>
      </c>
      <c r="E30" s="114" t="s">
        <v>642</v>
      </c>
      <c r="F30" s="3" t="s">
        <v>525</v>
      </c>
      <c r="G30" s="3" t="s">
        <v>32</v>
      </c>
      <c r="H30" s="3" t="s">
        <v>24</v>
      </c>
      <c r="I30" s="3" t="s">
        <v>1037</v>
      </c>
      <c r="J30" s="4" t="s">
        <v>1042</v>
      </c>
      <c r="K30" s="3" t="s">
        <v>47</v>
      </c>
      <c r="L30" s="3" t="s">
        <v>523</v>
      </c>
      <c r="M30" s="3" t="s">
        <v>643</v>
      </c>
      <c r="N30" s="77">
        <v>3</v>
      </c>
      <c r="O30" s="24" t="str">
        <f t="shared" si="0"/>
        <v>General</v>
      </c>
      <c r="P30" s="3" t="s">
        <v>644</v>
      </c>
      <c r="Q30" s="24" t="s">
        <v>1061</v>
      </c>
      <c r="R30" s="24" t="s">
        <v>54</v>
      </c>
      <c r="S30" s="3"/>
      <c r="T30" s="24" t="s">
        <v>1066</v>
      </c>
      <c r="U30" s="8"/>
      <c r="V30" s="8"/>
      <c r="W30" s="24" t="s">
        <v>1074</v>
      </c>
      <c r="X30" s="8" t="s">
        <v>70</v>
      </c>
      <c r="Y30" s="24" t="s">
        <v>1083</v>
      </c>
      <c r="Z30" s="3" t="s">
        <v>528</v>
      </c>
      <c r="AB30" s="3" t="s">
        <v>530</v>
      </c>
      <c r="AC30" s="3" t="s">
        <v>1050</v>
      </c>
      <c r="AD30" s="3" t="s">
        <v>63</v>
      </c>
      <c r="AE30" s="4" t="s">
        <v>1097</v>
      </c>
      <c r="AF30" s="3" t="s">
        <v>534</v>
      </c>
      <c r="AG30" s="24" t="s">
        <v>1101</v>
      </c>
      <c r="AH30" s="3" t="s">
        <v>535</v>
      </c>
      <c r="AI30" s="10" t="s">
        <v>1048</v>
      </c>
      <c r="AJ30" s="10" t="s">
        <v>85</v>
      </c>
      <c r="AK30" s="24" t="s">
        <v>1111</v>
      </c>
      <c r="AL30" s="3" t="s">
        <v>19</v>
      </c>
      <c r="AM30" s="24" t="s">
        <v>1118</v>
      </c>
      <c r="AN30" s="3" t="s">
        <v>453</v>
      </c>
      <c r="AO30" s="3" t="s">
        <v>1122</v>
      </c>
      <c r="AP30" s="8">
        <v>4</v>
      </c>
      <c r="AQ30" s="3" t="s">
        <v>224</v>
      </c>
      <c r="AR30" s="3" t="s">
        <v>645</v>
      </c>
      <c r="AS30" s="3" t="s">
        <v>646</v>
      </c>
      <c r="AT30" s="8" t="s">
        <v>484</v>
      </c>
      <c r="AU30" s="8" t="s">
        <v>484</v>
      </c>
      <c r="AV30" s="8" t="s">
        <v>647</v>
      </c>
      <c r="AW30" s="8" t="s">
        <v>19</v>
      </c>
      <c r="AX30" s="8" t="s">
        <v>648</v>
      </c>
      <c r="AY30" s="3" t="s">
        <v>649</v>
      </c>
      <c r="AZ30" s="3" t="s">
        <v>650</v>
      </c>
      <c r="BA30" s="3" t="s">
        <v>651</v>
      </c>
      <c r="BB30" s="136" t="s">
        <v>1161</v>
      </c>
      <c r="BC30" s="132">
        <f t="shared" si="1"/>
        <v>6</v>
      </c>
      <c r="BD30" s="133">
        <f t="shared" si="2"/>
        <v>1.6363636363636365</v>
      </c>
      <c r="BE30" s="136" t="s">
        <v>1161</v>
      </c>
      <c r="BF30">
        <f t="shared" si="3"/>
        <v>6</v>
      </c>
      <c r="BG30" s="75">
        <f t="shared" si="4"/>
        <v>1.6363636363636365</v>
      </c>
      <c r="BH30" s="71" t="s">
        <v>504</v>
      </c>
      <c r="BJ30" s="3"/>
      <c r="BK30" s="3" t="s">
        <v>495</v>
      </c>
      <c r="BL30" s="11" t="s">
        <v>1136</v>
      </c>
      <c r="BM30" s="72"/>
    </row>
    <row r="31" spans="1:66" ht="15.6" customHeight="1" x14ac:dyDescent="0.3">
      <c r="B31" s="3" t="s">
        <v>652</v>
      </c>
      <c r="C31" s="3" t="s">
        <v>48</v>
      </c>
      <c r="D31" s="10" t="s">
        <v>11</v>
      </c>
      <c r="E31" s="114" t="s">
        <v>653</v>
      </c>
      <c r="F31" s="3" t="s">
        <v>654</v>
      </c>
      <c r="G31" s="3" t="s">
        <v>23</v>
      </c>
      <c r="H31" s="3" t="s">
        <v>24</v>
      </c>
      <c r="I31" s="3" t="s">
        <v>1037</v>
      </c>
      <c r="J31" s="4" t="s">
        <v>1042</v>
      </c>
      <c r="K31" s="4" t="s">
        <v>42</v>
      </c>
      <c r="L31" s="4"/>
      <c r="M31" s="3" t="s">
        <v>15</v>
      </c>
      <c r="N31" s="103">
        <v>1</v>
      </c>
      <c r="O31" s="24" t="str">
        <f t="shared" si="0"/>
        <v>Specific</v>
      </c>
      <c r="P31" s="3" t="s">
        <v>655</v>
      </c>
      <c r="Q31" s="24" t="s">
        <v>1061</v>
      </c>
      <c r="R31" s="24" t="s">
        <v>45</v>
      </c>
      <c r="S31" s="3"/>
      <c r="T31" s="24" t="s">
        <v>1066</v>
      </c>
      <c r="U31" s="8" t="s">
        <v>36</v>
      </c>
      <c r="V31" s="8" t="s">
        <v>656</v>
      </c>
      <c r="W31" s="24" t="s">
        <v>1074</v>
      </c>
      <c r="X31" s="8" t="s">
        <v>70</v>
      </c>
      <c r="Y31" s="24" t="s">
        <v>1083</v>
      </c>
      <c r="Z31" s="3" t="s">
        <v>657</v>
      </c>
      <c r="AA31" s="3" t="s">
        <v>657</v>
      </c>
      <c r="AB31" s="3" t="s">
        <v>658</v>
      </c>
      <c r="AC31" s="3" t="s">
        <v>1050</v>
      </c>
      <c r="AD31" s="3" t="s">
        <v>66</v>
      </c>
      <c r="AE31" s="4" t="s">
        <v>1050</v>
      </c>
      <c r="AF31" s="3" t="s">
        <v>661</v>
      </c>
      <c r="AG31" s="24" t="s">
        <v>1101</v>
      </c>
      <c r="AH31" s="3" t="s">
        <v>662</v>
      </c>
      <c r="AI31" s="10" t="s">
        <v>1107</v>
      </c>
      <c r="AJ31" s="10" t="s">
        <v>86</v>
      </c>
      <c r="AK31" s="10" t="s">
        <v>1109</v>
      </c>
      <c r="AL31" s="3" t="s">
        <v>9</v>
      </c>
      <c r="AM31" s="10" t="s">
        <v>1116</v>
      </c>
      <c r="AN31" s="3" t="s">
        <v>663</v>
      </c>
      <c r="AO31" s="27" t="s">
        <v>1122</v>
      </c>
      <c r="AP31" s="8"/>
      <c r="AQ31" s="3" t="s">
        <v>224</v>
      </c>
      <c r="AR31" s="4" t="s">
        <v>659</v>
      </c>
      <c r="AS31" s="3" t="s">
        <v>660</v>
      </c>
      <c r="AT31" s="8" t="s">
        <v>191</v>
      </c>
      <c r="AU31" s="8" t="s">
        <v>191</v>
      </c>
      <c r="AV31" s="8" t="s">
        <v>664</v>
      </c>
      <c r="AW31" s="8" t="s">
        <v>9</v>
      </c>
      <c r="AX31" s="8" t="s">
        <v>665</v>
      </c>
      <c r="AY31" s="8" t="s">
        <v>666</v>
      </c>
      <c r="AZ31" s="3" t="s">
        <v>667</v>
      </c>
      <c r="BA31" s="4"/>
      <c r="BB31" s="134" t="s">
        <v>1159</v>
      </c>
      <c r="BC31" s="132">
        <f t="shared" si="1"/>
        <v>3</v>
      </c>
      <c r="BD31" s="133">
        <f t="shared" si="2"/>
        <v>0.81818181818181823</v>
      </c>
      <c r="BE31" s="141" t="s">
        <v>1159</v>
      </c>
      <c r="BF31">
        <f t="shared" si="3"/>
        <v>3</v>
      </c>
      <c r="BG31" s="75">
        <f t="shared" si="4"/>
        <v>0.81818181818181823</v>
      </c>
      <c r="BH31" s="111" t="s">
        <v>668</v>
      </c>
      <c r="BJ31" s="3"/>
      <c r="BL31" s="11" t="s">
        <v>1136</v>
      </c>
      <c r="BM31" s="177" t="s">
        <v>669</v>
      </c>
      <c r="BN31" s="4" t="s">
        <v>670</v>
      </c>
    </row>
    <row r="32" spans="1:66" ht="15.6" customHeight="1" x14ac:dyDescent="0.3">
      <c r="B32" s="3" t="s">
        <v>474</v>
      </c>
      <c r="C32" s="3" t="s">
        <v>43</v>
      </c>
      <c r="D32" s="10" t="s">
        <v>11</v>
      </c>
      <c r="E32" s="117" t="s">
        <v>475</v>
      </c>
      <c r="F32" s="27" t="s">
        <v>476</v>
      </c>
      <c r="G32" s="27" t="s">
        <v>32</v>
      </c>
      <c r="H32" s="27" t="s">
        <v>33</v>
      </c>
      <c r="I32" s="3" t="s">
        <v>1037</v>
      </c>
      <c r="J32" s="4" t="s">
        <v>1042</v>
      </c>
      <c r="K32" s="27" t="s">
        <v>47</v>
      </c>
      <c r="L32" s="27" t="s">
        <v>424</v>
      </c>
      <c r="M32" s="27" t="s">
        <v>53</v>
      </c>
      <c r="N32" s="80">
        <v>3</v>
      </c>
      <c r="O32" s="24" t="str">
        <f t="shared" si="0"/>
        <v>General</v>
      </c>
      <c r="P32" s="27" t="s">
        <v>477</v>
      </c>
      <c r="Q32" s="24" t="s">
        <v>1057</v>
      </c>
      <c r="R32" s="24" t="s">
        <v>45</v>
      </c>
      <c r="S32" s="27" t="s">
        <v>134</v>
      </c>
      <c r="T32" s="24" t="s">
        <v>1066</v>
      </c>
      <c r="U32" s="27" t="s">
        <v>36</v>
      </c>
      <c r="V32" s="27" t="s">
        <v>134</v>
      </c>
      <c r="W32" s="24" t="s">
        <v>1072</v>
      </c>
      <c r="X32" s="27" t="s">
        <v>67</v>
      </c>
      <c r="Y32" s="8" t="s">
        <v>1050</v>
      </c>
      <c r="Z32" s="27" t="s">
        <v>478</v>
      </c>
      <c r="AA32" s="27" t="s">
        <v>479</v>
      </c>
      <c r="AB32" s="27" t="s">
        <v>137</v>
      </c>
      <c r="AC32" s="27" t="s">
        <v>1050</v>
      </c>
      <c r="AD32" s="27" t="s">
        <v>63</v>
      </c>
      <c r="AE32" s="4" t="s">
        <v>1097</v>
      </c>
      <c r="AF32" s="27" t="s">
        <v>482</v>
      </c>
      <c r="AG32" s="24" t="s">
        <v>1101</v>
      </c>
      <c r="AH32" s="27" t="s">
        <v>142</v>
      </c>
      <c r="AI32" s="24" t="s">
        <v>1107</v>
      </c>
      <c r="AJ32" s="24" t="s">
        <v>84</v>
      </c>
      <c r="AK32" s="24" t="s">
        <v>1113</v>
      </c>
      <c r="AL32" s="27" t="s">
        <v>19</v>
      </c>
      <c r="AM32" s="24" t="s">
        <v>1116</v>
      </c>
      <c r="AN32" s="27" t="s">
        <v>483</v>
      </c>
      <c r="AO32" s="27" t="s">
        <v>1122</v>
      </c>
      <c r="AP32" s="27" t="s">
        <v>134</v>
      </c>
      <c r="AQ32" s="27" t="s">
        <v>481</v>
      </c>
      <c r="AR32" s="15" t="s">
        <v>419</v>
      </c>
      <c r="AS32" s="27" t="s">
        <v>134</v>
      </c>
      <c r="AT32" s="27" t="s">
        <v>484</v>
      </c>
      <c r="AU32" s="27" t="s">
        <v>484</v>
      </c>
      <c r="AV32" s="27" t="s">
        <v>485</v>
      </c>
      <c r="AW32" s="27" t="s">
        <v>19</v>
      </c>
      <c r="AX32" s="27" t="s">
        <v>134</v>
      </c>
      <c r="AY32" s="27" t="s">
        <v>486</v>
      </c>
      <c r="AZ32" s="15" t="s">
        <v>134</v>
      </c>
      <c r="BA32" s="27" t="s">
        <v>134</v>
      </c>
      <c r="BB32" s="104" t="s">
        <v>1160</v>
      </c>
      <c r="BC32" s="132">
        <f t="shared" si="1"/>
        <v>2</v>
      </c>
      <c r="BD32" s="133">
        <f t="shared" si="2"/>
        <v>0.54545454545454541</v>
      </c>
      <c r="BE32" s="131" t="s">
        <v>435</v>
      </c>
      <c r="BF32">
        <f t="shared" si="3"/>
        <v>2</v>
      </c>
      <c r="BG32" s="75">
        <f t="shared" si="4"/>
        <v>0.54545454545454541</v>
      </c>
      <c r="BH32" s="27" t="s">
        <v>134</v>
      </c>
      <c r="BI32" s="27" t="s">
        <v>9</v>
      </c>
      <c r="BJ32" s="27" t="s">
        <v>9</v>
      </c>
      <c r="BK32" s="27" t="s">
        <v>480</v>
      </c>
      <c r="BL32" s="11" t="s">
        <v>1138</v>
      </c>
      <c r="BM32" s="24" t="s">
        <v>487</v>
      </c>
      <c r="BN32" s="15"/>
    </row>
    <row r="33" spans="1:66" ht="15.6" customHeight="1" x14ac:dyDescent="0.3">
      <c r="B33" s="4" t="s">
        <v>488</v>
      </c>
      <c r="C33" s="3" t="s">
        <v>43</v>
      </c>
      <c r="D33" s="10" t="s">
        <v>11</v>
      </c>
      <c r="E33" s="114" t="s">
        <v>490</v>
      </c>
      <c r="G33" s="3" t="s">
        <v>32</v>
      </c>
      <c r="H33" s="3" t="s">
        <v>14</v>
      </c>
      <c r="I33" s="3" t="s">
        <v>1037</v>
      </c>
      <c r="J33" s="4" t="s">
        <v>1040</v>
      </c>
      <c r="K33" s="3" t="s">
        <v>47</v>
      </c>
      <c r="L33" s="3" t="s">
        <v>489</v>
      </c>
      <c r="M33" s="3" t="s">
        <v>53</v>
      </c>
      <c r="N33" s="77">
        <v>3</v>
      </c>
      <c r="O33" s="24" t="str">
        <f t="shared" si="0"/>
        <v>General</v>
      </c>
      <c r="P33" s="3" t="s">
        <v>491</v>
      </c>
      <c r="Q33" s="24" t="s">
        <v>1059</v>
      </c>
      <c r="R33" s="24" t="s">
        <v>54</v>
      </c>
      <c r="S33" s="3"/>
      <c r="T33" s="24" t="s">
        <v>1066</v>
      </c>
      <c r="U33" s="8" t="s">
        <v>36</v>
      </c>
      <c r="V33" s="8"/>
      <c r="W33" s="24" t="s">
        <v>1074</v>
      </c>
      <c r="X33" s="8" t="s">
        <v>64</v>
      </c>
      <c r="Y33" s="68" t="s">
        <v>1080</v>
      </c>
      <c r="Z33" s="3" t="s">
        <v>492</v>
      </c>
      <c r="AA33" s="3" t="s">
        <v>493</v>
      </c>
      <c r="AB33" s="3" t="s">
        <v>494</v>
      </c>
      <c r="AC33" s="3" t="s">
        <v>1050</v>
      </c>
      <c r="AD33" s="3" t="s">
        <v>66</v>
      </c>
      <c r="AE33" s="4" t="s">
        <v>1050</v>
      </c>
      <c r="AF33" s="3" t="s">
        <v>498</v>
      </c>
      <c r="AG33" s="24" t="s">
        <v>1101</v>
      </c>
      <c r="AH33" s="3" t="s">
        <v>499</v>
      </c>
      <c r="AI33" s="24" t="s">
        <v>1107</v>
      </c>
      <c r="AJ33" s="10" t="s">
        <v>84</v>
      </c>
      <c r="AK33" s="24" t="s">
        <v>1113</v>
      </c>
      <c r="AL33" s="3" t="s">
        <v>19</v>
      </c>
      <c r="AM33" s="24" t="s">
        <v>1118</v>
      </c>
      <c r="AN33" s="3" t="s">
        <v>500</v>
      </c>
      <c r="AO33" s="27" t="s">
        <v>1124</v>
      </c>
      <c r="AP33" s="8">
        <v>4</v>
      </c>
      <c r="AQ33" s="3" t="s">
        <v>224</v>
      </c>
      <c r="AR33" s="10" t="s">
        <v>496</v>
      </c>
      <c r="AS33" s="3" t="s">
        <v>497</v>
      </c>
      <c r="AT33" s="8" t="s">
        <v>501</v>
      </c>
      <c r="AU33" s="8" t="s">
        <v>501</v>
      </c>
      <c r="AV33" s="8" t="s">
        <v>501</v>
      </c>
      <c r="AW33" s="8" t="s">
        <v>9</v>
      </c>
      <c r="AX33" s="8" t="s">
        <v>502</v>
      </c>
      <c r="AY33" s="14" t="s">
        <v>503</v>
      </c>
      <c r="BB33" s="136" t="s">
        <v>1160</v>
      </c>
      <c r="BC33" s="132">
        <f t="shared" si="1"/>
        <v>2</v>
      </c>
      <c r="BD33" s="133">
        <f t="shared" si="2"/>
        <v>0.54545454545454541</v>
      </c>
      <c r="BE33" s="142" t="s">
        <v>1160</v>
      </c>
      <c r="BF33">
        <f t="shared" si="3"/>
        <v>2</v>
      </c>
      <c r="BG33" s="75">
        <f t="shared" si="4"/>
        <v>0.54545454545454541</v>
      </c>
      <c r="BH33" s="71" t="s">
        <v>504</v>
      </c>
      <c r="BJ33" s="3"/>
      <c r="BK33" s="3" t="s">
        <v>495</v>
      </c>
      <c r="BL33" s="11" t="s">
        <v>1136</v>
      </c>
      <c r="BM33" s="72"/>
      <c r="BN33" s="4" t="s">
        <v>505</v>
      </c>
    </row>
    <row r="34" spans="1:66" ht="15.6" customHeight="1" x14ac:dyDescent="0.3">
      <c r="B34" s="4" t="s">
        <v>506</v>
      </c>
      <c r="C34" s="3" t="s">
        <v>43</v>
      </c>
      <c r="D34" s="10" t="s">
        <v>11</v>
      </c>
      <c r="E34" s="119"/>
      <c r="F34" s="10" t="s">
        <v>508</v>
      </c>
      <c r="G34" s="10" t="s">
        <v>32</v>
      </c>
      <c r="H34" s="10" t="s">
        <v>24</v>
      </c>
      <c r="I34" s="3" t="s">
        <v>1037</v>
      </c>
      <c r="J34" s="4" t="s">
        <v>1042</v>
      </c>
      <c r="K34" s="3" t="s">
        <v>10</v>
      </c>
      <c r="L34" s="10" t="s">
        <v>507</v>
      </c>
      <c r="M34" s="10" t="s">
        <v>39</v>
      </c>
      <c r="N34" s="76">
        <v>2</v>
      </c>
      <c r="O34" s="24" t="str">
        <f t="shared" ref="O34:O63" si="5">IF(N34&lt;=1,"Specific",IF(N34=2,"Intermediate","General"))</f>
        <v>Intermediate</v>
      </c>
      <c r="P34" s="10" t="s">
        <v>509</v>
      </c>
      <c r="Q34" s="24" t="s">
        <v>1057</v>
      </c>
      <c r="R34" s="24" t="s">
        <v>45</v>
      </c>
      <c r="S34" s="10"/>
      <c r="T34" s="24" t="s">
        <v>1066</v>
      </c>
      <c r="U34" s="8" t="s">
        <v>36</v>
      </c>
      <c r="V34" s="65"/>
      <c r="W34" s="24" t="s">
        <v>1074</v>
      </c>
      <c r="X34" s="65" t="s">
        <v>64</v>
      </c>
      <c r="Y34" s="101" t="s">
        <v>1080</v>
      </c>
      <c r="Z34" s="10" t="s">
        <v>510</v>
      </c>
      <c r="AA34" s="10"/>
      <c r="AB34" s="10" t="s">
        <v>511</v>
      </c>
      <c r="AC34" s="10" t="s">
        <v>1050</v>
      </c>
      <c r="AD34" s="10" t="s">
        <v>63</v>
      </c>
      <c r="AE34" s="4" t="s">
        <v>1097</v>
      </c>
      <c r="AF34" s="10" t="s">
        <v>498</v>
      </c>
      <c r="AG34" s="24" t="s">
        <v>1101</v>
      </c>
      <c r="AH34" s="10" t="s">
        <v>499</v>
      </c>
      <c r="AI34" s="24" t="s">
        <v>1107</v>
      </c>
      <c r="AJ34" s="10"/>
      <c r="AK34" s="10" t="s">
        <v>1109</v>
      </c>
      <c r="AL34" s="10" t="s">
        <v>19</v>
      </c>
      <c r="AM34" s="24" t="s">
        <v>1118</v>
      </c>
      <c r="AN34" s="10" t="s">
        <v>453</v>
      </c>
      <c r="AO34" s="10" t="s">
        <v>1122</v>
      </c>
      <c r="AP34" s="109" t="s">
        <v>512</v>
      </c>
      <c r="AQ34" s="10" t="s">
        <v>224</v>
      </c>
      <c r="AR34" s="10" t="s">
        <v>513</v>
      </c>
      <c r="AS34" s="10" t="s">
        <v>514</v>
      </c>
      <c r="AT34" s="65" t="s">
        <v>515</v>
      </c>
      <c r="AU34" s="65" t="s">
        <v>515</v>
      </c>
      <c r="AV34" s="65" t="s">
        <v>516</v>
      </c>
      <c r="AW34" s="65" t="s">
        <v>9</v>
      </c>
      <c r="AX34" s="65" t="s">
        <v>517</v>
      </c>
      <c r="AY34" s="10" t="s">
        <v>518</v>
      </c>
      <c r="AZ34" s="10" t="s">
        <v>519</v>
      </c>
      <c r="BA34" s="10" t="s">
        <v>520</v>
      </c>
      <c r="BB34" s="142" t="s">
        <v>1160</v>
      </c>
      <c r="BC34" s="132">
        <f t="shared" ref="BC34:BC63" si="6">IF(BB34=0,0,LEN(TRIM(BB34))-LEN(SUBSTITUTE(TRIM(BB34),",",""))+1)</f>
        <v>2</v>
      </c>
      <c r="BD34" s="133">
        <f t="shared" ref="BD34:BD63" si="7">3*BC34/11</f>
        <v>0.54545454545454541</v>
      </c>
      <c r="BE34" s="142" t="s">
        <v>1160</v>
      </c>
      <c r="BF34">
        <f t="shared" ref="BF34:BF63" si="8">IF(BE34=0,0,LEN(TRIM(BE34))-LEN(SUBSTITUTE(TRIM(BE34),",",""))+1)</f>
        <v>2</v>
      </c>
      <c r="BG34" s="75">
        <f t="shared" ref="BG34:BG63" si="9">3*BF34/11</f>
        <v>0.54545454545454541</v>
      </c>
      <c r="BH34" s="72" t="s">
        <v>504</v>
      </c>
      <c r="BI34" s="10"/>
      <c r="BJ34" s="10"/>
      <c r="BK34" s="10" t="s">
        <v>495</v>
      </c>
      <c r="BL34" s="11" t="s">
        <v>1136</v>
      </c>
      <c r="BM34" s="72"/>
      <c r="BN34" s="4" t="s">
        <v>521</v>
      </c>
    </row>
    <row r="35" spans="1:66" x14ac:dyDescent="0.3">
      <c r="B35" s="4" t="s">
        <v>522</v>
      </c>
      <c r="C35" s="10" t="s">
        <v>43</v>
      </c>
      <c r="D35" s="10" t="s">
        <v>30</v>
      </c>
      <c r="E35" s="119" t="s">
        <v>524</v>
      </c>
      <c r="F35" s="10" t="s">
        <v>525</v>
      </c>
      <c r="G35" s="10" t="s">
        <v>32</v>
      </c>
      <c r="H35" s="10" t="s">
        <v>24</v>
      </c>
      <c r="I35" s="3" t="s">
        <v>1037</v>
      </c>
      <c r="J35" s="4" t="s">
        <v>1042</v>
      </c>
      <c r="K35" s="10" t="s">
        <v>47</v>
      </c>
      <c r="L35" s="10" t="s">
        <v>523</v>
      </c>
      <c r="M35" s="10" t="s">
        <v>53</v>
      </c>
      <c r="N35" s="76">
        <v>3</v>
      </c>
      <c r="O35" s="24" t="str">
        <f t="shared" si="5"/>
        <v>General</v>
      </c>
      <c r="P35" s="10" t="s">
        <v>526</v>
      </c>
      <c r="Q35" s="24" t="s">
        <v>1059</v>
      </c>
      <c r="R35" s="24" t="s">
        <v>54</v>
      </c>
      <c r="S35" s="10" t="s">
        <v>527</v>
      </c>
      <c r="T35" s="24" t="s">
        <v>1066</v>
      </c>
      <c r="U35" s="8" t="s">
        <v>36</v>
      </c>
      <c r="V35" s="65"/>
      <c r="W35" s="24" t="s">
        <v>1074</v>
      </c>
      <c r="X35" s="65" t="s">
        <v>67</v>
      </c>
      <c r="Y35" s="27" t="s">
        <v>1050</v>
      </c>
      <c r="Z35" s="10" t="s">
        <v>528</v>
      </c>
      <c r="AA35" s="10" t="s">
        <v>529</v>
      </c>
      <c r="AB35" s="10" t="s">
        <v>530</v>
      </c>
      <c r="AC35" s="10" t="s">
        <v>1050</v>
      </c>
      <c r="AD35" s="10" t="s">
        <v>66</v>
      </c>
      <c r="AE35" s="4" t="s">
        <v>1050</v>
      </c>
      <c r="AF35" s="10" t="s">
        <v>534</v>
      </c>
      <c r="AG35" s="24" t="s">
        <v>1101</v>
      </c>
      <c r="AH35" s="10" t="s">
        <v>535</v>
      </c>
      <c r="AI35" s="10" t="s">
        <v>1048</v>
      </c>
      <c r="AJ35" s="10" t="s">
        <v>85</v>
      </c>
      <c r="AK35" s="24" t="s">
        <v>1111</v>
      </c>
      <c r="AL35" s="10" t="s">
        <v>19</v>
      </c>
      <c r="AM35" s="24" t="s">
        <v>1118</v>
      </c>
      <c r="AN35" s="10" t="s">
        <v>453</v>
      </c>
      <c r="AO35" s="10" t="s">
        <v>1122</v>
      </c>
      <c r="AP35" s="65">
        <v>2</v>
      </c>
      <c r="AQ35" s="10" t="s">
        <v>224</v>
      </c>
      <c r="AR35" s="10" t="s">
        <v>532</v>
      </c>
      <c r="AS35" s="10" t="s">
        <v>533</v>
      </c>
      <c r="AT35" s="65" t="s">
        <v>536</v>
      </c>
      <c r="AU35" s="65" t="s">
        <v>536</v>
      </c>
      <c r="AV35" s="65" t="s">
        <v>537</v>
      </c>
      <c r="AW35" s="65" t="s">
        <v>9</v>
      </c>
      <c r="AX35" s="65" t="s">
        <v>538</v>
      </c>
      <c r="AY35" s="10" t="s">
        <v>539</v>
      </c>
      <c r="AZ35" s="10"/>
      <c r="BA35" s="10" t="s">
        <v>540</v>
      </c>
      <c r="BB35" s="142" t="s">
        <v>1161</v>
      </c>
      <c r="BC35" s="132">
        <f t="shared" si="6"/>
        <v>6</v>
      </c>
      <c r="BD35" s="133">
        <f t="shared" si="7"/>
        <v>1.6363636363636365</v>
      </c>
      <c r="BE35" s="142" t="s">
        <v>1161</v>
      </c>
      <c r="BF35">
        <f t="shared" si="8"/>
        <v>6</v>
      </c>
      <c r="BG35" s="75">
        <f t="shared" si="9"/>
        <v>1.6363636363636365</v>
      </c>
      <c r="BH35" s="72" t="s">
        <v>504</v>
      </c>
      <c r="BI35" s="10"/>
      <c r="BJ35" s="10"/>
      <c r="BK35" s="10" t="s">
        <v>531</v>
      </c>
      <c r="BL35" s="11" t="s">
        <v>1136</v>
      </c>
      <c r="BM35" s="72"/>
      <c r="BN35" s="4" t="s">
        <v>541</v>
      </c>
    </row>
    <row r="36" spans="1:66" x14ac:dyDescent="0.3">
      <c r="B36" s="4" t="s">
        <v>542</v>
      </c>
      <c r="C36" s="3" t="s">
        <v>43</v>
      </c>
      <c r="D36" s="10" t="s">
        <v>11</v>
      </c>
      <c r="E36" s="114" t="s">
        <v>545</v>
      </c>
      <c r="F36" s="3" t="s">
        <v>546</v>
      </c>
      <c r="G36" s="3" t="s">
        <v>23</v>
      </c>
      <c r="H36" s="3" t="s">
        <v>24</v>
      </c>
      <c r="I36" s="3" t="s">
        <v>1037</v>
      </c>
      <c r="J36" s="4" t="s">
        <v>1044</v>
      </c>
      <c r="K36" s="27" t="s">
        <v>543</v>
      </c>
      <c r="L36" s="27" t="s">
        <v>544</v>
      </c>
      <c r="M36" s="3" t="s">
        <v>39</v>
      </c>
      <c r="N36" s="80">
        <v>2</v>
      </c>
      <c r="O36" s="24" t="str">
        <f t="shared" si="5"/>
        <v>Intermediate</v>
      </c>
      <c r="P36" s="3" t="s">
        <v>547</v>
      </c>
      <c r="Q36" s="24" t="s">
        <v>1059</v>
      </c>
      <c r="R36" s="24" t="s">
        <v>54</v>
      </c>
      <c r="S36" s="3"/>
      <c r="T36" s="24" t="s">
        <v>1066</v>
      </c>
      <c r="U36" s="8" t="s">
        <v>36</v>
      </c>
      <c r="V36" s="8"/>
      <c r="W36" s="24" t="s">
        <v>1074</v>
      </c>
      <c r="X36" s="8" t="s">
        <v>70</v>
      </c>
      <c r="Y36" s="27" t="s">
        <v>1083</v>
      </c>
      <c r="Z36" s="3" t="s">
        <v>548</v>
      </c>
      <c r="AA36" s="3" t="s">
        <v>549</v>
      </c>
      <c r="AC36" s="3" t="s">
        <v>1050</v>
      </c>
      <c r="AD36" s="3" t="s">
        <v>82</v>
      </c>
      <c r="AE36" s="4" t="s">
        <v>1094</v>
      </c>
      <c r="AF36" s="3" t="s">
        <v>552</v>
      </c>
      <c r="AG36" s="10" t="s">
        <v>1103</v>
      </c>
      <c r="AH36" s="3" t="s">
        <v>553</v>
      </c>
      <c r="AI36" s="10" t="s">
        <v>1107</v>
      </c>
      <c r="AJ36" s="10" t="s">
        <v>85</v>
      </c>
      <c r="AK36" s="24" t="s">
        <v>1111</v>
      </c>
      <c r="AL36" s="3" t="s">
        <v>19</v>
      </c>
      <c r="AM36" s="24" t="s">
        <v>1118</v>
      </c>
      <c r="AN36" s="3"/>
      <c r="AO36" s="3" t="s">
        <v>1122</v>
      </c>
      <c r="AP36" s="8" t="s">
        <v>512</v>
      </c>
      <c r="AQ36" s="3" t="s">
        <v>394</v>
      </c>
      <c r="AR36" s="24" t="s">
        <v>242</v>
      </c>
      <c r="AS36" s="3" t="s">
        <v>551</v>
      </c>
      <c r="AT36" s="8" t="s">
        <v>191</v>
      </c>
      <c r="AU36" s="8" t="s">
        <v>191</v>
      </c>
      <c r="AV36" s="8" t="s">
        <v>554</v>
      </c>
      <c r="AW36" s="8" t="s">
        <v>19</v>
      </c>
      <c r="AX36" s="8"/>
      <c r="AY36" s="3" t="s">
        <v>555</v>
      </c>
      <c r="BB36" s="134" t="s">
        <v>556</v>
      </c>
      <c r="BC36" s="132">
        <f t="shared" si="6"/>
        <v>5</v>
      </c>
      <c r="BD36" s="133">
        <f t="shared" si="7"/>
        <v>1.3636363636363635</v>
      </c>
      <c r="BE36" s="134" t="s">
        <v>556</v>
      </c>
      <c r="BF36">
        <f t="shared" si="8"/>
        <v>5</v>
      </c>
      <c r="BG36" s="75">
        <f t="shared" si="9"/>
        <v>1.3636363636363635</v>
      </c>
      <c r="BH36" s="3"/>
      <c r="BI36" s="3" t="s">
        <v>9</v>
      </c>
      <c r="BJ36" s="3" t="s">
        <v>9</v>
      </c>
      <c r="BK36" s="3" t="s">
        <v>550</v>
      </c>
      <c r="BL36" s="11" t="s">
        <v>1138</v>
      </c>
      <c r="BM36" s="10" t="s">
        <v>557</v>
      </c>
      <c r="BN36" s="16"/>
    </row>
    <row r="37" spans="1:66" x14ac:dyDescent="0.3">
      <c r="B37" s="3" t="s">
        <v>558</v>
      </c>
      <c r="C37" s="10" t="s">
        <v>43</v>
      </c>
      <c r="D37" s="10" t="s">
        <v>11</v>
      </c>
      <c r="E37" s="119" t="s">
        <v>559</v>
      </c>
      <c r="F37" s="10" t="s">
        <v>560</v>
      </c>
      <c r="G37" s="10" t="s">
        <v>32</v>
      </c>
      <c r="H37" s="10" t="s">
        <v>33</v>
      </c>
      <c r="I37" s="3" t="s">
        <v>1037</v>
      </c>
      <c r="J37" s="4" t="s">
        <v>1042</v>
      </c>
      <c r="K37" s="10" t="s">
        <v>47</v>
      </c>
      <c r="L37" s="10" t="s">
        <v>424</v>
      </c>
      <c r="M37" s="10" t="s">
        <v>39</v>
      </c>
      <c r="N37" s="76">
        <v>3</v>
      </c>
      <c r="O37" s="24" t="str">
        <f t="shared" si="5"/>
        <v>General</v>
      </c>
      <c r="P37" s="10" t="s">
        <v>561</v>
      </c>
      <c r="Q37" s="24" t="s">
        <v>1059</v>
      </c>
      <c r="R37" s="24" t="s">
        <v>54</v>
      </c>
      <c r="S37" s="10" t="s">
        <v>562</v>
      </c>
      <c r="T37" s="24" t="s">
        <v>1066</v>
      </c>
      <c r="U37" s="65" t="s">
        <v>36</v>
      </c>
      <c r="V37" s="65"/>
      <c r="W37" s="24" t="s">
        <v>1074</v>
      </c>
      <c r="X37" s="65" t="s">
        <v>67</v>
      </c>
      <c r="Y37" s="65" t="s">
        <v>1050</v>
      </c>
      <c r="Z37" s="10" t="s">
        <v>563</v>
      </c>
      <c r="AA37" s="10" t="s">
        <v>549</v>
      </c>
      <c r="AB37" s="10" t="s">
        <v>564</v>
      </c>
      <c r="AC37" s="10" t="s">
        <v>1050</v>
      </c>
      <c r="AD37" s="10" t="s">
        <v>63</v>
      </c>
      <c r="AE37" s="4" t="s">
        <v>1097</v>
      </c>
      <c r="AF37" s="10" t="s">
        <v>468</v>
      </c>
      <c r="AG37" s="24" t="s">
        <v>1101</v>
      </c>
      <c r="AH37" s="10" t="s">
        <v>567</v>
      </c>
      <c r="AI37" s="10" t="s">
        <v>1048</v>
      </c>
      <c r="AJ37" s="10" t="s">
        <v>85</v>
      </c>
      <c r="AK37" s="24" t="s">
        <v>1111</v>
      </c>
      <c r="AL37" s="10" t="s">
        <v>19</v>
      </c>
      <c r="AM37" s="27" t="s">
        <v>1118</v>
      </c>
      <c r="AN37" s="10"/>
      <c r="AO37" s="3" t="s">
        <v>1122</v>
      </c>
      <c r="AP37" s="65" t="s">
        <v>512</v>
      </c>
      <c r="AQ37" s="10" t="s">
        <v>394</v>
      </c>
      <c r="AR37" s="24" t="s">
        <v>565</v>
      </c>
      <c r="AS37" s="10" t="s">
        <v>566</v>
      </c>
      <c r="AT37" s="65" t="s">
        <v>154</v>
      </c>
      <c r="AU37" s="65" t="s">
        <v>154</v>
      </c>
      <c r="AV37" s="65" t="s">
        <v>568</v>
      </c>
      <c r="AW37" s="65"/>
      <c r="AX37" s="65"/>
      <c r="AY37" s="10" t="s">
        <v>569</v>
      </c>
      <c r="AZ37" s="125" t="s">
        <v>570</v>
      </c>
      <c r="BA37" s="10" t="s">
        <v>571</v>
      </c>
      <c r="BB37" s="130" t="s">
        <v>556</v>
      </c>
      <c r="BC37" s="132">
        <f t="shared" si="6"/>
        <v>5</v>
      </c>
      <c r="BD37" s="133">
        <f t="shared" si="7"/>
        <v>1.3636363636363635</v>
      </c>
      <c r="BE37" s="134" t="s">
        <v>556</v>
      </c>
      <c r="BF37">
        <f t="shared" si="8"/>
        <v>5</v>
      </c>
      <c r="BG37" s="75">
        <f t="shared" si="9"/>
        <v>1.3636363636363635</v>
      </c>
      <c r="BH37" s="10"/>
      <c r="BI37" s="10" t="s">
        <v>19</v>
      </c>
      <c r="BJ37" s="10" t="s">
        <v>19</v>
      </c>
      <c r="BK37" s="10"/>
      <c r="BL37" s="11" t="s">
        <v>1136</v>
      </c>
      <c r="BM37" s="10" t="s">
        <v>572</v>
      </c>
      <c r="BN37" s="16"/>
    </row>
    <row r="38" spans="1:66" x14ac:dyDescent="0.3">
      <c r="B38" s="8" t="s">
        <v>573</v>
      </c>
      <c r="C38" s="3" t="s">
        <v>43</v>
      </c>
      <c r="D38" s="10" t="s">
        <v>11</v>
      </c>
      <c r="E38" s="114" t="s">
        <v>574</v>
      </c>
      <c r="F38" s="3" t="s">
        <v>575</v>
      </c>
      <c r="G38" s="3" t="s">
        <v>32</v>
      </c>
      <c r="H38" s="3" t="s">
        <v>24</v>
      </c>
      <c r="I38" s="3" t="s">
        <v>1037</v>
      </c>
      <c r="J38" s="4" t="s">
        <v>1044</v>
      </c>
      <c r="K38" s="3" t="s">
        <v>42</v>
      </c>
      <c r="L38" s="4" t="s">
        <v>179</v>
      </c>
      <c r="M38" s="3" t="s">
        <v>53</v>
      </c>
      <c r="N38" s="103">
        <v>3</v>
      </c>
      <c r="O38" s="24" t="str">
        <f t="shared" si="5"/>
        <v>General</v>
      </c>
      <c r="P38" s="3" t="s">
        <v>576</v>
      </c>
      <c r="Q38" s="24" t="s">
        <v>1059</v>
      </c>
      <c r="R38" s="24" t="s">
        <v>45</v>
      </c>
      <c r="S38" s="3"/>
      <c r="T38" s="24" t="s">
        <v>1066</v>
      </c>
      <c r="U38" s="8" t="s">
        <v>36</v>
      </c>
      <c r="V38" s="8"/>
      <c r="W38" s="24" t="s">
        <v>1074</v>
      </c>
      <c r="X38" s="8" t="s">
        <v>64</v>
      </c>
      <c r="Y38" s="101" t="s">
        <v>1080</v>
      </c>
      <c r="Z38" s="3" t="s">
        <v>577</v>
      </c>
      <c r="AA38" s="3" t="s">
        <v>578</v>
      </c>
      <c r="AB38" s="3" t="s">
        <v>579</v>
      </c>
      <c r="AC38" s="3" t="s">
        <v>1050</v>
      </c>
      <c r="AD38" s="3" t="s">
        <v>63</v>
      </c>
      <c r="AE38" s="4" t="s">
        <v>1097</v>
      </c>
      <c r="AF38" s="3" t="s">
        <v>581</v>
      </c>
      <c r="AG38" s="10" t="s">
        <v>1103</v>
      </c>
      <c r="AH38" s="3" t="s">
        <v>329</v>
      </c>
      <c r="AI38" s="10" t="s">
        <v>1107</v>
      </c>
      <c r="AJ38" s="10" t="s">
        <v>85</v>
      </c>
      <c r="AK38" s="24" t="s">
        <v>1111</v>
      </c>
      <c r="AL38" s="3" t="s">
        <v>19</v>
      </c>
      <c r="AM38" s="24" t="s">
        <v>1118</v>
      </c>
      <c r="AN38" s="3" t="s">
        <v>453</v>
      </c>
      <c r="AO38" s="3" t="s">
        <v>1122</v>
      </c>
      <c r="AP38" s="8" t="s">
        <v>512</v>
      </c>
      <c r="AQ38" s="3" t="s">
        <v>394</v>
      </c>
      <c r="AR38" s="15" t="s">
        <v>419</v>
      </c>
      <c r="AS38" s="3" t="s">
        <v>580</v>
      </c>
      <c r="AT38" s="8" t="s">
        <v>582</v>
      </c>
      <c r="AU38" s="8" t="s">
        <v>582</v>
      </c>
      <c r="AV38" s="8" t="s">
        <v>583</v>
      </c>
      <c r="AW38" s="8" t="s">
        <v>19</v>
      </c>
      <c r="AX38" s="8"/>
      <c r="AY38" s="8" t="s">
        <v>583</v>
      </c>
      <c r="BB38" s="136" t="s">
        <v>1162</v>
      </c>
      <c r="BC38" s="132">
        <f t="shared" si="6"/>
        <v>5</v>
      </c>
      <c r="BD38" s="133">
        <f t="shared" si="7"/>
        <v>1.3636363636363635</v>
      </c>
      <c r="BE38" s="130" t="s">
        <v>1163</v>
      </c>
      <c r="BF38">
        <f t="shared" si="8"/>
        <v>4</v>
      </c>
      <c r="BG38" s="75">
        <f t="shared" si="9"/>
        <v>1.0909090909090908</v>
      </c>
      <c r="BH38" s="3"/>
      <c r="BI38" s="3" t="s">
        <v>9</v>
      </c>
      <c r="BJ38" s="3" t="s">
        <v>19</v>
      </c>
      <c r="BL38" s="11" t="s">
        <v>1136</v>
      </c>
      <c r="BM38" s="10"/>
    </row>
    <row r="39" spans="1:66" x14ac:dyDescent="0.3">
      <c r="B39" s="8" t="s">
        <v>584</v>
      </c>
      <c r="C39" s="3" t="s">
        <v>43</v>
      </c>
      <c r="D39" s="10" t="s">
        <v>11</v>
      </c>
      <c r="E39" s="117" t="s">
        <v>585</v>
      </c>
      <c r="F39" s="27" t="s">
        <v>414</v>
      </c>
      <c r="G39" s="27" t="s">
        <v>23</v>
      </c>
      <c r="H39" s="27" t="s">
        <v>14</v>
      </c>
      <c r="I39" s="3" t="s">
        <v>1037</v>
      </c>
      <c r="J39" s="4" t="s">
        <v>1040</v>
      </c>
      <c r="K39" s="27" t="s">
        <v>47</v>
      </c>
      <c r="L39" s="27" t="s">
        <v>412</v>
      </c>
      <c r="M39" s="27" t="s">
        <v>53</v>
      </c>
      <c r="N39" s="80">
        <v>3</v>
      </c>
      <c r="O39" s="24" t="str">
        <f>IF(N39&lt;=1,"Specific",IF(N39=2,"Intermediate","General"))</f>
        <v>General</v>
      </c>
      <c r="P39" s="27" t="s">
        <v>586</v>
      </c>
      <c r="Q39" s="24" t="s">
        <v>1059</v>
      </c>
      <c r="R39" s="24" t="s">
        <v>16</v>
      </c>
      <c r="S39" s="27" t="s">
        <v>134</v>
      </c>
      <c r="T39" s="24" t="s">
        <v>1064</v>
      </c>
      <c r="U39" s="8" t="s">
        <v>36</v>
      </c>
      <c r="V39" s="27" t="s">
        <v>134</v>
      </c>
      <c r="W39" s="24" t="s">
        <v>1074</v>
      </c>
      <c r="X39" s="27" t="s">
        <v>70</v>
      </c>
      <c r="Y39" s="24" t="s">
        <v>1083</v>
      </c>
      <c r="Z39" s="27" t="s">
        <v>587</v>
      </c>
      <c r="AA39" s="27" t="s">
        <v>588</v>
      </c>
      <c r="AB39" s="27" t="s">
        <v>589</v>
      </c>
      <c r="AC39" s="27" t="s">
        <v>1050</v>
      </c>
      <c r="AD39" s="27" t="s">
        <v>63</v>
      </c>
      <c r="AE39" s="4" t="s">
        <v>1097</v>
      </c>
      <c r="AF39" s="27" t="s">
        <v>468</v>
      </c>
      <c r="AG39" s="24" t="s">
        <v>1101</v>
      </c>
      <c r="AH39" s="27" t="s">
        <v>142</v>
      </c>
      <c r="AI39" s="24" t="s">
        <v>1107</v>
      </c>
      <c r="AJ39" s="24" t="s">
        <v>84</v>
      </c>
      <c r="AK39" s="24" t="s">
        <v>1113</v>
      </c>
      <c r="AL39" s="27" t="s">
        <v>19</v>
      </c>
      <c r="AM39" s="24" t="s">
        <v>1118</v>
      </c>
      <c r="AN39" s="27" t="s">
        <v>143</v>
      </c>
      <c r="AO39" s="27" t="s">
        <v>1124</v>
      </c>
      <c r="AP39" s="27" t="s">
        <v>134</v>
      </c>
      <c r="AQ39" s="27" t="s">
        <v>139</v>
      </c>
      <c r="AR39" s="27" t="s">
        <v>419</v>
      </c>
      <c r="AS39" s="27" t="s">
        <v>134</v>
      </c>
      <c r="AT39" s="27" t="s">
        <v>154</v>
      </c>
      <c r="AU39" s="27" t="s">
        <v>154</v>
      </c>
      <c r="AV39" s="27" t="s">
        <v>591</v>
      </c>
      <c r="AW39" s="27" t="s">
        <v>9</v>
      </c>
      <c r="AX39" s="27" t="s">
        <v>134</v>
      </c>
      <c r="AY39" s="27" t="s">
        <v>592</v>
      </c>
      <c r="AZ39" s="27" t="s">
        <v>593</v>
      </c>
      <c r="BA39" s="27" t="s">
        <v>134</v>
      </c>
      <c r="BB39" s="104" t="s">
        <v>410</v>
      </c>
      <c r="BC39" s="132">
        <f t="shared" si="6"/>
        <v>3</v>
      </c>
      <c r="BD39" s="133">
        <f t="shared" si="7"/>
        <v>0.81818181818181823</v>
      </c>
      <c r="BE39" s="131" t="s">
        <v>410</v>
      </c>
      <c r="BF39">
        <f t="shared" si="8"/>
        <v>3</v>
      </c>
      <c r="BG39" s="75">
        <f t="shared" si="9"/>
        <v>0.81818181818181823</v>
      </c>
      <c r="BH39" s="27" t="s">
        <v>134</v>
      </c>
      <c r="BI39" s="27" t="s">
        <v>19</v>
      </c>
      <c r="BJ39" s="27" t="s">
        <v>9</v>
      </c>
      <c r="BK39" s="27" t="s">
        <v>590</v>
      </c>
      <c r="BL39" s="11" t="s">
        <v>1136</v>
      </c>
      <c r="BM39" s="24" t="s">
        <v>594</v>
      </c>
    </row>
    <row r="40" spans="1:66" x14ac:dyDescent="0.3">
      <c r="B40" s="8" t="s">
        <v>595</v>
      </c>
      <c r="C40" s="27" t="s">
        <v>43</v>
      </c>
      <c r="D40" s="24" t="s">
        <v>11</v>
      </c>
      <c r="E40" s="117" t="s">
        <v>596</v>
      </c>
      <c r="F40" s="27" t="s">
        <v>597</v>
      </c>
      <c r="G40" s="27" t="s">
        <v>13</v>
      </c>
      <c r="H40" s="27" t="s">
        <v>14</v>
      </c>
      <c r="I40" s="3" t="s">
        <v>1037</v>
      </c>
      <c r="J40" s="4" t="s">
        <v>1040</v>
      </c>
      <c r="K40" s="27" t="s">
        <v>47</v>
      </c>
      <c r="L40" s="27" t="s">
        <v>424</v>
      </c>
      <c r="M40" s="27" t="s">
        <v>15</v>
      </c>
      <c r="N40" s="80">
        <v>2</v>
      </c>
      <c r="O40" s="24" t="str">
        <f t="shared" si="5"/>
        <v>Intermediate</v>
      </c>
      <c r="P40" s="27" t="s">
        <v>598</v>
      </c>
      <c r="Q40" s="24" t="s">
        <v>1057</v>
      </c>
      <c r="R40" s="24" t="s">
        <v>45</v>
      </c>
      <c r="S40" s="27" t="s">
        <v>134</v>
      </c>
      <c r="T40" s="24" t="s">
        <v>1066</v>
      </c>
      <c r="U40" s="27" t="s">
        <v>17</v>
      </c>
      <c r="V40" s="27" t="s">
        <v>134</v>
      </c>
      <c r="W40" s="24" t="s">
        <v>1072</v>
      </c>
      <c r="X40" s="27" t="s">
        <v>64</v>
      </c>
      <c r="Y40" s="101" t="s">
        <v>1080</v>
      </c>
      <c r="Z40" s="27" t="s">
        <v>599</v>
      </c>
      <c r="AA40" s="27" t="s">
        <v>600</v>
      </c>
      <c r="AB40" s="27" t="s">
        <v>137</v>
      </c>
      <c r="AC40" s="27" t="s">
        <v>1050</v>
      </c>
      <c r="AD40" s="27" t="s">
        <v>63</v>
      </c>
      <c r="AE40" s="4" t="s">
        <v>1097</v>
      </c>
      <c r="AF40" s="27" t="s">
        <v>468</v>
      </c>
      <c r="AG40" s="24" t="s">
        <v>1101</v>
      </c>
      <c r="AH40" s="27" t="s">
        <v>142</v>
      </c>
      <c r="AI40" s="24" t="s">
        <v>1107</v>
      </c>
      <c r="AJ40" s="24" t="s">
        <v>84</v>
      </c>
      <c r="AK40" s="24" t="s">
        <v>1113</v>
      </c>
      <c r="AL40" s="27" t="s">
        <v>19</v>
      </c>
      <c r="AM40" s="24" t="s">
        <v>1118</v>
      </c>
      <c r="AN40" s="27" t="s">
        <v>143</v>
      </c>
      <c r="AO40" s="24" t="s">
        <v>1124</v>
      </c>
      <c r="AP40" s="27" t="s">
        <v>134</v>
      </c>
      <c r="AQ40" s="27" t="s">
        <v>139</v>
      </c>
      <c r="AR40" s="27" t="s">
        <v>419</v>
      </c>
      <c r="AS40" s="27" t="s">
        <v>134</v>
      </c>
      <c r="AT40" s="27" t="s">
        <v>602</v>
      </c>
      <c r="AU40" s="27" t="s">
        <v>602</v>
      </c>
      <c r="AV40" s="27" t="s">
        <v>603</v>
      </c>
      <c r="AW40" s="27" t="s">
        <v>9</v>
      </c>
      <c r="AX40" s="27" t="s">
        <v>134</v>
      </c>
      <c r="AY40" s="27" t="s">
        <v>134</v>
      </c>
      <c r="AZ40" s="27" t="s">
        <v>134</v>
      </c>
      <c r="BA40" s="27" t="s">
        <v>134</v>
      </c>
      <c r="BB40" s="104" t="s">
        <v>1160</v>
      </c>
      <c r="BC40" s="132">
        <f t="shared" si="6"/>
        <v>2</v>
      </c>
      <c r="BD40" s="133">
        <f t="shared" si="7"/>
        <v>0.54545454545454541</v>
      </c>
      <c r="BE40" s="135" t="s">
        <v>1160</v>
      </c>
      <c r="BF40">
        <f t="shared" si="8"/>
        <v>2</v>
      </c>
      <c r="BG40" s="75">
        <f t="shared" si="9"/>
        <v>0.54545454545454541</v>
      </c>
      <c r="BH40" s="15" t="s">
        <v>134</v>
      </c>
      <c r="BI40" s="27" t="s">
        <v>9</v>
      </c>
      <c r="BJ40" s="27" t="s">
        <v>19</v>
      </c>
      <c r="BK40" s="27" t="s">
        <v>601</v>
      </c>
      <c r="BL40" s="11" t="s">
        <v>1136</v>
      </c>
      <c r="BM40" s="24" t="s">
        <v>604</v>
      </c>
      <c r="BN40" s="15" t="s">
        <v>605</v>
      </c>
    </row>
    <row r="41" spans="1:66" x14ac:dyDescent="0.3">
      <c r="B41" s="3" t="s">
        <v>617</v>
      </c>
      <c r="C41" s="27" t="s">
        <v>43</v>
      </c>
      <c r="D41" s="24" t="s">
        <v>11</v>
      </c>
      <c r="E41" s="120" t="s">
        <v>618</v>
      </c>
      <c r="F41" s="27" t="s">
        <v>619</v>
      </c>
      <c r="G41" s="27" t="s">
        <v>32</v>
      </c>
      <c r="H41" s="27" t="s">
        <v>33</v>
      </c>
      <c r="I41" s="3" t="s">
        <v>1037</v>
      </c>
      <c r="J41" s="4" t="s">
        <v>1042</v>
      </c>
      <c r="K41" s="27" t="s">
        <v>47</v>
      </c>
      <c r="L41" s="27" t="s">
        <v>412</v>
      </c>
      <c r="M41" s="27" t="s">
        <v>53</v>
      </c>
      <c r="N41" s="102">
        <v>3</v>
      </c>
      <c r="O41" s="24" t="str">
        <f t="shared" si="5"/>
        <v>General</v>
      </c>
      <c r="P41" s="27" t="s">
        <v>620</v>
      </c>
      <c r="Q41" s="15" t="s">
        <v>1057</v>
      </c>
      <c r="R41" s="24" t="s">
        <v>45</v>
      </c>
      <c r="S41" s="27" t="s">
        <v>134</v>
      </c>
      <c r="T41" s="15" t="s">
        <v>1066</v>
      </c>
      <c r="U41" s="27" t="s">
        <v>36</v>
      </c>
      <c r="V41" s="27" t="s">
        <v>134</v>
      </c>
      <c r="W41" s="15" t="s">
        <v>1072</v>
      </c>
      <c r="X41" s="27" t="s">
        <v>67</v>
      </c>
      <c r="Y41" s="24" t="s">
        <v>1050</v>
      </c>
      <c r="Z41" s="27" t="s">
        <v>621</v>
      </c>
      <c r="AA41" s="27" t="s">
        <v>622</v>
      </c>
      <c r="AB41" s="27" t="s">
        <v>137</v>
      </c>
      <c r="AC41" s="27" t="s">
        <v>1088</v>
      </c>
      <c r="AD41" s="27" t="s">
        <v>63</v>
      </c>
      <c r="AE41" s="4" t="s">
        <v>1097</v>
      </c>
      <c r="AF41" s="27" t="s">
        <v>468</v>
      </c>
      <c r="AG41" s="24" t="s">
        <v>1101</v>
      </c>
      <c r="AH41" s="27" t="s">
        <v>142</v>
      </c>
      <c r="AI41" s="24" t="s">
        <v>1107</v>
      </c>
      <c r="AJ41" s="24" t="s">
        <v>134</v>
      </c>
      <c r="AK41" s="10" t="s">
        <v>1109</v>
      </c>
      <c r="AL41" s="27" t="s">
        <v>134</v>
      </c>
      <c r="AM41" s="10" t="s">
        <v>1118</v>
      </c>
      <c r="AN41" s="27" t="s">
        <v>134</v>
      </c>
      <c r="AO41" s="10" t="s">
        <v>1122</v>
      </c>
      <c r="AP41" s="27" t="s">
        <v>134</v>
      </c>
      <c r="AQ41" s="27" t="s">
        <v>481</v>
      </c>
      <c r="AR41" s="27" t="s">
        <v>419</v>
      </c>
      <c r="AS41" s="27" t="s">
        <v>134</v>
      </c>
      <c r="AT41" s="27" t="s">
        <v>154</v>
      </c>
      <c r="AU41" s="27" t="s">
        <v>154</v>
      </c>
      <c r="AV41" s="27" t="s">
        <v>623</v>
      </c>
      <c r="AW41" s="27" t="s">
        <v>19</v>
      </c>
      <c r="AX41" s="27" t="s">
        <v>134</v>
      </c>
      <c r="AY41" s="27" t="s">
        <v>624</v>
      </c>
      <c r="AZ41" s="27" t="s">
        <v>134</v>
      </c>
      <c r="BA41" s="27" t="s">
        <v>134</v>
      </c>
      <c r="BB41" s="104" t="s">
        <v>1160</v>
      </c>
      <c r="BC41" s="132">
        <f t="shared" si="6"/>
        <v>2</v>
      </c>
      <c r="BD41" s="133">
        <f t="shared" si="7"/>
        <v>0.54545454545454541</v>
      </c>
      <c r="BE41" s="131" t="s">
        <v>1160</v>
      </c>
      <c r="BF41">
        <f t="shared" si="8"/>
        <v>2</v>
      </c>
      <c r="BG41" s="75">
        <f t="shared" si="9"/>
        <v>0.54545454545454541</v>
      </c>
      <c r="BH41" s="27" t="s">
        <v>134</v>
      </c>
      <c r="BI41" s="27" t="s">
        <v>9</v>
      </c>
      <c r="BJ41" s="27" t="s">
        <v>19</v>
      </c>
      <c r="BK41" s="27" t="s">
        <v>601</v>
      </c>
      <c r="BL41" s="11" t="s">
        <v>1136</v>
      </c>
      <c r="BM41" s="24" t="s">
        <v>625</v>
      </c>
    </row>
    <row r="42" spans="1:66" x14ac:dyDescent="0.3">
      <c r="B42" s="27" t="s">
        <v>864</v>
      </c>
      <c r="C42" s="27" t="s">
        <v>43</v>
      </c>
      <c r="D42" s="24" t="s">
        <v>11</v>
      </c>
      <c r="E42" s="117" t="s">
        <v>865</v>
      </c>
      <c r="F42" s="27" t="s">
        <v>597</v>
      </c>
      <c r="G42" s="27" t="s">
        <v>32</v>
      </c>
      <c r="H42" s="27" t="s">
        <v>33</v>
      </c>
      <c r="I42" s="3" t="s">
        <v>1033</v>
      </c>
      <c r="J42" s="4" t="s">
        <v>1042</v>
      </c>
      <c r="K42" s="27" t="s">
        <v>47</v>
      </c>
      <c r="L42" s="27" t="s">
        <v>412</v>
      </c>
      <c r="M42" s="27" t="s">
        <v>53</v>
      </c>
      <c r="N42" s="80">
        <v>3</v>
      </c>
      <c r="O42" s="24" t="str">
        <f t="shared" si="5"/>
        <v>General</v>
      </c>
      <c r="P42" s="27" t="s">
        <v>866</v>
      </c>
      <c r="Q42" s="24" t="s">
        <v>1057</v>
      </c>
      <c r="R42" s="24" t="s">
        <v>45</v>
      </c>
      <c r="S42" s="27" t="s">
        <v>134</v>
      </c>
      <c r="T42" s="15" t="s">
        <v>1066</v>
      </c>
      <c r="U42" s="27" t="s">
        <v>36</v>
      </c>
      <c r="V42" s="27" t="s">
        <v>134</v>
      </c>
      <c r="W42" s="24" t="s">
        <v>1072</v>
      </c>
      <c r="X42" s="27" t="s">
        <v>67</v>
      </c>
      <c r="Y42" s="65" t="s">
        <v>1050</v>
      </c>
      <c r="Z42" s="27" t="s">
        <v>134</v>
      </c>
      <c r="AA42" s="27" t="s">
        <v>867</v>
      </c>
      <c r="AB42" s="27" t="s">
        <v>137</v>
      </c>
      <c r="AC42" s="27" t="s">
        <v>1088</v>
      </c>
      <c r="AD42" s="27" t="s">
        <v>63</v>
      </c>
      <c r="AE42" s="4" t="s">
        <v>1097</v>
      </c>
      <c r="AF42" s="27" t="s">
        <v>868</v>
      </c>
      <c r="AG42" s="24" t="s">
        <v>1101</v>
      </c>
      <c r="AH42" s="27" t="s">
        <v>142</v>
      </c>
      <c r="AI42" s="24" t="s">
        <v>1107</v>
      </c>
      <c r="AJ42" s="24" t="s">
        <v>84</v>
      </c>
      <c r="AK42" s="24" t="s">
        <v>1113</v>
      </c>
      <c r="AL42" s="27" t="s">
        <v>19</v>
      </c>
      <c r="AM42" s="24" t="s">
        <v>1118</v>
      </c>
      <c r="AN42" s="27" t="s">
        <v>143</v>
      </c>
      <c r="AO42" s="24" t="s">
        <v>1124</v>
      </c>
      <c r="AP42" s="27" t="s">
        <v>134</v>
      </c>
      <c r="AQ42" s="27" t="s">
        <v>139</v>
      </c>
      <c r="AR42" s="27" t="s">
        <v>419</v>
      </c>
      <c r="AS42" s="27" t="s">
        <v>134</v>
      </c>
      <c r="AT42" s="27" t="s">
        <v>154</v>
      </c>
      <c r="AU42" s="27" t="s">
        <v>154</v>
      </c>
      <c r="AV42" s="27" t="s">
        <v>869</v>
      </c>
      <c r="AW42" s="27" t="s">
        <v>19</v>
      </c>
      <c r="AX42" s="27" t="s">
        <v>134</v>
      </c>
      <c r="AY42" s="27" t="s">
        <v>870</v>
      </c>
      <c r="AZ42" s="27" t="s">
        <v>164</v>
      </c>
      <c r="BA42" s="27" t="s">
        <v>134</v>
      </c>
      <c r="BB42" s="104" t="s">
        <v>1160</v>
      </c>
      <c r="BC42" s="132">
        <f t="shared" si="6"/>
        <v>2</v>
      </c>
      <c r="BD42" s="133">
        <f t="shared" si="7"/>
        <v>0.54545454545454541</v>
      </c>
      <c r="BE42" s="131" t="s">
        <v>1160</v>
      </c>
      <c r="BF42">
        <f t="shared" si="8"/>
        <v>2</v>
      </c>
      <c r="BG42" s="75">
        <f t="shared" si="9"/>
        <v>0.54545454545454541</v>
      </c>
      <c r="BH42" s="27" t="s">
        <v>134</v>
      </c>
      <c r="BI42" s="27" t="s">
        <v>9</v>
      </c>
      <c r="BJ42" s="27" t="s">
        <v>19</v>
      </c>
      <c r="BK42" s="27" t="s">
        <v>601</v>
      </c>
      <c r="BL42" s="11" t="s">
        <v>1136</v>
      </c>
      <c r="BM42" s="24" t="s">
        <v>871</v>
      </c>
    </row>
    <row r="43" spans="1:66" ht="15" customHeight="1" x14ac:dyDescent="0.3">
      <c r="A43" s="21" t="s">
        <v>872</v>
      </c>
      <c r="B43" s="3" t="s">
        <v>873</v>
      </c>
      <c r="C43" s="3" t="s">
        <v>874</v>
      </c>
      <c r="D43" s="10" t="s">
        <v>11</v>
      </c>
      <c r="E43" s="121" t="s">
        <v>876</v>
      </c>
      <c r="F43" s="3" t="s">
        <v>877</v>
      </c>
      <c r="G43" s="3" t="s">
        <v>32</v>
      </c>
      <c r="H43" s="3" t="s">
        <v>24</v>
      </c>
      <c r="I43" s="3" t="s">
        <v>1037</v>
      </c>
      <c r="J43" s="4" t="s">
        <v>1044</v>
      </c>
      <c r="K43" s="3" t="s">
        <v>47</v>
      </c>
      <c r="L43" s="3" t="s">
        <v>875</v>
      </c>
      <c r="M43" s="3" t="s">
        <v>53</v>
      </c>
      <c r="N43" s="77">
        <v>3</v>
      </c>
      <c r="O43" s="24" t="str">
        <f t="shared" si="5"/>
        <v>General</v>
      </c>
      <c r="P43" s="3" t="s">
        <v>878</v>
      </c>
      <c r="Q43" s="24" t="s">
        <v>1055</v>
      </c>
      <c r="R43" s="10" t="s">
        <v>879</v>
      </c>
      <c r="S43" s="3"/>
      <c r="T43" s="15" t="s">
        <v>1066</v>
      </c>
      <c r="U43" s="8" t="s">
        <v>57</v>
      </c>
      <c r="V43" s="8" t="s">
        <v>880</v>
      </c>
      <c r="W43" s="24" t="s">
        <v>969</v>
      </c>
      <c r="X43" s="8" t="s">
        <v>70</v>
      </c>
      <c r="Y43" s="24" t="s">
        <v>1083</v>
      </c>
      <c r="Z43" s="3" t="s">
        <v>881</v>
      </c>
      <c r="AB43" s="3" t="s">
        <v>882</v>
      </c>
      <c r="AC43" s="3" t="s">
        <v>1088</v>
      </c>
      <c r="AD43" s="3" t="s">
        <v>63</v>
      </c>
      <c r="AE43" s="4" t="s">
        <v>1097</v>
      </c>
      <c r="AF43" s="3" t="s">
        <v>826</v>
      </c>
      <c r="AG43" s="24" t="s">
        <v>1101</v>
      </c>
      <c r="AH43" s="3" t="s">
        <v>142</v>
      </c>
      <c r="AI43" s="24" t="s">
        <v>1107</v>
      </c>
      <c r="AJ43" s="10" t="s">
        <v>84</v>
      </c>
      <c r="AK43" s="24" t="s">
        <v>1113</v>
      </c>
      <c r="AL43" s="3" t="s">
        <v>19</v>
      </c>
      <c r="AM43" s="24" t="s">
        <v>1118</v>
      </c>
      <c r="AN43" s="3" t="s">
        <v>885</v>
      </c>
      <c r="AO43" s="24" t="s">
        <v>1124</v>
      </c>
      <c r="AP43" s="8"/>
      <c r="AQ43" s="3" t="s">
        <v>339</v>
      </c>
      <c r="AR43" s="110" t="s">
        <v>883</v>
      </c>
      <c r="AS43" s="3" t="s">
        <v>884</v>
      </c>
      <c r="AT43" s="8" t="s">
        <v>886</v>
      </c>
      <c r="AU43" s="8" t="s">
        <v>886</v>
      </c>
      <c r="AV43" s="79" t="s">
        <v>887</v>
      </c>
      <c r="AW43" s="8" t="s">
        <v>888</v>
      </c>
      <c r="AX43" s="14" t="s">
        <v>889</v>
      </c>
      <c r="AY43" s="14" t="s">
        <v>890</v>
      </c>
      <c r="AZ43" s="3" t="s">
        <v>891</v>
      </c>
      <c r="BB43" s="134" t="s">
        <v>1164</v>
      </c>
      <c r="BC43" s="132">
        <f t="shared" si="6"/>
        <v>8</v>
      </c>
      <c r="BD43" s="133">
        <f t="shared" si="7"/>
        <v>2.1818181818181817</v>
      </c>
      <c r="BE43" s="134" t="s">
        <v>1164</v>
      </c>
      <c r="BF43">
        <f t="shared" si="8"/>
        <v>8</v>
      </c>
      <c r="BG43" s="75">
        <f t="shared" si="9"/>
        <v>2.1818181818181817</v>
      </c>
      <c r="BH43" s="3"/>
      <c r="BI43" s="3" t="s">
        <v>9</v>
      </c>
      <c r="BJ43" s="3" t="s">
        <v>19</v>
      </c>
      <c r="BK43" s="4"/>
      <c r="BL43" s="11" t="s">
        <v>1136</v>
      </c>
      <c r="BM43" s="10" t="s">
        <v>892</v>
      </c>
    </row>
    <row r="44" spans="1:66" ht="15" customHeight="1" x14ac:dyDescent="0.3">
      <c r="A44" s="21" t="s">
        <v>872</v>
      </c>
      <c r="B44" s="3" t="s">
        <v>893</v>
      </c>
      <c r="C44" s="3" t="s">
        <v>874</v>
      </c>
      <c r="D44" s="10" t="s">
        <v>11</v>
      </c>
      <c r="E44" s="114" t="s">
        <v>894</v>
      </c>
      <c r="F44" s="14" t="s">
        <v>895</v>
      </c>
      <c r="G44" s="3" t="s">
        <v>32</v>
      </c>
      <c r="H44" s="3" t="s">
        <v>24</v>
      </c>
      <c r="I44" s="3" t="s">
        <v>1037</v>
      </c>
      <c r="J44" s="4" t="s">
        <v>1044</v>
      </c>
      <c r="K44" s="3" t="s">
        <v>47</v>
      </c>
      <c r="L44" s="3" t="s">
        <v>875</v>
      </c>
      <c r="M44" s="3" t="s">
        <v>53</v>
      </c>
      <c r="N44" s="77">
        <v>3</v>
      </c>
      <c r="O44" s="24" t="str">
        <f t="shared" si="5"/>
        <v>General</v>
      </c>
      <c r="P44" s="3" t="s">
        <v>896</v>
      </c>
      <c r="Q44" s="24" t="s">
        <v>1055</v>
      </c>
      <c r="R44" s="10" t="s">
        <v>879</v>
      </c>
      <c r="S44" s="3"/>
      <c r="T44" s="15" t="s">
        <v>1066</v>
      </c>
      <c r="U44" s="8" t="s">
        <v>57</v>
      </c>
      <c r="V44" s="8" t="s">
        <v>897</v>
      </c>
      <c r="W44" s="24" t="s">
        <v>969</v>
      </c>
      <c r="X44" s="8" t="s">
        <v>67</v>
      </c>
      <c r="Y44" s="24" t="s">
        <v>1050</v>
      </c>
      <c r="Z44" s="3" t="s">
        <v>898</v>
      </c>
      <c r="AA44" s="14" t="s">
        <v>899</v>
      </c>
      <c r="AB44" t="s">
        <v>900</v>
      </c>
      <c r="AC44" t="s">
        <v>1088</v>
      </c>
      <c r="AD44" s="3" t="s">
        <v>63</v>
      </c>
      <c r="AE44" s="4" t="s">
        <v>1097</v>
      </c>
      <c r="AF44" s="3" t="s">
        <v>901</v>
      </c>
      <c r="AG44" s="24" t="s">
        <v>1101</v>
      </c>
      <c r="AH44" s="3" t="s">
        <v>635</v>
      </c>
      <c r="AI44" s="24" t="s">
        <v>1107</v>
      </c>
      <c r="AJ44" s="10" t="s">
        <v>84</v>
      </c>
      <c r="AK44" s="24" t="s">
        <v>1113</v>
      </c>
      <c r="AL44" s="3" t="s">
        <v>19</v>
      </c>
      <c r="AM44" s="24" t="s">
        <v>1118</v>
      </c>
      <c r="AN44" s="107" t="s">
        <v>902</v>
      </c>
      <c r="AO44" s="108" t="s">
        <v>1124</v>
      </c>
      <c r="AP44" s="8"/>
      <c r="AQ44" s="3" t="s">
        <v>339</v>
      </c>
      <c r="AR44" s="110" t="s">
        <v>883</v>
      </c>
      <c r="AS44" s="3"/>
      <c r="AT44" s="8" t="s">
        <v>903</v>
      </c>
      <c r="AU44" s="8" t="s">
        <v>903</v>
      </c>
      <c r="AV44" s="8" t="s">
        <v>904</v>
      </c>
      <c r="AW44" s="8" t="s">
        <v>905</v>
      </c>
      <c r="AX44" s="14" t="s">
        <v>906</v>
      </c>
      <c r="AY44" s="3" t="s">
        <v>904</v>
      </c>
      <c r="AZ44" s="3" t="s">
        <v>273</v>
      </c>
      <c r="BB44" s="134" t="s">
        <v>1164</v>
      </c>
      <c r="BC44" s="132">
        <f t="shared" si="6"/>
        <v>8</v>
      </c>
      <c r="BD44" s="133">
        <f t="shared" si="7"/>
        <v>2.1818181818181817</v>
      </c>
      <c r="BE44" s="134" t="s">
        <v>1164</v>
      </c>
      <c r="BF44">
        <f t="shared" si="8"/>
        <v>8</v>
      </c>
      <c r="BG44" s="75">
        <f t="shared" si="9"/>
        <v>2.1818181818181817</v>
      </c>
      <c r="BH44" s="3"/>
      <c r="BI44" s="3" t="s">
        <v>9</v>
      </c>
      <c r="BJ44" s="3" t="s">
        <v>19</v>
      </c>
      <c r="BL44" s="11" t="s">
        <v>1136</v>
      </c>
      <c r="BM44" s="23" t="s">
        <v>907</v>
      </c>
    </row>
    <row r="45" spans="1:66" x14ac:dyDescent="0.3">
      <c r="A45" s="6"/>
      <c r="B45" s="3" t="s">
        <v>948</v>
      </c>
      <c r="C45" s="3" t="s">
        <v>874</v>
      </c>
      <c r="D45" s="10" t="s">
        <v>11</v>
      </c>
      <c r="E45" s="117" t="s">
        <v>950</v>
      </c>
      <c r="F45" s="27" t="s">
        <v>951</v>
      </c>
      <c r="G45" s="27" t="s">
        <v>23</v>
      </c>
      <c r="H45" s="27" t="s">
        <v>33</v>
      </c>
      <c r="I45" s="3" t="s">
        <v>1037</v>
      </c>
      <c r="J45" s="4" t="s">
        <v>1040</v>
      </c>
      <c r="K45" s="3" t="s">
        <v>47</v>
      </c>
      <c r="L45" s="27" t="s">
        <v>949</v>
      </c>
      <c r="M45" s="27" t="s">
        <v>53</v>
      </c>
      <c r="N45" s="80">
        <v>3</v>
      </c>
      <c r="O45" s="24" t="str">
        <f t="shared" si="5"/>
        <v>General</v>
      </c>
      <c r="P45" s="27" t="s">
        <v>952</v>
      </c>
      <c r="Q45" s="24" t="s">
        <v>1055</v>
      </c>
      <c r="R45" s="24" t="s">
        <v>54</v>
      </c>
      <c r="S45" s="27" t="s">
        <v>134</v>
      </c>
      <c r="T45" s="15" t="s">
        <v>1066</v>
      </c>
      <c r="U45" s="27" t="s">
        <v>57</v>
      </c>
      <c r="V45" s="27" t="s">
        <v>953</v>
      </c>
      <c r="W45" s="24" t="s">
        <v>1072</v>
      </c>
      <c r="X45" s="27" t="s">
        <v>70</v>
      </c>
      <c r="Y45" s="24" t="s">
        <v>1083</v>
      </c>
      <c r="Z45" s="27" t="s">
        <v>954</v>
      </c>
      <c r="AA45" s="27" t="s">
        <v>955</v>
      </c>
      <c r="AB45" s="27" t="s">
        <v>956</v>
      </c>
      <c r="AC45" s="27" t="s">
        <v>1091</v>
      </c>
      <c r="AD45" s="27" t="s">
        <v>63</v>
      </c>
      <c r="AE45" s="4" t="s">
        <v>1097</v>
      </c>
      <c r="AF45" s="27" t="s">
        <v>959</v>
      </c>
      <c r="AG45" s="10" t="s">
        <v>1103</v>
      </c>
      <c r="AH45" s="27" t="s">
        <v>960</v>
      </c>
      <c r="AI45" s="24" t="s">
        <v>1107</v>
      </c>
      <c r="AJ45" s="24" t="s">
        <v>84</v>
      </c>
      <c r="AK45" s="24" t="s">
        <v>1113</v>
      </c>
      <c r="AL45" s="27" t="s">
        <v>9</v>
      </c>
      <c r="AM45" s="10" t="s">
        <v>1116</v>
      </c>
      <c r="AN45" s="27" t="s">
        <v>961</v>
      </c>
      <c r="AO45" s="24" t="s">
        <v>1124</v>
      </c>
      <c r="AP45" s="27" t="s">
        <v>134</v>
      </c>
      <c r="AQ45" s="27" t="s">
        <v>139</v>
      </c>
      <c r="AR45" s="27" t="s">
        <v>958</v>
      </c>
      <c r="AS45" s="27" t="s">
        <v>134</v>
      </c>
      <c r="AT45" s="27" t="s">
        <v>903</v>
      </c>
      <c r="AU45" s="27" t="s">
        <v>903</v>
      </c>
      <c r="AV45" s="27" t="s">
        <v>962</v>
      </c>
      <c r="AW45" s="27" t="s">
        <v>134</v>
      </c>
      <c r="AX45" s="27"/>
      <c r="AY45" s="27"/>
      <c r="AZ45" s="27" t="s">
        <v>963</v>
      </c>
      <c r="BA45" s="27" t="s">
        <v>134</v>
      </c>
      <c r="BB45" s="104" t="s">
        <v>1165</v>
      </c>
      <c r="BC45" s="132">
        <f t="shared" si="6"/>
        <v>5</v>
      </c>
      <c r="BD45" s="133">
        <f t="shared" si="7"/>
        <v>1.3636363636363635</v>
      </c>
      <c r="BE45" s="131" t="s">
        <v>1165</v>
      </c>
      <c r="BF45">
        <f t="shared" si="8"/>
        <v>5</v>
      </c>
      <c r="BG45" s="75">
        <f t="shared" si="9"/>
        <v>1.3636363636363635</v>
      </c>
      <c r="BH45" s="27" t="s">
        <v>134</v>
      </c>
      <c r="BI45" s="27" t="s">
        <v>19</v>
      </c>
      <c r="BJ45" s="27" t="s">
        <v>19</v>
      </c>
      <c r="BK45" s="27" t="s">
        <v>957</v>
      </c>
      <c r="BL45" s="11" t="s">
        <v>1136</v>
      </c>
      <c r="BM45" s="24" t="s">
        <v>964</v>
      </c>
    </row>
    <row r="46" spans="1:66" x14ac:dyDescent="0.3">
      <c r="B46" s="3" t="s">
        <v>965</v>
      </c>
      <c r="C46" s="3" t="s">
        <v>874</v>
      </c>
      <c r="D46" s="10" t="s">
        <v>11</v>
      </c>
      <c r="E46" s="114" t="s">
        <v>966</v>
      </c>
      <c r="G46" s="3" t="s">
        <v>23</v>
      </c>
      <c r="H46" s="3" t="s">
        <v>33</v>
      </c>
      <c r="I46" s="3" t="s">
        <v>1037</v>
      </c>
      <c r="J46" s="4" t="s">
        <v>1040</v>
      </c>
      <c r="K46" s="3" t="s">
        <v>47</v>
      </c>
      <c r="L46" s="3" t="s">
        <v>818</v>
      </c>
      <c r="M46" s="27" t="s">
        <v>53</v>
      </c>
      <c r="N46" s="77">
        <v>3</v>
      </c>
      <c r="O46" s="24" t="str">
        <f t="shared" si="5"/>
        <v>General</v>
      </c>
      <c r="P46" s="3" t="s">
        <v>967</v>
      </c>
      <c r="Q46" s="24" t="s">
        <v>1055</v>
      </c>
      <c r="R46" s="10" t="s">
        <v>968</v>
      </c>
      <c r="S46" s="3"/>
      <c r="T46" s="15" t="s">
        <v>1066</v>
      </c>
      <c r="U46" s="8" t="s">
        <v>969</v>
      </c>
      <c r="V46" s="8" t="s">
        <v>970</v>
      </c>
      <c r="W46" s="24" t="s">
        <v>969</v>
      </c>
      <c r="X46" s="104" t="s">
        <v>70</v>
      </c>
      <c r="Y46" s="27" t="s">
        <v>1083</v>
      </c>
      <c r="Z46" s="3" t="s">
        <v>971</v>
      </c>
      <c r="AA46" s="3" t="s">
        <v>972</v>
      </c>
      <c r="AB46" s="3" t="s">
        <v>973</v>
      </c>
      <c r="AC46" s="3" t="s">
        <v>1050</v>
      </c>
      <c r="AD46" s="3" t="s">
        <v>63</v>
      </c>
      <c r="AE46" s="4" t="s">
        <v>1097</v>
      </c>
      <c r="AF46" s="3" t="s">
        <v>977</v>
      </c>
      <c r="AG46" s="10" t="s">
        <v>1103</v>
      </c>
      <c r="AH46" s="3" t="s">
        <v>978</v>
      </c>
      <c r="AI46" s="24" t="s">
        <v>1107</v>
      </c>
      <c r="AJ46" s="10" t="s">
        <v>978</v>
      </c>
      <c r="AK46" s="10" t="s">
        <v>1109</v>
      </c>
      <c r="AL46" s="3" t="s">
        <v>978</v>
      </c>
      <c r="AM46" s="10" t="s">
        <v>1116</v>
      </c>
      <c r="AN46" s="3" t="s">
        <v>978</v>
      </c>
      <c r="AO46" s="10" t="s">
        <v>1120</v>
      </c>
      <c r="AP46" s="8"/>
      <c r="AQ46" s="3" t="s">
        <v>975</v>
      </c>
      <c r="AR46" s="3" t="s">
        <v>976</v>
      </c>
      <c r="AS46" s="3"/>
      <c r="AT46" s="3" t="s">
        <v>978</v>
      </c>
      <c r="AU46" s="3" t="s">
        <v>978</v>
      </c>
      <c r="AV46" s="3" t="s">
        <v>978</v>
      </c>
      <c r="AW46" s="3" t="s">
        <v>978</v>
      </c>
      <c r="AX46" s="3" t="s">
        <v>978</v>
      </c>
      <c r="AY46" s="3" t="s">
        <v>978</v>
      </c>
      <c r="AZ46" s="3" t="s">
        <v>978</v>
      </c>
      <c r="BA46" s="3" t="s">
        <v>978</v>
      </c>
      <c r="BB46" s="134" t="s">
        <v>1156</v>
      </c>
      <c r="BC46" s="132">
        <f t="shared" si="6"/>
        <v>2</v>
      </c>
      <c r="BD46" s="133">
        <f t="shared" si="7"/>
        <v>0.54545454545454541</v>
      </c>
      <c r="BE46" s="130" t="s">
        <v>1156</v>
      </c>
      <c r="BF46">
        <f t="shared" si="8"/>
        <v>2</v>
      </c>
      <c r="BG46" s="75">
        <f t="shared" si="9"/>
        <v>0.54545454545454541</v>
      </c>
      <c r="BH46" s="3" t="s">
        <v>297</v>
      </c>
      <c r="BI46" s="27" t="s">
        <v>19</v>
      </c>
      <c r="BJ46" s="27" t="s">
        <v>19</v>
      </c>
      <c r="BK46" s="3" t="s">
        <v>974</v>
      </c>
      <c r="BL46" s="11" t="s">
        <v>1136</v>
      </c>
      <c r="BM46" s="10" t="s">
        <v>978</v>
      </c>
    </row>
    <row r="47" spans="1:66" ht="360" x14ac:dyDescent="0.3">
      <c r="B47" s="3" t="s">
        <v>979</v>
      </c>
      <c r="C47" s="3" t="s">
        <v>874</v>
      </c>
      <c r="D47" s="10" t="s">
        <v>11</v>
      </c>
      <c r="E47" s="122" t="s">
        <v>980</v>
      </c>
      <c r="F47" s="3" t="s">
        <v>981</v>
      </c>
      <c r="G47" s="10" t="s">
        <v>23</v>
      </c>
      <c r="H47" s="10" t="s">
        <v>24</v>
      </c>
      <c r="I47" s="3" t="s">
        <v>1037</v>
      </c>
      <c r="J47" s="4" t="s">
        <v>1044</v>
      </c>
      <c r="K47" s="3" t="s">
        <v>47</v>
      </c>
      <c r="L47" s="24" t="s">
        <v>818</v>
      </c>
      <c r="M47" s="27" t="s">
        <v>53</v>
      </c>
      <c r="N47" s="102">
        <v>3</v>
      </c>
      <c r="O47" s="24" t="str">
        <f t="shared" si="5"/>
        <v>General</v>
      </c>
      <c r="P47" s="10" t="s">
        <v>982</v>
      </c>
      <c r="Q47" s="15" t="s">
        <v>1055</v>
      </c>
      <c r="R47" s="24" t="s">
        <v>45</v>
      </c>
      <c r="S47" s="10"/>
      <c r="T47" s="24" t="s">
        <v>1066</v>
      </c>
      <c r="U47" s="65" t="s">
        <v>969</v>
      </c>
      <c r="V47" s="65" t="s">
        <v>983</v>
      </c>
      <c r="W47" s="24" t="s">
        <v>1072</v>
      </c>
      <c r="X47" s="24" t="s">
        <v>70</v>
      </c>
      <c r="Y47" s="24" t="s">
        <v>1083</v>
      </c>
      <c r="Z47" s="10" t="s">
        <v>984</v>
      </c>
      <c r="AA47" s="10" t="s">
        <v>985</v>
      </c>
      <c r="AB47" s="105" t="s">
        <v>986</v>
      </c>
      <c r="AC47" s="105" t="s">
        <v>1088</v>
      </c>
      <c r="AD47" s="10" t="s">
        <v>66</v>
      </c>
      <c r="AE47" s="4" t="s">
        <v>1050</v>
      </c>
      <c r="AF47" s="10" t="s">
        <v>990</v>
      </c>
      <c r="AG47" s="10" t="s">
        <v>1103</v>
      </c>
      <c r="AH47" s="10" t="s">
        <v>978</v>
      </c>
      <c r="AI47" s="24" t="s">
        <v>1107</v>
      </c>
      <c r="AJ47" s="10" t="s">
        <v>978</v>
      </c>
      <c r="AK47" s="10" t="s">
        <v>1109</v>
      </c>
      <c r="AL47" s="10" t="s">
        <v>978</v>
      </c>
      <c r="AM47" s="3" t="s">
        <v>1116</v>
      </c>
      <c r="AN47" s="10" t="s">
        <v>978</v>
      </c>
      <c r="AO47" s="3" t="s">
        <v>1120</v>
      </c>
      <c r="AP47" s="65"/>
      <c r="AQ47" s="10" t="s">
        <v>989</v>
      </c>
      <c r="AR47" s="10" t="s">
        <v>242</v>
      </c>
      <c r="AS47" s="10" t="s">
        <v>884</v>
      </c>
      <c r="AT47" s="10" t="s">
        <v>978</v>
      </c>
      <c r="AU47" s="10" t="s">
        <v>978</v>
      </c>
      <c r="AV47" s="10" t="s">
        <v>978</v>
      </c>
      <c r="AW47" s="10" t="s">
        <v>978</v>
      </c>
      <c r="AX47" s="10" t="s">
        <v>978</v>
      </c>
      <c r="AY47" s="10" t="s">
        <v>978</v>
      </c>
      <c r="AZ47" s="10" t="s">
        <v>978</v>
      </c>
      <c r="BA47" s="10" t="s">
        <v>978</v>
      </c>
      <c r="BB47" s="130" t="s">
        <v>1156</v>
      </c>
      <c r="BC47" s="132">
        <f t="shared" si="6"/>
        <v>2</v>
      </c>
      <c r="BD47" s="133">
        <f t="shared" si="7"/>
        <v>0.54545454545454541</v>
      </c>
      <c r="BE47" s="130" t="s">
        <v>1156</v>
      </c>
      <c r="BF47">
        <f t="shared" si="8"/>
        <v>2</v>
      </c>
      <c r="BG47" s="75">
        <f t="shared" si="9"/>
        <v>0.54545454545454541</v>
      </c>
      <c r="BH47" s="10" t="s">
        <v>991</v>
      </c>
      <c r="BI47" s="10" t="s">
        <v>987</v>
      </c>
      <c r="BJ47" s="24" t="s">
        <v>19</v>
      </c>
      <c r="BK47" s="10" t="s">
        <v>988</v>
      </c>
      <c r="BL47" s="11" t="s">
        <v>1136</v>
      </c>
      <c r="BM47" s="10" t="s">
        <v>978</v>
      </c>
    </row>
    <row r="48" spans="1:66" ht="115.2" x14ac:dyDescent="0.3">
      <c r="A48" s="5"/>
      <c r="B48" s="3" t="s">
        <v>215</v>
      </c>
      <c r="C48" s="3" t="s">
        <v>22</v>
      </c>
      <c r="D48" s="10" t="s">
        <v>21</v>
      </c>
      <c r="E48" s="121" t="s">
        <v>217</v>
      </c>
      <c r="F48" s="14" t="s">
        <v>218</v>
      </c>
      <c r="G48" s="3" t="s">
        <v>32</v>
      </c>
      <c r="H48" s="3" t="s">
        <v>24</v>
      </c>
      <c r="I48" s="3" t="s">
        <v>1033</v>
      </c>
      <c r="J48" s="4" t="s">
        <v>1042</v>
      </c>
      <c r="K48" s="3" t="s">
        <v>47</v>
      </c>
      <c r="L48" s="3" t="s">
        <v>216</v>
      </c>
      <c r="M48" s="3" t="s">
        <v>53</v>
      </c>
      <c r="N48" s="77">
        <v>3</v>
      </c>
      <c r="O48" s="24" t="str">
        <f t="shared" si="5"/>
        <v>General</v>
      </c>
      <c r="P48" s="14" t="s">
        <v>219</v>
      </c>
      <c r="Q48" s="24" t="s">
        <v>1055</v>
      </c>
      <c r="R48" s="24" t="s">
        <v>45</v>
      </c>
      <c r="S48" s="3"/>
      <c r="T48" s="24" t="s">
        <v>1066</v>
      </c>
      <c r="U48" s="8" t="s">
        <v>57</v>
      </c>
      <c r="V48" s="8" t="s">
        <v>220</v>
      </c>
      <c r="W48" s="24" t="s">
        <v>969</v>
      </c>
      <c r="X48" s="8" t="s">
        <v>67</v>
      </c>
      <c r="Y48" s="8" t="s">
        <v>1050</v>
      </c>
      <c r="Z48" s="3" t="s">
        <v>221</v>
      </c>
      <c r="AA48" s="3" t="s">
        <v>222</v>
      </c>
      <c r="AB48" s="3" t="s">
        <v>223</v>
      </c>
      <c r="AC48" s="27" t="s">
        <v>1091</v>
      </c>
      <c r="AD48" s="3" t="s">
        <v>63</v>
      </c>
      <c r="AE48" s="4" t="s">
        <v>1097</v>
      </c>
      <c r="AF48" s="3" t="s">
        <v>227</v>
      </c>
      <c r="AG48" s="10" t="s">
        <v>1103</v>
      </c>
      <c r="AH48" s="3" t="s">
        <v>228</v>
      </c>
      <c r="AI48" s="24" t="s">
        <v>1107</v>
      </c>
      <c r="AJ48" s="10" t="s">
        <v>84</v>
      </c>
      <c r="AK48" s="24" t="s">
        <v>1113</v>
      </c>
      <c r="AL48" s="3" t="s">
        <v>19</v>
      </c>
      <c r="AM48" s="24" t="s">
        <v>1118</v>
      </c>
      <c r="AN48" s="3" t="s">
        <v>229</v>
      </c>
      <c r="AO48" s="24" t="s">
        <v>1124</v>
      </c>
      <c r="AP48" s="8"/>
      <c r="AQ48" s="3" t="s">
        <v>224</v>
      </c>
      <c r="AR48" s="3" t="s">
        <v>225</v>
      </c>
      <c r="AS48" s="3" t="s">
        <v>226</v>
      </c>
      <c r="AU48" s="8" t="s">
        <v>230</v>
      </c>
      <c r="AV48" s="8" t="s">
        <v>231</v>
      </c>
      <c r="AW48" s="8" t="s">
        <v>9</v>
      </c>
      <c r="AX48" s="8"/>
      <c r="AY48" s="27" t="s">
        <v>231</v>
      </c>
      <c r="AZ48" s="3" t="s">
        <v>232</v>
      </c>
      <c r="BB48" s="134" t="s">
        <v>457</v>
      </c>
      <c r="BC48" s="132">
        <f t="shared" si="6"/>
        <v>4</v>
      </c>
      <c r="BD48" s="133">
        <f t="shared" si="7"/>
        <v>1.0909090909090908</v>
      </c>
      <c r="BE48" s="134" t="s">
        <v>1166</v>
      </c>
      <c r="BF48">
        <f t="shared" si="8"/>
        <v>3</v>
      </c>
      <c r="BG48" s="75">
        <f t="shared" si="9"/>
        <v>0.81818181818181823</v>
      </c>
      <c r="BH48" s="3"/>
      <c r="BJ48" s="3"/>
      <c r="BL48" s="11" t="s">
        <v>1136</v>
      </c>
      <c r="BM48" s="10"/>
    </row>
    <row r="49" spans="1:66" x14ac:dyDescent="0.3">
      <c r="B49" s="4" t="s">
        <v>233</v>
      </c>
      <c r="C49" s="3" t="s">
        <v>22</v>
      </c>
      <c r="D49" s="10" t="s">
        <v>30</v>
      </c>
      <c r="E49" s="119" t="s">
        <v>235</v>
      </c>
      <c r="F49" s="10" t="s">
        <v>236</v>
      </c>
      <c r="G49" s="10" t="s">
        <v>23</v>
      </c>
      <c r="H49" s="10" t="s">
        <v>24</v>
      </c>
      <c r="I49" s="3" t="s">
        <v>1033</v>
      </c>
      <c r="J49" s="4" t="s">
        <v>1042</v>
      </c>
      <c r="K49" s="3" t="s">
        <v>47</v>
      </c>
      <c r="L49" s="10" t="s">
        <v>234</v>
      </c>
      <c r="M49" s="3" t="s">
        <v>53</v>
      </c>
      <c r="N49" s="76">
        <v>3</v>
      </c>
      <c r="O49" s="24" t="str">
        <f t="shared" si="5"/>
        <v>General</v>
      </c>
      <c r="P49" s="10" t="s">
        <v>237</v>
      </c>
      <c r="Q49" s="24" t="s">
        <v>1059</v>
      </c>
      <c r="R49" s="24" t="s">
        <v>26</v>
      </c>
      <c r="S49" s="10" t="s">
        <v>238</v>
      </c>
      <c r="T49" s="24" t="s">
        <v>1066</v>
      </c>
      <c r="U49" s="65" t="s">
        <v>57</v>
      </c>
      <c r="V49" s="65" t="s">
        <v>239</v>
      </c>
      <c r="W49" s="24" t="s">
        <v>1074</v>
      </c>
      <c r="X49" s="65" t="s">
        <v>67</v>
      </c>
      <c r="Y49" s="8" t="s">
        <v>1050</v>
      </c>
      <c r="Z49" s="10" t="s">
        <v>240</v>
      </c>
      <c r="AA49" s="10" t="s">
        <v>222</v>
      </c>
      <c r="AB49" s="10" t="s">
        <v>241</v>
      </c>
      <c r="AC49" s="24" t="s">
        <v>1091</v>
      </c>
      <c r="AD49" s="10" t="s">
        <v>63</v>
      </c>
      <c r="AE49" s="4" t="s">
        <v>1097</v>
      </c>
      <c r="AF49" s="10" t="s">
        <v>244</v>
      </c>
      <c r="AG49" s="10" t="s">
        <v>1103</v>
      </c>
      <c r="AH49" s="10" t="s">
        <v>245</v>
      </c>
      <c r="AI49" s="24" t="s">
        <v>1107</v>
      </c>
      <c r="AJ49" s="10" t="s">
        <v>84</v>
      </c>
      <c r="AK49" s="24" t="s">
        <v>1113</v>
      </c>
      <c r="AL49" s="10" t="s">
        <v>19</v>
      </c>
      <c r="AM49" s="27" t="s">
        <v>1118</v>
      </c>
      <c r="AN49" s="10" t="s">
        <v>229</v>
      </c>
      <c r="AO49" s="27" t="s">
        <v>1124</v>
      </c>
      <c r="AP49" s="65"/>
      <c r="AQ49" s="10" t="s">
        <v>224</v>
      </c>
      <c r="AR49" s="10" t="s">
        <v>242</v>
      </c>
      <c r="AS49" s="10" t="s">
        <v>243</v>
      </c>
      <c r="AT49" s="65" t="s">
        <v>246</v>
      </c>
      <c r="AU49" s="65" t="s">
        <v>246</v>
      </c>
      <c r="AV49" s="65" t="s">
        <v>247</v>
      </c>
      <c r="AW49" s="65" t="s">
        <v>9</v>
      </c>
      <c r="AX49" s="65" t="s">
        <v>248</v>
      </c>
      <c r="AY49" s="10" t="s">
        <v>249</v>
      </c>
      <c r="AZ49" s="10"/>
      <c r="BA49" s="10"/>
      <c r="BB49" s="130" t="s">
        <v>1162</v>
      </c>
      <c r="BC49" s="132">
        <f t="shared" si="6"/>
        <v>5</v>
      </c>
      <c r="BD49" s="133">
        <f t="shared" si="7"/>
        <v>1.3636363636363635</v>
      </c>
      <c r="BE49" s="130" t="s">
        <v>1162</v>
      </c>
      <c r="BF49">
        <f t="shared" si="8"/>
        <v>5</v>
      </c>
      <c r="BG49" s="75">
        <f t="shared" si="9"/>
        <v>1.3636363636363635</v>
      </c>
      <c r="BH49" s="10" t="s">
        <v>251</v>
      </c>
      <c r="BI49" s="10"/>
      <c r="BJ49" s="10"/>
      <c r="BK49" s="10"/>
      <c r="BL49" s="11" t="s">
        <v>1136</v>
      </c>
      <c r="BM49" s="10"/>
    </row>
    <row r="50" spans="1:66" ht="28.8" x14ac:dyDescent="0.3">
      <c r="B50" s="4" t="s">
        <v>252</v>
      </c>
      <c r="C50" s="3" t="s">
        <v>22</v>
      </c>
      <c r="D50" s="10" t="s">
        <v>21</v>
      </c>
      <c r="E50" s="114" t="s">
        <v>253</v>
      </c>
      <c r="F50" s="3" t="s">
        <v>254</v>
      </c>
      <c r="G50" s="3" t="s">
        <v>32</v>
      </c>
      <c r="H50" s="3" t="s">
        <v>24</v>
      </c>
      <c r="I50" s="3" t="s">
        <v>1033</v>
      </c>
      <c r="J50" s="4" t="s">
        <v>1042</v>
      </c>
      <c r="K50" s="3" t="s">
        <v>47</v>
      </c>
      <c r="L50" s="4" t="s">
        <v>216</v>
      </c>
      <c r="M50" s="3" t="s">
        <v>53</v>
      </c>
      <c r="N50" s="103">
        <v>3</v>
      </c>
      <c r="O50" s="24" t="str">
        <f t="shared" si="5"/>
        <v>General</v>
      </c>
      <c r="P50" s="3" t="s">
        <v>255</v>
      </c>
      <c r="Q50" s="24" t="s">
        <v>1055</v>
      </c>
      <c r="R50" s="24" t="s">
        <v>54</v>
      </c>
      <c r="S50" s="3"/>
      <c r="T50" s="24" t="s">
        <v>1066</v>
      </c>
      <c r="U50" s="8" t="s">
        <v>57</v>
      </c>
      <c r="V50" s="8" t="s">
        <v>897</v>
      </c>
      <c r="W50" s="24" t="s">
        <v>969</v>
      </c>
      <c r="X50" s="8" t="s">
        <v>70</v>
      </c>
      <c r="Y50" s="24" t="s">
        <v>1083</v>
      </c>
      <c r="Z50" s="3" t="s">
        <v>256</v>
      </c>
      <c r="AA50" s="3" t="s">
        <v>257</v>
      </c>
      <c r="AB50" s="3" t="s">
        <v>258</v>
      </c>
      <c r="AC50" s="27" t="s">
        <v>1091</v>
      </c>
      <c r="AD50" s="3" t="s">
        <v>63</v>
      </c>
      <c r="AE50" s="4" t="s">
        <v>1097</v>
      </c>
      <c r="AF50" s="3" t="s">
        <v>227</v>
      </c>
      <c r="AG50" s="10" t="s">
        <v>1103</v>
      </c>
      <c r="AH50" s="3" t="s">
        <v>261</v>
      </c>
      <c r="AI50" s="24" t="s">
        <v>1107</v>
      </c>
      <c r="AJ50" s="10" t="s">
        <v>85</v>
      </c>
      <c r="AK50" s="24" t="s">
        <v>1113</v>
      </c>
      <c r="AL50" s="3" t="s">
        <v>19</v>
      </c>
      <c r="AM50" s="27" t="s">
        <v>1118</v>
      </c>
      <c r="AN50" s="3" t="s">
        <v>229</v>
      </c>
      <c r="AO50" s="27" t="s">
        <v>1124</v>
      </c>
      <c r="AP50" s="8" t="s">
        <v>259</v>
      </c>
      <c r="AQ50" s="3" t="s">
        <v>224</v>
      </c>
      <c r="AR50" s="3" t="s">
        <v>225</v>
      </c>
      <c r="AS50" s="3" t="s">
        <v>260</v>
      </c>
      <c r="AV50" s="8" t="s">
        <v>262</v>
      </c>
      <c r="AW50" s="8" t="s">
        <v>9</v>
      </c>
      <c r="AX50" s="8"/>
      <c r="BB50" s="136" t="s">
        <v>457</v>
      </c>
      <c r="BC50" s="132">
        <f t="shared" si="6"/>
        <v>4</v>
      </c>
      <c r="BD50" s="133">
        <f t="shared" si="7"/>
        <v>1.0909090909090908</v>
      </c>
      <c r="BE50" s="136" t="s">
        <v>457</v>
      </c>
      <c r="BF50">
        <f t="shared" si="8"/>
        <v>4</v>
      </c>
      <c r="BG50" s="75">
        <f t="shared" si="9"/>
        <v>1.0909090909090908</v>
      </c>
      <c r="BH50" s="3" t="s">
        <v>251</v>
      </c>
      <c r="BI50" s="3" t="s">
        <v>19</v>
      </c>
      <c r="BJ50" s="3"/>
      <c r="BL50" s="11" t="s">
        <v>1136</v>
      </c>
      <c r="BM50" s="10"/>
      <c r="BN50" s="19" t="s">
        <v>263</v>
      </c>
    </row>
    <row r="51" spans="1:66" s="13" customFormat="1" x14ac:dyDescent="0.3">
      <c r="A51" s="4"/>
      <c r="B51" s="4" t="s">
        <v>264</v>
      </c>
      <c r="C51" s="3" t="s">
        <v>22</v>
      </c>
      <c r="D51" s="10" t="s">
        <v>21</v>
      </c>
      <c r="E51" s="114" t="s">
        <v>265</v>
      </c>
      <c r="F51" s="27" t="s">
        <v>266</v>
      </c>
      <c r="G51" s="3" t="s">
        <v>32</v>
      </c>
      <c r="H51" s="3" t="s">
        <v>24</v>
      </c>
      <c r="I51" s="3" t="s">
        <v>1033</v>
      </c>
      <c r="J51" s="4" t="s">
        <v>1042</v>
      </c>
      <c r="K51" s="3" t="s">
        <v>47</v>
      </c>
      <c r="L51" s="3" t="s">
        <v>234</v>
      </c>
      <c r="M51" s="3" t="s">
        <v>53</v>
      </c>
      <c r="N51" s="77">
        <v>3</v>
      </c>
      <c r="O51" s="24" t="str">
        <f t="shared" si="5"/>
        <v>General</v>
      </c>
      <c r="P51" s="3" t="s">
        <v>267</v>
      </c>
      <c r="Q51" s="24" t="s">
        <v>1055</v>
      </c>
      <c r="R51" s="24" t="s">
        <v>54</v>
      </c>
      <c r="S51" s="3"/>
      <c r="T51" s="24" t="s">
        <v>1066</v>
      </c>
      <c r="U51" s="8" t="s">
        <v>57</v>
      </c>
      <c r="V51" s="8" t="s">
        <v>268</v>
      </c>
      <c r="W51" s="24" t="s">
        <v>969</v>
      </c>
      <c r="X51" s="8" t="s">
        <v>70</v>
      </c>
      <c r="Y51" s="15" t="s">
        <v>1083</v>
      </c>
      <c r="Z51" s="3" t="s">
        <v>256</v>
      </c>
      <c r="AA51" s="3" t="s">
        <v>257</v>
      </c>
      <c r="AB51" s="3" t="s">
        <v>269</v>
      </c>
      <c r="AC51" s="27" t="s">
        <v>1091</v>
      </c>
      <c r="AD51" s="3" t="s">
        <v>63</v>
      </c>
      <c r="AE51" s="4" t="s">
        <v>1097</v>
      </c>
      <c r="AF51" s="3" t="s">
        <v>227</v>
      </c>
      <c r="AG51" s="10" t="s">
        <v>1103</v>
      </c>
      <c r="AH51" s="3" t="s">
        <v>261</v>
      </c>
      <c r="AI51" s="24" t="s">
        <v>1107</v>
      </c>
      <c r="AJ51" s="10" t="s">
        <v>84</v>
      </c>
      <c r="AK51" s="24" t="s">
        <v>1113</v>
      </c>
      <c r="AL51" s="3" t="s">
        <v>19</v>
      </c>
      <c r="AM51" s="27" t="s">
        <v>1118</v>
      </c>
      <c r="AN51" s="3" t="s">
        <v>229</v>
      </c>
      <c r="AO51" s="27" t="s">
        <v>1124</v>
      </c>
      <c r="AP51" s="8" t="s">
        <v>259</v>
      </c>
      <c r="AQ51" s="3" t="s">
        <v>224</v>
      </c>
      <c r="AR51" s="3" t="s">
        <v>242</v>
      </c>
      <c r="AS51" s="3" t="s">
        <v>270</v>
      </c>
      <c r="AT51" s="8" t="s">
        <v>271</v>
      </c>
      <c r="AU51" s="8" t="s">
        <v>271</v>
      </c>
      <c r="AV51" s="8" t="s">
        <v>272</v>
      </c>
      <c r="AW51" s="8" t="s">
        <v>19</v>
      </c>
      <c r="AX51" s="8"/>
      <c r="AY51" s="8" t="s">
        <v>272</v>
      </c>
      <c r="AZ51" s="3" t="s">
        <v>273</v>
      </c>
      <c r="BA51" s="3"/>
      <c r="BB51" s="136" t="s">
        <v>457</v>
      </c>
      <c r="BC51" s="132">
        <f t="shared" si="6"/>
        <v>4</v>
      </c>
      <c r="BD51" s="133">
        <f t="shared" si="7"/>
        <v>1.0909090909090908</v>
      </c>
      <c r="BE51" s="136" t="s">
        <v>457</v>
      </c>
      <c r="BF51">
        <f t="shared" si="8"/>
        <v>4</v>
      </c>
      <c r="BG51" s="75">
        <f t="shared" si="9"/>
        <v>1.0909090909090908</v>
      </c>
      <c r="BH51" s="3" t="s">
        <v>251</v>
      </c>
      <c r="BI51" s="3" t="s">
        <v>19</v>
      </c>
      <c r="BJ51" s="3" t="s">
        <v>19</v>
      </c>
      <c r="BK51" s="3"/>
      <c r="BL51" s="11" t="s">
        <v>1136</v>
      </c>
      <c r="BM51" s="20" t="s">
        <v>274</v>
      </c>
      <c r="BN51" s="4" t="s">
        <v>275</v>
      </c>
    </row>
    <row r="52" spans="1:66" ht="144" x14ac:dyDescent="0.3">
      <c r="B52" s="4" t="s">
        <v>276</v>
      </c>
      <c r="C52" s="3" t="s">
        <v>22</v>
      </c>
      <c r="D52" s="10" t="s">
        <v>21</v>
      </c>
      <c r="E52" s="114" t="s">
        <v>277</v>
      </c>
      <c r="G52" s="3" t="s">
        <v>32</v>
      </c>
      <c r="H52" s="3" t="s">
        <v>24</v>
      </c>
      <c r="I52" s="3" t="s">
        <v>1033</v>
      </c>
      <c r="J52" s="4" t="s">
        <v>1042</v>
      </c>
      <c r="K52" s="3" t="s">
        <v>47</v>
      </c>
      <c r="L52" s="3" t="s">
        <v>234</v>
      </c>
      <c r="M52" s="3" t="s">
        <v>53</v>
      </c>
      <c r="N52" s="77">
        <v>3</v>
      </c>
      <c r="O52" s="24" t="str">
        <f t="shared" si="5"/>
        <v>General</v>
      </c>
      <c r="P52" s="3" t="s">
        <v>267</v>
      </c>
      <c r="Q52" s="24" t="s">
        <v>1055</v>
      </c>
      <c r="R52" s="24" t="s">
        <v>54</v>
      </c>
      <c r="S52" s="3"/>
      <c r="T52" s="24" t="s">
        <v>1066</v>
      </c>
      <c r="U52" s="8" t="s">
        <v>57</v>
      </c>
      <c r="V52" s="27" t="s">
        <v>268</v>
      </c>
      <c r="W52" s="24" t="s">
        <v>969</v>
      </c>
      <c r="X52" s="8" t="s">
        <v>70</v>
      </c>
      <c r="Y52" s="27" t="s">
        <v>1083</v>
      </c>
      <c r="Z52" s="3" t="s">
        <v>256</v>
      </c>
      <c r="AA52" s="3" t="s">
        <v>257</v>
      </c>
      <c r="AB52" s="3" t="s">
        <v>269</v>
      </c>
      <c r="AC52" s="27" t="s">
        <v>1091</v>
      </c>
      <c r="AD52" s="3" t="s">
        <v>63</v>
      </c>
      <c r="AE52" s="4" t="s">
        <v>1097</v>
      </c>
      <c r="AF52" s="3" t="s">
        <v>227</v>
      </c>
      <c r="AG52" s="10" t="s">
        <v>1103</v>
      </c>
      <c r="AH52" s="3" t="s">
        <v>261</v>
      </c>
      <c r="AI52" s="24" t="s">
        <v>1107</v>
      </c>
      <c r="AJ52" s="10" t="s">
        <v>84</v>
      </c>
      <c r="AK52" s="24" t="s">
        <v>1113</v>
      </c>
      <c r="AL52" s="3" t="s">
        <v>19</v>
      </c>
      <c r="AM52" s="27" t="s">
        <v>1118</v>
      </c>
      <c r="AN52" s="3" t="s">
        <v>229</v>
      </c>
      <c r="AO52" s="24" t="s">
        <v>1124</v>
      </c>
      <c r="AP52" s="8" t="s">
        <v>259</v>
      </c>
      <c r="AQ52" s="3" t="s">
        <v>224</v>
      </c>
      <c r="AR52" s="3" t="s">
        <v>242</v>
      </c>
      <c r="AS52" s="3" t="s">
        <v>278</v>
      </c>
      <c r="AT52" s="8" t="s">
        <v>279</v>
      </c>
      <c r="AU52" s="8" t="s">
        <v>280</v>
      </c>
      <c r="AV52" s="8" t="s">
        <v>281</v>
      </c>
      <c r="AW52" s="8" t="s">
        <v>9</v>
      </c>
      <c r="AX52" s="8" t="s">
        <v>282</v>
      </c>
      <c r="AY52" s="3" t="s">
        <v>281</v>
      </c>
      <c r="AZ52" s="3" t="s">
        <v>273</v>
      </c>
      <c r="BB52" s="136" t="s">
        <v>457</v>
      </c>
      <c r="BC52" s="132">
        <f t="shared" si="6"/>
        <v>4</v>
      </c>
      <c r="BD52" s="133">
        <f t="shared" si="7"/>
        <v>1.0909090909090908</v>
      </c>
      <c r="BE52" s="136" t="s">
        <v>457</v>
      </c>
      <c r="BF52">
        <f t="shared" si="8"/>
        <v>4</v>
      </c>
      <c r="BG52" s="75">
        <f t="shared" si="9"/>
        <v>1.0909090909090908</v>
      </c>
      <c r="BH52" s="3" t="s">
        <v>251</v>
      </c>
      <c r="BI52" s="3" t="s">
        <v>19</v>
      </c>
      <c r="BJ52" s="3" t="s">
        <v>19</v>
      </c>
      <c r="BK52" s="10"/>
      <c r="BL52" s="11" t="s">
        <v>1136</v>
      </c>
      <c r="BM52" s="10"/>
      <c r="BN52" s="19" t="s">
        <v>1167</v>
      </c>
    </row>
    <row r="53" spans="1:66" x14ac:dyDescent="0.3">
      <c r="B53" s="4" t="s">
        <v>992</v>
      </c>
      <c r="C53" s="3" t="s">
        <v>22</v>
      </c>
      <c r="D53" s="10" t="s">
        <v>11</v>
      </c>
      <c r="E53" s="123" t="s">
        <v>994</v>
      </c>
      <c r="F53" s="3" t="s">
        <v>995</v>
      </c>
      <c r="G53" s="3" t="s">
        <v>23</v>
      </c>
      <c r="H53" s="3" t="s">
        <v>24</v>
      </c>
      <c r="I53" s="3" t="s">
        <v>1033</v>
      </c>
      <c r="J53" s="4" t="s">
        <v>1042</v>
      </c>
      <c r="K53" s="3" t="s">
        <v>47</v>
      </c>
      <c r="L53" s="3" t="s">
        <v>993</v>
      </c>
      <c r="M53" s="24" t="s">
        <v>53</v>
      </c>
      <c r="N53" s="77">
        <v>3</v>
      </c>
      <c r="O53" s="24" t="str">
        <f t="shared" si="5"/>
        <v>General</v>
      </c>
      <c r="P53" s="3" t="s">
        <v>996</v>
      </c>
      <c r="Q53" s="24" t="s">
        <v>1055</v>
      </c>
      <c r="R53" s="24" t="s">
        <v>26</v>
      </c>
      <c r="S53" s="3"/>
      <c r="T53" s="24" t="s">
        <v>1064</v>
      </c>
      <c r="U53" s="8" t="s">
        <v>969</v>
      </c>
      <c r="V53" s="8"/>
      <c r="W53" s="24" t="s">
        <v>969</v>
      </c>
      <c r="X53" s="8" t="s">
        <v>70</v>
      </c>
      <c r="Y53" s="27" t="s">
        <v>1083</v>
      </c>
      <c r="Z53" s="3" t="s">
        <v>997</v>
      </c>
      <c r="AA53" s="3" t="s">
        <v>998</v>
      </c>
      <c r="AB53" s="3" t="s">
        <v>999</v>
      </c>
      <c r="AC53" s="3" t="s">
        <v>1091</v>
      </c>
      <c r="AD53" s="3" t="s">
        <v>63</v>
      </c>
      <c r="AE53" s="4" t="s">
        <v>1097</v>
      </c>
      <c r="AF53" s="3" t="s">
        <v>1004</v>
      </c>
      <c r="AG53" s="10" t="s">
        <v>1103</v>
      </c>
      <c r="AH53" s="3" t="s">
        <v>245</v>
      </c>
      <c r="AI53" s="24" t="s">
        <v>1107</v>
      </c>
      <c r="AJ53" s="10" t="s">
        <v>1005</v>
      </c>
      <c r="AK53" s="127" t="s">
        <v>1109</v>
      </c>
      <c r="AL53" s="128" t="s">
        <v>1006</v>
      </c>
      <c r="AM53" s="127" t="s">
        <v>1116</v>
      </c>
      <c r="AN53" s="128" t="s">
        <v>1007</v>
      </c>
      <c r="AO53" s="129" t="s">
        <v>1124</v>
      </c>
      <c r="AP53" s="8"/>
      <c r="AQ53" s="3" t="s">
        <v>1003</v>
      </c>
      <c r="AR53" s="3" t="s">
        <v>242</v>
      </c>
      <c r="AS53" s="3" t="s">
        <v>226</v>
      </c>
      <c r="AT53" s="3" t="s">
        <v>1008</v>
      </c>
      <c r="AU53" s="3" t="s">
        <v>1009</v>
      </c>
      <c r="AV53" s="3" t="s">
        <v>1010</v>
      </c>
      <c r="AW53" s="8" t="s">
        <v>19</v>
      </c>
      <c r="AY53" s="3" t="s">
        <v>1011</v>
      </c>
      <c r="AZ53" s="3" t="s">
        <v>1012</v>
      </c>
      <c r="BB53" s="136" t="s">
        <v>457</v>
      </c>
      <c r="BC53" s="132">
        <f t="shared" si="6"/>
        <v>4</v>
      </c>
      <c r="BD53" s="133">
        <f t="shared" si="7"/>
        <v>1.0909090909090908</v>
      </c>
      <c r="BE53" s="136" t="s">
        <v>457</v>
      </c>
      <c r="BF53">
        <f t="shared" si="8"/>
        <v>4</v>
      </c>
      <c r="BG53" s="75">
        <f t="shared" si="9"/>
        <v>1.0909090909090908</v>
      </c>
      <c r="BH53" s="3" t="s">
        <v>991</v>
      </c>
      <c r="BI53" s="27" t="s">
        <v>1000</v>
      </c>
      <c r="BJ53" s="27" t="s">
        <v>1001</v>
      </c>
      <c r="BK53" s="27" t="s">
        <v>1002</v>
      </c>
      <c r="BL53" s="11" t="s">
        <v>1136</v>
      </c>
      <c r="BM53" s="23" t="s">
        <v>1013</v>
      </c>
    </row>
    <row r="54" spans="1:66" x14ac:dyDescent="0.3">
      <c r="B54" s="3" t="s">
        <v>701</v>
      </c>
      <c r="C54" s="10" t="s">
        <v>56</v>
      </c>
      <c r="D54" s="10" t="s">
        <v>11</v>
      </c>
      <c r="E54" s="119" t="s">
        <v>703</v>
      </c>
      <c r="F54" s="10" t="s">
        <v>704</v>
      </c>
      <c r="G54" s="10" t="s">
        <v>32</v>
      </c>
      <c r="H54" s="10" t="s">
        <v>24</v>
      </c>
      <c r="I54" s="3" t="s">
        <v>1037</v>
      </c>
      <c r="J54" s="4" t="s">
        <v>1044</v>
      </c>
      <c r="K54" s="10" t="s">
        <v>42</v>
      </c>
      <c r="L54" s="10" t="s">
        <v>702</v>
      </c>
      <c r="M54" s="10" t="s">
        <v>53</v>
      </c>
      <c r="N54" s="76">
        <v>2</v>
      </c>
      <c r="O54" s="24" t="str">
        <f t="shared" si="5"/>
        <v>Intermediate</v>
      </c>
      <c r="P54" s="10" t="s">
        <v>705</v>
      </c>
      <c r="Q54" s="24" t="s">
        <v>1061</v>
      </c>
      <c r="R54" s="24" t="s">
        <v>57</v>
      </c>
      <c r="S54" s="10" t="s">
        <v>706</v>
      </c>
      <c r="T54" s="24" t="s">
        <v>1068</v>
      </c>
      <c r="U54" s="65" t="s">
        <v>36</v>
      </c>
      <c r="V54" s="65"/>
      <c r="W54" s="24" t="s">
        <v>1074</v>
      </c>
      <c r="X54" s="65" t="s">
        <v>70</v>
      </c>
      <c r="Y54" s="27" t="s">
        <v>1083</v>
      </c>
      <c r="Z54" s="10" t="s">
        <v>707</v>
      </c>
      <c r="AA54" s="10" t="s">
        <v>708</v>
      </c>
      <c r="AB54" s="10" t="s">
        <v>709</v>
      </c>
      <c r="AC54" s="10" t="s">
        <v>1088</v>
      </c>
      <c r="AD54" s="10" t="s">
        <v>66</v>
      </c>
      <c r="AE54" s="4" t="s">
        <v>1050</v>
      </c>
      <c r="AF54" s="10" t="s">
        <v>713</v>
      </c>
      <c r="AG54" s="10" t="s">
        <v>1103</v>
      </c>
      <c r="AH54" s="10" t="s">
        <v>694</v>
      </c>
      <c r="AI54" s="24" t="s">
        <v>1107</v>
      </c>
      <c r="AJ54" s="10" t="s">
        <v>84</v>
      </c>
      <c r="AK54" s="24" t="s">
        <v>1113</v>
      </c>
      <c r="AL54" s="10" t="s">
        <v>19</v>
      </c>
      <c r="AM54" s="24" t="s">
        <v>1118</v>
      </c>
      <c r="AN54" s="10" t="s">
        <v>695</v>
      </c>
      <c r="AO54" s="24" t="s">
        <v>1124</v>
      </c>
      <c r="AP54" s="65" t="s">
        <v>711</v>
      </c>
      <c r="AQ54" s="10" t="s">
        <v>224</v>
      </c>
      <c r="AR54" s="10" t="s">
        <v>292</v>
      </c>
      <c r="AS54" s="10" t="s">
        <v>712</v>
      </c>
      <c r="AT54" s="65" t="s">
        <v>154</v>
      </c>
      <c r="AU54" s="65" t="s">
        <v>154</v>
      </c>
      <c r="AV54" s="65" t="s">
        <v>714</v>
      </c>
      <c r="AW54" s="65" t="s">
        <v>9</v>
      </c>
      <c r="AX54" s="65" t="s">
        <v>715</v>
      </c>
      <c r="AY54" s="65" t="s">
        <v>714</v>
      </c>
      <c r="AZ54" s="10" t="s">
        <v>154</v>
      </c>
      <c r="BA54" s="10" t="s">
        <v>716</v>
      </c>
      <c r="BB54" s="130" t="s">
        <v>1157</v>
      </c>
      <c r="BC54" s="132">
        <f t="shared" si="6"/>
        <v>7</v>
      </c>
      <c r="BD54" s="133">
        <f t="shared" si="7"/>
        <v>1.9090909090909092</v>
      </c>
      <c r="BE54" s="130" t="s">
        <v>1157</v>
      </c>
      <c r="BF54">
        <f t="shared" si="8"/>
        <v>7</v>
      </c>
      <c r="BG54" s="75">
        <f t="shared" si="9"/>
        <v>1.9090909090909092</v>
      </c>
      <c r="BH54" s="10" t="s">
        <v>297</v>
      </c>
      <c r="BI54" s="10" t="s">
        <v>9</v>
      </c>
      <c r="BJ54" s="10" t="s">
        <v>19</v>
      </c>
      <c r="BK54" s="112" t="s">
        <v>710</v>
      </c>
      <c r="BL54" s="11" t="s">
        <v>1136</v>
      </c>
      <c r="BM54" s="20" t="s">
        <v>718</v>
      </c>
    </row>
    <row r="55" spans="1:66" ht="54.75" customHeight="1" x14ac:dyDescent="0.3">
      <c r="A55" s="10"/>
      <c r="B55" s="3" t="s">
        <v>719</v>
      </c>
      <c r="C55" s="3" t="s">
        <v>56</v>
      </c>
      <c r="D55" s="10" t="s">
        <v>11</v>
      </c>
      <c r="E55" s="114" t="s">
        <v>720</v>
      </c>
      <c r="F55" s="3" t="s">
        <v>721</v>
      </c>
      <c r="G55" s="3" t="s">
        <v>32</v>
      </c>
      <c r="H55" s="3" t="s">
        <v>24</v>
      </c>
      <c r="I55" s="3" t="s">
        <v>1037</v>
      </c>
      <c r="J55" s="4" t="s">
        <v>1044</v>
      </c>
      <c r="K55" s="3" t="s">
        <v>47</v>
      </c>
      <c r="L55" s="3" t="s">
        <v>234</v>
      </c>
      <c r="M55" s="3" t="s">
        <v>53</v>
      </c>
      <c r="N55" s="77">
        <v>3</v>
      </c>
      <c r="O55" s="24" t="str">
        <f t="shared" si="5"/>
        <v>General</v>
      </c>
      <c r="P55" s="3" t="s">
        <v>722</v>
      </c>
      <c r="Q55" s="24" t="s">
        <v>1061</v>
      </c>
      <c r="R55" s="27" t="s">
        <v>57</v>
      </c>
      <c r="S55" s="3" t="s">
        <v>723</v>
      </c>
      <c r="T55" s="24" t="s">
        <v>1068</v>
      </c>
      <c r="U55" s="8" t="s">
        <v>36</v>
      </c>
      <c r="V55" s="8"/>
      <c r="W55" s="24" t="s">
        <v>1074</v>
      </c>
      <c r="X55" s="8" t="s">
        <v>70</v>
      </c>
      <c r="Y55" s="24" t="s">
        <v>1083</v>
      </c>
      <c r="Z55" s="3" t="s">
        <v>724</v>
      </c>
      <c r="AA55" s="3" t="s">
        <v>725</v>
      </c>
      <c r="AB55" s="106" t="s">
        <v>726</v>
      </c>
      <c r="AC55" s="106" t="s">
        <v>1050</v>
      </c>
      <c r="AD55" s="3" t="s">
        <v>82</v>
      </c>
      <c r="AE55" s="4" t="s">
        <v>1094</v>
      </c>
      <c r="AF55" s="3" t="s">
        <v>730</v>
      </c>
      <c r="AG55" s="24" t="s">
        <v>1101</v>
      </c>
      <c r="AH55" s="3" t="s">
        <v>635</v>
      </c>
      <c r="AI55" s="24" t="s">
        <v>1107</v>
      </c>
      <c r="AJ55" s="10" t="s">
        <v>85</v>
      </c>
      <c r="AK55" s="24" t="s">
        <v>1111</v>
      </c>
      <c r="AL55" s="3" t="s">
        <v>19</v>
      </c>
      <c r="AM55" s="24" t="s">
        <v>1118</v>
      </c>
      <c r="AN55" s="3" t="s">
        <v>731</v>
      </c>
      <c r="AO55" s="24" t="s">
        <v>1122</v>
      </c>
      <c r="AP55" s="8" t="s">
        <v>728</v>
      </c>
      <c r="AQ55" s="3" t="s">
        <v>224</v>
      </c>
      <c r="AR55" s="10" t="s">
        <v>729</v>
      </c>
      <c r="AS55" s="3"/>
      <c r="AT55" s="8" t="s">
        <v>454</v>
      </c>
      <c r="AU55" s="8" t="s">
        <v>454</v>
      </c>
      <c r="AV55" s="8" t="s">
        <v>732</v>
      </c>
      <c r="AW55" s="8"/>
      <c r="AX55" s="8"/>
      <c r="AZ55" s="3" t="s">
        <v>733</v>
      </c>
      <c r="BB55" s="134" t="s">
        <v>1168</v>
      </c>
      <c r="BC55" s="132">
        <f t="shared" si="6"/>
        <v>9</v>
      </c>
      <c r="BD55" s="133">
        <f t="shared" si="7"/>
        <v>2.4545454545454546</v>
      </c>
      <c r="BE55" s="130" t="s">
        <v>1157</v>
      </c>
      <c r="BF55">
        <f t="shared" si="8"/>
        <v>7</v>
      </c>
      <c r="BG55" s="75">
        <f t="shared" si="9"/>
        <v>1.9090909090909092</v>
      </c>
      <c r="BH55" s="3"/>
      <c r="BJ55" s="3"/>
      <c r="BK55" s="3" t="s">
        <v>727</v>
      </c>
      <c r="BL55" s="11" t="s">
        <v>1138</v>
      </c>
      <c r="BM55" s="10" t="s">
        <v>734</v>
      </c>
      <c r="BN55" s="17"/>
    </row>
    <row r="56" spans="1:66" ht="62.25" customHeight="1" x14ac:dyDescent="0.3">
      <c r="A56" s="10"/>
      <c r="B56" s="3" t="s">
        <v>735</v>
      </c>
      <c r="C56" s="3" t="s">
        <v>56</v>
      </c>
      <c r="D56" s="10" t="s">
        <v>11</v>
      </c>
      <c r="E56" s="121" t="s">
        <v>1169</v>
      </c>
      <c r="F56" s="3" t="s">
        <v>737</v>
      </c>
      <c r="G56" s="3" t="s">
        <v>32</v>
      </c>
      <c r="H56" s="3" t="s">
        <v>24</v>
      </c>
      <c r="I56" s="3" t="s">
        <v>1037</v>
      </c>
      <c r="J56" s="4" t="s">
        <v>1044</v>
      </c>
      <c r="K56" s="3" t="s">
        <v>10</v>
      </c>
      <c r="L56" s="3" t="s">
        <v>736</v>
      </c>
      <c r="M56" s="3" t="s">
        <v>53</v>
      </c>
      <c r="N56" s="77">
        <v>2</v>
      </c>
      <c r="O56" s="24" t="str">
        <f t="shared" si="5"/>
        <v>Intermediate</v>
      </c>
      <c r="P56" s="3" t="s">
        <v>738</v>
      </c>
      <c r="Q56" s="24" t="s">
        <v>1059</v>
      </c>
      <c r="R56" s="27" t="s">
        <v>57</v>
      </c>
      <c r="S56" s="3" t="s">
        <v>739</v>
      </c>
      <c r="T56" s="24" t="s">
        <v>1066</v>
      </c>
      <c r="U56" s="8" t="s">
        <v>36</v>
      </c>
      <c r="V56" s="8"/>
      <c r="W56" s="24" t="s">
        <v>1074</v>
      </c>
      <c r="X56" s="8" t="s">
        <v>67</v>
      </c>
      <c r="Y56" s="24" t="s">
        <v>1050</v>
      </c>
      <c r="Z56" s="3" t="s">
        <v>740</v>
      </c>
      <c r="AA56" s="3" t="s">
        <v>741</v>
      </c>
      <c r="AB56" s="4" t="s">
        <v>742</v>
      </c>
      <c r="AC56" s="4" t="s">
        <v>1088</v>
      </c>
      <c r="AD56" s="3" t="s">
        <v>66</v>
      </c>
      <c r="AE56" s="4" t="s">
        <v>1050</v>
      </c>
      <c r="AF56" s="3" t="s">
        <v>747</v>
      </c>
      <c r="AG56" s="24" t="s">
        <v>1101</v>
      </c>
      <c r="AH56" s="3" t="s">
        <v>635</v>
      </c>
      <c r="AI56" s="24" t="s">
        <v>1107</v>
      </c>
      <c r="AJ56" s="10"/>
      <c r="AK56" s="10" t="s">
        <v>1109</v>
      </c>
      <c r="AL56" s="3" t="s">
        <v>19</v>
      </c>
      <c r="AM56" s="24" t="s">
        <v>1118</v>
      </c>
      <c r="AN56" s="4" t="s">
        <v>695</v>
      </c>
      <c r="AO56" s="15" t="s">
        <v>1124</v>
      </c>
      <c r="AP56" s="8" t="s">
        <v>744</v>
      </c>
      <c r="AQ56" s="3" t="s">
        <v>224</v>
      </c>
      <c r="AR56" s="10" t="s">
        <v>745</v>
      </c>
      <c r="AS56" s="3" t="s">
        <v>746</v>
      </c>
      <c r="AT56" s="8" t="s">
        <v>454</v>
      </c>
      <c r="AU56" s="8" t="s">
        <v>454</v>
      </c>
      <c r="AV56" s="8" t="s">
        <v>748</v>
      </c>
      <c r="AW56" s="8" t="s">
        <v>19</v>
      </c>
      <c r="AX56" s="8"/>
      <c r="AY56" s="8" t="s">
        <v>748</v>
      </c>
      <c r="AZ56" s="3" t="s">
        <v>749</v>
      </c>
      <c r="BB56" s="134" t="s">
        <v>1157</v>
      </c>
      <c r="BC56" s="132">
        <f t="shared" si="6"/>
        <v>7</v>
      </c>
      <c r="BD56" s="133">
        <f t="shared" si="7"/>
        <v>1.9090909090909092</v>
      </c>
      <c r="BE56" s="134" t="s">
        <v>1157</v>
      </c>
      <c r="BF56">
        <f t="shared" si="8"/>
        <v>7</v>
      </c>
      <c r="BG56" s="75">
        <f t="shared" si="9"/>
        <v>1.9090909090909092</v>
      </c>
      <c r="BH56" s="3"/>
      <c r="BI56" s="3" t="s">
        <v>19</v>
      </c>
      <c r="BJ56" s="3" t="s">
        <v>9</v>
      </c>
      <c r="BK56" s="3" t="s">
        <v>743</v>
      </c>
      <c r="BL56" s="11" t="s">
        <v>1138</v>
      </c>
      <c r="BM56" s="10"/>
    </row>
    <row r="57" spans="1:66" x14ac:dyDescent="0.3">
      <c r="A57" s="10"/>
      <c r="B57" s="3" t="s">
        <v>750</v>
      </c>
      <c r="C57" s="3" t="s">
        <v>56</v>
      </c>
      <c r="D57" s="10" t="s">
        <v>11</v>
      </c>
      <c r="E57" s="114" t="s">
        <v>751</v>
      </c>
      <c r="G57" s="3" t="s">
        <v>32</v>
      </c>
      <c r="H57" s="3" t="s">
        <v>33</v>
      </c>
      <c r="I57" s="3" t="s">
        <v>1037</v>
      </c>
      <c r="J57" s="4" t="s">
        <v>1042</v>
      </c>
      <c r="K57" s="3" t="s">
        <v>47</v>
      </c>
      <c r="L57" s="3" t="s">
        <v>234</v>
      </c>
      <c r="M57" s="3" t="s">
        <v>53</v>
      </c>
      <c r="N57" s="77">
        <v>3</v>
      </c>
      <c r="O57" s="24" t="str">
        <f t="shared" si="5"/>
        <v>General</v>
      </c>
      <c r="P57" s="3" t="s">
        <v>672</v>
      </c>
      <c r="Q57" s="24" t="s">
        <v>1061</v>
      </c>
      <c r="R57" s="27" t="s">
        <v>57</v>
      </c>
      <c r="S57" s="3" t="s">
        <v>673</v>
      </c>
      <c r="T57" s="24" t="s">
        <v>1068</v>
      </c>
      <c r="U57" s="8" t="s">
        <v>36</v>
      </c>
      <c r="V57" s="8"/>
      <c r="W57" s="24" t="s">
        <v>1074</v>
      </c>
      <c r="X57" s="8" t="s">
        <v>67</v>
      </c>
      <c r="Y57" s="8" t="s">
        <v>1050</v>
      </c>
      <c r="Z57" s="3" t="s">
        <v>675</v>
      </c>
      <c r="AB57" s="3" t="s">
        <v>677</v>
      </c>
      <c r="AC57" s="3" t="s">
        <v>1050</v>
      </c>
      <c r="AD57" s="3" t="s">
        <v>66</v>
      </c>
      <c r="AE57" s="4" t="s">
        <v>1050</v>
      </c>
      <c r="AF57" s="3" t="s">
        <v>753</v>
      </c>
      <c r="AG57" s="24" t="s">
        <v>1101</v>
      </c>
      <c r="AH57" s="3" t="s">
        <v>635</v>
      </c>
      <c r="AI57" s="24" t="s">
        <v>1107</v>
      </c>
      <c r="AJ57" s="10" t="s">
        <v>85</v>
      </c>
      <c r="AK57" s="24" t="s">
        <v>1111</v>
      </c>
      <c r="AL57" s="3" t="s">
        <v>19</v>
      </c>
      <c r="AM57" s="24" t="s">
        <v>1116</v>
      </c>
      <c r="AN57" s="3" t="s">
        <v>754</v>
      </c>
      <c r="AO57" s="24" t="s">
        <v>1124</v>
      </c>
      <c r="AP57" s="8" t="s">
        <v>752</v>
      </c>
      <c r="AQ57" s="3" t="s">
        <v>224</v>
      </c>
      <c r="AR57" s="3" t="s">
        <v>680</v>
      </c>
      <c r="AS57" s="3"/>
      <c r="AT57" s="8" t="s">
        <v>271</v>
      </c>
      <c r="AV57" s="8" t="s">
        <v>755</v>
      </c>
      <c r="AW57" s="8" t="s">
        <v>19</v>
      </c>
      <c r="AX57" s="8"/>
      <c r="AY57" s="3" t="s">
        <v>756</v>
      </c>
      <c r="AZ57" s="3" t="s">
        <v>757</v>
      </c>
      <c r="BB57" s="134" t="s">
        <v>1170</v>
      </c>
      <c r="BC57" s="132">
        <f t="shared" si="6"/>
        <v>6</v>
      </c>
      <c r="BD57" s="133">
        <f t="shared" si="7"/>
        <v>1.6363636363636365</v>
      </c>
      <c r="BE57" s="130" t="s">
        <v>250</v>
      </c>
      <c r="BF57">
        <f t="shared" si="8"/>
        <v>4</v>
      </c>
      <c r="BG57" s="75">
        <f t="shared" si="9"/>
        <v>1.0909090909090908</v>
      </c>
      <c r="BH57" s="3" t="s">
        <v>297</v>
      </c>
      <c r="BI57" s="3" t="s">
        <v>9</v>
      </c>
      <c r="BJ57" s="10" t="s">
        <v>19</v>
      </c>
      <c r="BL57" s="11" t="s">
        <v>1138</v>
      </c>
      <c r="BM57" s="10"/>
    </row>
    <row r="58" spans="1:66" x14ac:dyDescent="0.3">
      <c r="A58" s="10"/>
      <c r="B58" s="3" t="s">
        <v>758</v>
      </c>
      <c r="C58" s="3" t="s">
        <v>56</v>
      </c>
      <c r="D58" s="10" t="s">
        <v>11</v>
      </c>
      <c r="E58" s="117" t="s">
        <v>759</v>
      </c>
      <c r="F58" s="27" t="s">
        <v>134</v>
      </c>
      <c r="G58" s="27" t="s">
        <v>23</v>
      </c>
      <c r="H58" s="27" t="s">
        <v>24</v>
      </c>
      <c r="I58" s="3" t="s">
        <v>1037</v>
      </c>
      <c r="J58" s="4" t="s">
        <v>1044</v>
      </c>
      <c r="K58" s="27" t="s">
        <v>47</v>
      </c>
      <c r="L58" s="27" t="s">
        <v>412</v>
      </c>
      <c r="M58" s="3" t="s">
        <v>53</v>
      </c>
      <c r="N58" s="80">
        <v>3</v>
      </c>
      <c r="O58" s="24" t="str">
        <f t="shared" si="5"/>
        <v>General</v>
      </c>
      <c r="P58" s="27" t="s">
        <v>760</v>
      </c>
      <c r="Q58" s="24" t="s">
        <v>1059</v>
      </c>
      <c r="R58" s="24" t="s">
        <v>54</v>
      </c>
      <c r="S58" s="27" t="s">
        <v>134</v>
      </c>
      <c r="T58" s="24" t="s">
        <v>1066</v>
      </c>
      <c r="U58" s="27" t="s">
        <v>57</v>
      </c>
      <c r="V58" s="27" t="s">
        <v>761</v>
      </c>
      <c r="W58" s="24" t="s">
        <v>1076</v>
      </c>
      <c r="X58" s="27" t="s">
        <v>70</v>
      </c>
      <c r="Y58" s="24" t="s">
        <v>1083</v>
      </c>
      <c r="Z58" s="27" t="s">
        <v>762</v>
      </c>
      <c r="AA58" s="27" t="s">
        <v>134</v>
      </c>
      <c r="AB58" s="27" t="s">
        <v>763</v>
      </c>
      <c r="AC58" s="27" t="s">
        <v>1050</v>
      </c>
      <c r="AD58" s="27" t="s">
        <v>66</v>
      </c>
      <c r="AE58" s="4" t="s">
        <v>1050</v>
      </c>
      <c r="AF58" s="27" t="s">
        <v>765</v>
      </c>
      <c r="AG58" s="10" t="s">
        <v>1103</v>
      </c>
      <c r="AH58" s="27" t="s">
        <v>142</v>
      </c>
      <c r="AI58" s="24" t="s">
        <v>1107</v>
      </c>
      <c r="AJ58" s="24" t="s">
        <v>134</v>
      </c>
      <c r="AK58" s="10" t="s">
        <v>1109</v>
      </c>
      <c r="AL58" s="27" t="s">
        <v>134</v>
      </c>
      <c r="AM58" s="10" t="s">
        <v>1118</v>
      </c>
      <c r="AN58" s="27" t="s">
        <v>134</v>
      </c>
      <c r="AO58" s="10" t="s">
        <v>1122</v>
      </c>
      <c r="AP58" s="27" t="s">
        <v>134</v>
      </c>
      <c r="AQ58" s="15" t="s">
        <v>139</v>
      </c>
      <c r="AR58" s="27" t="s">
        <v>419</v>
      </c>
      <c r="AS58" s="27" t="s">
        <v>134</v>
      </c>
      <c r="AT58" s="27" t="s">
        <v>766</v>
      </c>
      <c r="AU58" s="27" t="s">
        <v>766</v>
      </c>
      <c r="AV58" s="27" t="s">
        <v>767</v>
      </c>
      <c r="AW58" s="27" t="s">
        <v>9</v>
      </c>
      <c r="AX58" s="27" t="s">
        <v>548</v>
      </c>
      <c r="AY58" s="27" t="s">
        <v>134</v>
      </c>
      <c r="AZ58" s="27" t="s">
        <v>134</v>
      </c>
      <c r="BA58" s="27" t="s">
        <v>134</v>
      </c>
      <c r="BB58" s="104" t="s">
        <v>1171</v>
      </c>
      <c r="BC58" s="132">
        <f t="shared" si="6"/>
        <v>9</v>
      </c>
      <c r="BD58" s="133">
        <f t="shared" si="7"/>
        <v>2.4545454545454546</v>
      </c>
      <c r="BE58" s="131" t="s">
        <v>1172</v>
      </c>
      <c r="BF58">
        <f t="shared" si="8"/>
        <v>4</v>
      </c>
      <c r="BG58" s="75">
        <f t="shared" si="9"/>
        <v>1.0909090909090908</v>
      </c>
      <c r="BH58" s="27" t="s">
        <v>134</v>
      </c>
      <c r="BI58" s="27" t="s">
        <v>9</v>
      </c>
      <c r="BJ58" s="27" t="s">
        <v>9</v>
      </c>
      <c r="BK58" s="27" t="s">
        <v>764</v>
      </c>
      <c r="BL58" s="11" t="s">
        <v>1138</v>
      </c>
      <c r="BM58" s="24" t="s">
        <v>768</v>
      </c>
      <c r="BN58" s="15"/>
    </row>
    <row r="59" spans="1:66" x14ac:dyDescent="0.3">
      <c r="A59" s="10"/>
      <c r="B59" s="3" t="s">
        <v>769</v>
      </c>
      <c r="C59" s="3" t="s">
        <v>56</v>
      </c>
      <c r="D59" s="10" t="s">
        <v>11</v>
      </c>
      <c r="E59" s="119" t="s">
        <v>771</v>
      </c>
      <c r="F59" s="10"/>
      <c r="G59" s="10" t="s">
        <v>23</v>
      </c>
      <c r="H59" s="10" t="s">
        <v>24</v>
      </c>
      <c r="I59" s="3" t="s">
        <v>1037</v>
      </c>
      <c r="J59" s="4" t="s">
        <v>1044</v>
      </c>
      <c r="K59" s="3" t="s">
        <v>47</v>
      </c>
      <c r="L59" s="3" t="s">
        <v>770</v>
      </c>
      <c r="M59" s="10" t="s">
        <v>53</v>
      </c>
      <c r="N59" s="76">
        <v>3</v>
      </c>
      <c r="O59" s="24" t="str">
        <f t="shared" si="5"/>
        <v>General</v>
      </c>
      <c r="P59" s="10" t="s">
        <v>772</v>
      </c>
      <c r="Q59" s="24" t="s">
        <v>1059</v>
      </c>
      <c r="R59" s="24" t="s">
        <v>45</v>
      </c>
      <c r="S59" s="10"/>
      <c r="T59" s="24" t="s">
        <v>1066</v>
      </c>
      <c r="U59" s="65" t="s">
        <v>36</v>
      </c>
      <c r="V59" s="65"/>
      <c r="W59" s="24" t="s">
        <v>1074</v>
      </c>
      <c r="X59" s="65" t="s">
        <v>67</v>
      </c>
      <c r="Y59" s="65" t="s">
        <v>1050</v>
      </c>
      <c r="Z59" s="10" t="s">
        <v>773</v>
      </c>
      <c r="AA59" s="10" t="s">
        <v>774</v>
      </c>
      <c r="AB59" s="10" t="s">
        <v>775</v>
      </c>
      <c r="AC59" s="10" t="s">
        <v>1050</v>
      </c>
      <c r="AD59" s="10" t="s">
        <v>66</v>
      </c>
      <c r="AE59" s="4" t="s">
        <v>1050</v>
      </c>
      <c r="AF59" s="10" t="s">
        <v>183</v>
      </c>
      <c r="AG59" s="24" t="s">
        <v>1101</v>
      </c>
      <c r="AH59" s="10"/>
      <c r="AI59" s="10" t="s">
        <v>1107</v>
      </c>
      <c r="AJ59" s="10" t="s">
        <v>85</v>
      </c>
      <c r="AK59" s="24" t="s">
        <v>1111</v>
      </c>
      <c r="AL59" s="10" t="s">
        <v>19</v>
      </c>
      <c r="AM59" s="24" t="s">
        <v>1118</v>
      </c>
      <c r="AN59" s="10" t="s">
        <v>695</v>
      </c>
      <c r="AO59" s="24" t="s">
        <v>1124</v>
      </c>
      <c r="AP59" s="65" t="s">
        <v>744</v>
      </c>
      <c r="AQ59" s="10" t="s">
        <v>224</v>
      </c>
      <c r="AR59" s="10" t="s">
        <v>776</v>
      </c>
      <c r="AT59" s="65" t="s">
        <v>164</v>
      </c>
      <c r="AU59" s="65" t="s">
        <v>164</v>
      </c>
      <c r="AV59" s="65" t="s">
        <v>777</v>
      </c>
      <c r="AW59" s="65" t="s">
        <v>9</v>
      </c>
      <c r="AX59" s="65" t="s">
        <v>778</v>
      </c>
      <c r="AY59" s="10" t="s">
        <v>779</v>
      </c>
      <c r="AZ59" s="10" t="s">
        <v>780</v>
      </c>
      <c r="BA59" s="10"/>
      <c r="BB59" s="130" t="s">
        <v>1173</v>
      </c>
      <c r="BC59" s="132">
        <f t="shared" si="6"/>
        <v>5</v>
      </c>
      <c r="BD59" s="133">
        <f t="shared" si="7"/>
        <v>1.3636363636363635</v>
      </c>
      <c r="BE59" s="130" t="s">
        <v>781</v>
      </c>
      <c r="BF59">
        <f t="shared" si="8"/>
        <v>5</v>
      </c>
      <c r="BG59" s="75">
        <f t="shared" si="9"/>
        <v>1.3636363636363635</v>
      </c>
      <c r="BH59" s="10" t="s">
        <v>297</v>
      </c>
      <c r="BI59" s="10" t="s">
        <v>9</v>
      </c>
      <c r="BJ59" s="10" t="s">
        <v>19</v>
      </c>
      <c r="BK59" s="10"/>
      <c r="BL59" s="11" t="s">
        <v>1138</v>
      </c>
      <c r="BM59" s="10" t="s">
        <v>782</v>
      </c>
      <c r="BN59" s="16"/>
    </row>
    <row r="60" spans="1:66" x14ac:dyDescent="0.3">
      <c r="A60" s="10"/>
      <c r="B60" s="8" t="s">
        <v>783</v>
      </c>
      <c r="C60" s="3" t="s">
        <v>56</v>
      </c>
      <c r="D60" s="10" t="s">
        <v>11</v>
      </c>
      <c r="E60" s="113" t="s">
        <v>784</v>
      </c>
      <c r="F60" s="24" t="s">
        <v>785</v>
      </c>
      <c r="G60" s="24" t="s">
        <v>23</v>
      </c>
      <c r="H60" s="24" t="s">
        <v>24</v>
      </c>
      <c r="I60" s="3" t="s">
        <v>1037</v>
      </c>
      <c r="J60" s="4" t="s">
        <v>1044</v>
      </c>
      <c r="K60" s="27" t="s">
        <v>47</v>
      </c>
      <c r="L60" s="27" t="s">
        <v>412</v>
      </c>
      <c r="M60" s="10" t="s">
        <v>53</v>
      </c>
      <c r="N60" s="74">
        <v>3</v>
      </c>
      <c r="O60" s="24" t="str">
        <f t="shared" si="5"/>
        <v>General</v>
      </c>
      <c r="P60" s="24" t="s">
        <v>786</v>
      </c>
      <c r="Q60" s="24" t="s">
        <v>1059</v>
      </c>
      <c r="R60" s="24" t="s">
        <v>54</v>
      </c>
      <c r="S60" s="24" t="s">
        <v>787</v>
      </c>
      <c r="T60" s="24" t="s">
        <v>1066</v>
      </c>
      <c r="U60" s="24" t="s">
        <v>57</v>
      </c>
      <c r="V60" s="24" t="s">
        <v>761</v>
      </c>
      <c r="W60" s="24" t="s">
        <v>1076</v>
      </c>
      <c r="X60" s="24" t="s">
        <v>67</v>
      </c>
      <c r="Y60" s="65" t="s">
        <v>1050</v>
      </c>
      <c r="Z60" s="24" t="s">
        <v>788</v>
      </c>
      <c r="AA60" s="24" t="s">
        <v>789</v>
      </c>
      <c r="AB60" s="24" t="s">
        <v>134</v>
      </c>
      <c r="AC60" s="24" t="s">
        <v>1050</v>
      </c>
      <c r="AD60" s="24" t="s">
        <v>63</v>
      </c>
      <c r="AE60" s="4" t="s">
        <v>1097</v>
      </c>
      <c r="AF60" s="24" t="s">
        <v>792</v>
      </c>
      <c r="AG60" s="24" t="s">
        <v>1101</v>
      </c>
      <c r="AH60" s="24" t="s">
        <v>142</v>
      </c>
      <c r="AI60" s="24" t="s">
        <v>1107</v>
      </c>
      <c r="AJ60" s="24" t="s">
        <v>134</v>
      </c>
      <c r="AK60" s="10" t="s">
        <v>1109</v>
      </c>
      <c r="AL60" s="24" t="s">
        <v>134</v>
      </c>
      <c r="AM60" s="10" t="s">
        <v>1118</v>
      </c>
      <c r="AN60" s="24" t="s">
        <v>134</v>
      </c>
      <c r="AO60" s="10" t="s">
        <v>1122</v>
      </c>
      <c r="AP60" s="24" t="s">
        <v>134</v>
      </c>
      <c r="AQ60" s="24" t="s">
        <v>139</v>
      </c>
      <c r="AR60" s="24" t="s">
        <v>791</v>
      </c>
      <c r="AS60" s="24" t="s">
        <v>134</v>
      </c>
      <c r="AT60" s="24" t="s">
        <v>454</v>
      </c>
      <c r="AU60" s="24" t="s">
        <v>454</v>
      </c>
      <c r="AV60" s="24" t="s">
        <v>793</v>
      </c>
      <c r="AW60" s="24" t="s">
        <v>19</v>
      </c>
      <c r="AX60" s="24" t="s">
        <v>134</v>
      </c>
      <c r="AY60" s="24" t="s">
        <v>134</v>
      </c>
      <c r="AZ60" s="24" t="s">
        <v>134</v>
      </c>
      <c r="BA60" s="24" t="s">
        <v>134</v>
      </c>
      <c r="BB60" s="131" t="s">
        <v>1171</v>
      </c>
      <c r="BC60" s="132">
        <f t="shared" si="6"/>
        <v>9</v>
      </c>
      <c r="BD60" s="133">
        <f t="shared" si="7"/>
        <v>2.4545454545454546</v>
      </c>
      <c r="BE60" s="131" t="s">
        <v>1174</v>
      </c>
      <c r="BF60">
        <f t="shared" si="8"/>
        <v>6</v>
      </c>
      <c r="BG60" s="75">
        <f t="shared" si="9"/>
        <v>1.6363636363636365</v>
      </c>
      <c r="BH60" s="24" t="s">
        <v>134</v>
      </c>
      <c r="BI60" s="24" t="s">
        <v>9</v>
      </c>
      <c r="BJ60" s="24" t="s">
        <v>9</v>
      </c>
      <c r="BK60" s="24" t="s">
        <v>790</v>
      </c>
      <c r="BL60" s="11" t="s">
        <v>1136</v>
      </c>
      <c r="BM60" s="24" t="s">
        <v>134</v>
      </c>
      <c r="BN60" s="15" t="s">
        <v>794</v>
      </c>
    </row>
    <row r="61" spans="1:66" ht="57.6" x14ac:dyDescent="0.3">
      <c r="B61" s="8" t="s">
        <v>795</v>
      </c>
      <c r="C61" s="3" t="s">
        <v>56</v>
      </c>
      <c r="D61" s="10" t="s">
        <v>11</v>
      </c>
      <c r="E61" s="114" t="s">
        <v>796</v>
      </c>
      <c r="F61" s="14" t="s">
        <v>797</v>
      </c>
      <c r="G61" s="3" t="s">
        <v>23</v>
      </c>
      <c r="H61" s="3" t="s">
        <v>24</v>
      </c>
      <c r="I61" s="3" t="s">
        <v>1037</v>
      </c>
      <c r="J61" s="4" t="s">
        <v>1044</v>
      </c>
      <c r="K61" s="3" t="s">
        <v>47</v>
      </c>
      <c r="L61" s="27" t="s">
        <v>627</v>
      </c>
      <c r="M61" s="10" t="s">
        <v>53</v>
      </c>
      <c r="N61" s="80">
        <v>3</v>
      </c>
      <c r="O61" s="24" t="str">
        <f t="shared" si="5"/>
        <v>General</v>
      </c>
      <c r="P61" s="14" t="s">
        <v>798</v>
      </c>
      <c r="Q61" s="24" t="s">
        <v>1061</v>
      </c>
      <c r="R61" s="27" t="s">
        <v>57</v>
      </c>
      <c r="S61" s="3" t="s">
        <v>799</v>
      </c>
      <c r="T61" s="24" t="s">
        <v>1064</v>
      </c>
      <c r="U61" s="65" t="s">
        <v>36</v>
      </c>
      <c r="V61" s="8" t="s">
        <v>800</v>
      </c>
      <c r="W61" s="24" t="s">
        <v>1074</v>
      </c>
      <c r="X61" s="65" t="s">
        <v>70</v>
      </c>
      <c r="Y61" s="24" t="s">
        <v>1083</v>
      </c>
      <c r="Z61" s="3" t="s">
        <v>801</v>
      </c>
      <c r="AA61" s="3" t="s">
        <v>802</v>
      </c>
      <c r="AB61" s="3" t="s">
        <v>803</v>
      </c>
      <c r="AC61" s="3" t="s">
        <v>1050</v>
      </c>
      <c r="AD61" s="3" t="s">
        <v>66</v>
      </c>
      <c r="AE61" s="4" t="s">
        <v>1050</v>
      </c>
      <c r="AF61" s="14" t="s">
        <v>807</v>
      </c>
      <c r="AG61" s="24" t="s">
        <v>1101</v>
      </c>
      <c r="AH61" s="10" t="s">
        <v>809</v>
      </c>
      <c r="AI61" s="24" t="s">
        <v>1107</v>
      </c>
      <c r="AJ61" s="10" t="s">
        <v>86</v>
      </c>
      <c r="AK61" s="10" t="s">
        <v>1109</v>
      </c>
      <c r="AL61" s="10" t="s">
        <v>808</v>
      </c>
      <c r="AM61" s="10" t="s">
        <v>1118</v>
      </c>
      <c r="AN61" s="10" t="s">
        <v>810</v>
      </c>
      <c r="AO61" s="10" t="s">
        <v>1124</v>
      </c>
      <c r="AP61" s="8"/>
      <c r="AQ61" s="3" t="s">
        <v>224</v>
      </c>
      <c r="AR61" s="3" t="s">
        <v>805</v>
      </c>
      <c r="AS61" s="3" t="s">
        <v>806</v>
      </c>
      <c r="AT61" s="65" t="s">
        <v>191</v>
      </c>
      <c r="AU61" s="65" t="s">
        <v>191</v>
      </c>
      <c r="AV61" s="65" t="s">
        <v>811</v>
      </c>
      <c r="AW61" s="65" t="s">
        <v>9</v>
      </c>
      <c r="AX61" s="65" t="s">
        <v>812</v>
      </c>
      <c r="AY61" s="10"/>
      <c r="AZ61" s="10" t="s">
        <v>813</v>
      </c>
      <c r="BA61" s="10"/>
      <c r="BB61" s="134" t="s">
        <v>1175</v>
      </c>
      <c r="BC61" s="132">
        <f t="shared" si="6"/>
        <v>5</v>
      </c>
      <c r="BD61" s="133">
        <f t="shared" si="7"/>
        <v>1.3636363636363635</v>
      </c>
      <c r="BE61" s="130" t="s">
        <v>1176</v>
      </c>
      <c r="BF61">
        <f t="shared" si="8"/>
        <v>2</v>
      </c>
      <c r="BG61" s="75">
        <f>3*BF61/11</f>
        <v>0.54545454545454541</v>
      </c>
      <c r="BH61" s="3" t="s">
        <v>814</v>
      </c>
      <c r="BI61" s="10" t="s">
        <v>9</v>
      </c>
      <c r="BJ61" s="10" t="s">
        <v>19</v>
      </c>
      <c r="BK61" s="3" t="s">
        <v>804</v>
      </c>
      <c r="BL61" s="11" t="s">
        <v>1138</v>
      </c>
      <c r="BM61" s="20" t="s">
        <v>815</v>
      </c>
      <c r="BN61" s="4" t="s">
        <v>816</v>
      </c>
    </row>
    <row r="62" spans="1:66" x14ac:dyDescent="0.3">
      <c r="B62" s="124" t="s">
        <v>817</v>
      </c>
      <c r="C62" s="3" t="s">
        <v>56</v>
      </c>
      <c r="D62" s="10" t="s">
        <v>11</v>
      </c>
      <c r="E62" s="114" t="s">
        <v>819</v>
      </c>
      <c r="F62" s="3" t="s">
        <v>820</v>
      </c>
      <c r="G62" s="3" t="s">
        <v>23</v>
      </c>
      <c r="H62" s="3" t="s">
        <v>24</v>
      </c>
      <c r="I62" s="3" t="s">
        <v>1037</v>
      </c>
      <c r="J62" s="4" t="s">
        <v>1042</v>
      </c>
      <c r="K62" s="3" t="s">
        <v>47</v>
      </c>
      <c r="L62" s="3" t="s">
        <v>818</v>
      </c>
      <c r="M62" s="10" t="s">
        <v>53</v>
      </c>
      <c r="N62" s="77">
        <v>3</v>
      </c>
      <c r="O62" s="24" t="str">
        <f t="shared" si="5"/>
        <v>General</v>
      </c>
      <c r="P62" s="3" t="s">
        <v>821</v>
      </c>
      <c r="Q62" s="24" t="s">
        <v>1059</v>
      </c>
      <c r="R62" s="24" t="s">
        <v>45</v>
      </c>
      <c r="S62" s="3"/>
      <c r="T62" s="24" t="s">
        <v>1066</v>
      </c>
      <c r="U62" s="8" t="s">
        <v>36</v>
      </c>
      <c r="V62" s="8"/>
      <c r="W62" s="24" t="s">
        <v>1074</v>
      </c>
      <c r="X62" s="65" t="s">
        <v>64</v>
      </c>
      <c r="Y62" s="65" t="s">
        <v>1080</v>
      </c>
      <c r="Z62" s="3" t="s">
        <v>822</v>
      </c>
      <c r="AA62" s="3" t="s">
        <v>823</v>
      </c>
      <c r="AB62" s="3" t="s">
        <v>329</v>
      </c>
      <c r="AC62" s="3" t="s">
        <v>1050</v>
      </c>
      <c r="AD62" s="3" t="s">
        <v>63</v>
      </c>
      <c r="AE62" s="4" t="s">
        <v>1097</v>
      </c>
      <c r="AF62" s="3" t="s">
        <v>826</v>
      </c>
      <c r="AG62" s="24" t="s">
        <v>1101</v>
      </c>
      <c r="AH62" s="10" t="s">
        <v>827</v>
      </c>
      <c r="AI62" s="10" t="s">
        <v>1107</v>
      </c>
      <c r="AJ62" s="10" t="s">
        <v>85</v>
      </c>
      <c r="AK62" s="24" t="s">
        <v>1111</v>
      </c>
      <c r="AL62" s="10" t="s">
        <v>19</v>
      </c>
      <c r="AM62" s="10" t="s">
        <v>1118</v>
      </c>
      <c r="AN62" s="10" t="s">
        <v>828</v>
      </c>
      <c r="AO62" s="10" t="s">
        <v>1124</v>
      </c>
      <c r="AP62" s="8">
        <v>1</v>
      </c>
      <c r="AQ62" s="3" t="s">
        <v>224</v>
      </c>
      <c r="AR62" s="3" t="s">
        <v>825</v>
      </c>
      <c r="AS62" s="3"/>
      <c r="AT62" s="65" t="s">
        <v>829</v>
      </c>
      <c r="AU62" s="65" t="s">
        <v>829</v>
      </c>
      <c r="AV62" s="65" t="s">
        <v>830</v>
      </c>
      <c r="AW62" s="65" t="s">
        <v>19</v>
      </c>
      <c r="AX62" s="65"/>
      <c r="AY62" s="10"/>
      <c r="AZ62" s="10"/>
      <c r="BA62" s="10" t="s">
        <v>831</v>
      </c>
      <c r="BB62" s="134" t="s">
        <v>1162</v>
      </c>
      <c r="BC62" s="132">
        <f t="shared" si="6"/>
        <v>5</v>
      </c>
      <c r="BD62" s="133">
        <f t="shared" si="7"/>
        <v>1.3636363636363635</v>
      </c>
      <c r="BE62" s="134" t="s">
        <v>1162</v>
      </c>
      <c r="BF62">
        <f t="shared" si="8"/>
        <v>5</v>
      </c>
      <c r="BG62" s="75">
        <f t="shared" si="9"/>
        <v>1.3636363636363635</v>
      </c>
      <c r="BH62" s="3"/>
      <c r="BI62" s="3" t="s">
        <v>19</v>
      </c>
      <c r="BJ62" s="10" t="s">
        <v>19</v>
      </c>
      <c r="BK62" s="3" t="s">
        <v>824</v>
      </c>
      <c r="BL62" s="11" t="s">
        <v>1136</v>
      </c>
      <c r="BM62" s="10"/>
      <c r="BN62" s="4" t="s">
        <v>832</v>
      </c>
    </row>
    <row r="63" spans="1:66" x14ac:dyDescent="0.3">
      <c r="B63" s="8" t="s">
        <v>833</v>
      </c>
      <c r="C63" s="3" t="s">
        <v>56</v>
      </c>
      <c r="D63" s="10" t="s">
        <v>11</v>
      </c>
      <c r="E63" s="114" t="s">
        <v>834</v>
      </c>
      <c r="F63" s="25" t="s">
        <v>835</v>
      </c>
      <c r="G63" s="3" t="s">
        <v>23</v>
      </c>
      <c r="H63" s="3" t="s">
        <v>24</v>
      </c>
      <c r="I63" s="3" t="s">
        <v>1037</v>
      </c>
      <c r="J63" s="4" t="s">
        <v>1044</v>
      </c>
      <c r="K63" s="3" t="s">
        <v>47</v>
      </c>
      <c r="L63" s="3" t="s">
        <v>234</v>
      </c>
      <c r="M63" s="10" t="s">
        <v>15</v>
      </c>
      <c r="N63" s="77">
        <v>2</v>
      </c>
      <c r="O63" s="24" t="str">
        <f t="shared" si="5"/>
        <v>Intermediate</v>
      </c>
      <c r="P63" s="3" t="s">
        <v>836</v>
      </c>
      <c r="Q63" s="24" t="s">
        <v>1059</v>
      </c>
      <c r="R63" s="24" t="s">
        <v>45</v>
      </c>
      <c r="S63" s="3"/>
      <c r="T63" s="24" t="s">
        <v>1066</v>
      </c>
      <c r="U63" s="65" t="s">
        <v>36</v>
      </c>
      <c r="V63" s="8"/>
      <c r="W63" s="24" t="s">
        <v>1074</v>
      </c>
      <c r="X63" s="8" t="s">
        <v>67</v>
      </c>
      <c r="Y63" s="65" t="s">
        <v>1050</v>
      </c>
      <c r="Z63" s="3" t="s">
        <v>837</v>
      </c>
      <c r="AA63" s="3" t="s">
        <v>838</v>
      </c>
      <c r="AB63" s="3" t="s">
        <v>839</v>
      </c>
      <c r="AC63" s="3" t="s">
        <v>1050</v>
      </c>
      <c r="AD63" s="3" t="s">
        <v>66</v>
      </c>
      <c r="AE63" s="4" t="s">
        <v>1050</v>
      </c>
      <c r="AF63" s="3" t="s">
        <v>843</v>
      </c>
      <c r="AG63" s="10" t="s">
        <v>1103</v>
      </c>
      <c r="AH63" s="3" t="s">
        <v>329</v>
      </c>
      <c r="AI63" s="10" t="s">
        <v>1107</v>
      </c>
      <c r="AJ63" s="10" t="s">
        <v>84</v>
      </c>
      <c r="AK63" s="24" t="s">
        <v>1113</v>
      </c>
      <c r="AL63" s="10"/>
      <c r="AM63" s="10" t="s">
        <v>1118</v>
      </c>
      <c r="AN63" s="3" t="s">
        <v>844</v>
      </c>
      <c r="AO63" s="24" t="s">
        <v>1120</v>
      </c>
      <c r="AP63" s="8"/>
      <c r="AQ63" s="3" t="s">
        <v>841</v>
      </c>
      <c r="AR63" s="3" t="s">
        <v>842</v>
      </c>
      <c r="AS63" s="3"/>
      <c r="AT63" s="8" t="s">
        <v>271</v>
      </c>
      <c r="AU63" s="8" t="s">
        <v>271</v>
      </c>
      <c r="AV63" s="8" t="s">
        <v>845</v>
      </c>
      <c r="AW63" s="8" t="s">
        <v>19</v>
      </c>
      <c r="AX63" s="8"/>
      <c r="BA63" s="3" t="s">
        <v>846</v>
      </c>
      <c r="BB63" s="134" t="s">
        <v>410</v>
      </c>
      <c r="BC63" s="132">
        <f t="shared" si="6"/>
        <v>3</v>
      </c>
      <c r="BD63" s="133">
        <f t="shared" si="7"/>
        <v>0.81818181818181823</v>
      </c>
      <c r="BE63" s="134" t="s">
        <v>410</v>
      </c>
      <c r="BF63">
        <f t="shared" si="8"/>
        <v>3</v>
      </c>
      <c r="BG63" s="75">
        <f t="shared" si="9"/>
        <v>0.81818181818181823</v>
      </c>
      <c r="BH63" s="3"/>
      <c r="BI63" s="10" t="s">
        <v>9</v>
      </c>
      <c r="BJ63" s="10" t="s">
        <v>19</v>
      </c>
      <c r="BK63" s="24" t="s">
        <v>840</v>
      </c>
      <c r="BL63" s="11" t="s">
        <v>1138</v>
      </c>
      <c r="BM63" s="10"/>
    </row>
    <row r="64" spans="1:66" x14ac:dyDescent="0.3">
      <c r="AE64" s="4"/>
      <c r="BB64" s="130"/>
      <c r="BC64" s="132"/>
      <c r="BD64" s="130"/>
      <c r="BE64" s="143"/>
    </row>
    <row r="65" spans="31:57" x14ac:dyDescent="0.3">
      <c r="AE65" s="4"/>
      <c r="BB65" s="130"/>
      <c r="BC65" s="132"/>
      <c r="BD65" s="130"/>
      <c r="BE65" s="143"/>
    </row>
    <row r="66" spans="31:57" x14ac:dyDescent="0.3">
      <c r="AE66" s="4"/>
    </row>
    <row r="67" spans="31:57" x14ac:dyDescent="0.3">
      <c r="AE67" s="4"/>
    </row>
    <row r="68" spans="31:57" x14ac:dyDescent="0.3">
      <c r="AE68" s="4"/>
    </row>
    <row r="69" spans="31:57" x14ac:dyDescent="0.3">
      <c r="AE69" s="4"/>
    </row>
    <row r="70" spans="31:57" x14ac:dyDescent="0.3">
      <c r="AE70" s="4"/>
    </row>
    <row r="71" spans="31:57" x14ac:dyDescent="0.3">
      <c r="AE71" s="4"/>
    </row>
    <row r="72" spans="31:57" x14ac:dyDescent="0.3">
      <c r="AE72" s="4"/>
    </row>
    <row r="73" spans="31:57" x14ac:dyDescent="0.3">
      <c r="AE73" s="4"/>
    </row>
    <row r="74" spans="31:57" x14ac:dyDescent="0.3">
      <c r="AE74" s="4"/>
    </row>
    <row r="75" spans="31:57" x14ac:dyDescent="0.3">
      <c r="AE75" s="4"/>
    </row>
    <row r="76" spans="31:57" x14ac:dyDescent="0.3">
      <c r="AE76" s="4"/>
    </row>
    <row r="77" spans="31:57" x14ac:dyDescent="0.3">
      <c r="AE77" s="4"/>
    </row>
    <row r="78" spans="31:57" x14ac:dyDescent="0.3">
      <c r="AE78" s="4"/>
    </row>
    <row r="79" spans="31:57" x14ac:dyDescent="0.3">
      <c r="AE79" s="4"/>
    </row>
    <row r="80" spans="31:57" x14ac:dyDescent="0.3">
      <c r="AE80" s="4"/>
    </row>
    <row r="81" spans="31:31" x14ac:dyDescent="0.3">
      <c r="AE81" s="4"/>
    </row>
    <row r="82" spans="31:31" x14ac:dyDescent="0.3">
      <c r="AE82" s="4"/>
    </row>
    <row r="83" spans="31:31" x14ac:dyDescent="0.3">
      <c r="AE83" s="4"/>
    </row>
    <row r="84" spans="31:31" x14ac:dyDescent="0.3">
      <c r="AE84" s="4"/>
    </row>
    <row r="85" spans="31:31" x14ac:dyDescent="0.3">
      <c r="AE85" s="4"/>
    </row>
    <row r="86" spans="31:31" x14ac:dyDescent="0.3">
      <c r="AE86" s="4"/>
    </row>
    <row r="87" spans="31:31" x14ac:dyDescent="0.3">
      <c r="AE87" s="4"/>
    </row>
    <row r="88" spans="31:31" x14ac:dyDescent="0.3">
      <c r="AE88" s="4"/>
    </row>
    <row r="89" spans="31:31" x14ac:dyDescent="0.3">
      <c r="AE89" s="4"/>
    </row>
    <row r="90" spans="31:31" x14ac:dyDescent="0.3">
      <c r="AE90" s="4"/>
    </row>
    <row r="91" spans="31:31" x14ac:dyDescent="0.3">
      <c r="AE91" s="4"/>
    </row>
    <row r="92" spans="31:31" x14ac:dyDescent="0.3">
      <c r="AE92" s="4"/>
    </row>
    <row r="93" spans="31:31" x14ac:dyDescent="0.3">
      <c r="AE93" s="4"/>
    </row>
    <row r="94" spans="31:31" x14ac:dyDescent="0.3">
      <c r="AE94" s="4"/>
    </row>
    <row r="95" spans="31:31" x14ac:dyDescent="0.3">
      <c r="AE95" s="4"/>
    </row>
    <row r="96" spans="31:31" x14ac:dyDescent="0.3">
      <c r="AE96" s="4"/>
    </row>
    <row r="97" spans="31:31" x14ac:dyDescent="0.3">
      <c r="AE97" s="4"/>
    </row>
    <row r="98" spans="31:31" x14ac:dyDescent="0.3">
      <c r="AE98" s="4"/>
    </row>
    <row r="99" spans="31:31" x14ac:dyDescent="0.3">
      <c r="AE99" s="4"/>
    </row>
    <row r="100" spans="31:31" x14ac:dyDescent="0.3">
      <c r="AE100" s="4"/>
    </row>
    <row r="101" spans="31:31" x14ac:dyDescent="0.3">
      <c r="AE101" s="4"/>
    </row>
    <row r="102" spans="31:31" x14ac:dyDescent="0.3">
      <c r="AE102" s="4"/>
    </row>
    <row r="103" spans="31:31" x14ac:dyDescent="0.3">
      <c r="AE103" s="4"/>
    </row>
    <row r="104" spans="31:31" x14ac:dyDescent="0.3">
      <c r="AE104" s="4"/>
    </row>
    <row r="105" spans="31:31" x14ac:dyDescent="0.3">
      <c r="AE105" s="4"/>
    </row>
    <row r="106" spans="31:31" x14ac:dyDescent="0.3">
      <c r="AE106" s="4"/>
    </row>
    <row r="107" spans="31:31" x14ac:dyDescent="0.3">
      <c r="AE107" s="4"/>
    </row>
    <row r="108" spans="31:31" x14ac:dyDescent="0.3">
      <c r="AE108" s="4"/>
    </row>
    <row r="109" spans="31:31" x14ac:dyDescent="0.3">
      <c r="AE109" s="4"/>
    </row>
    <row r="110" spans="31:31" x14ac:dyDescent="0.3">
      <c r="AE110" s="4"/>
    </row>
    <row r="111" spans="31:31" x14ac:dyDescent="0.3">
      <c r="AE111" s="4"/>
    </row>
    <row r="112" spans="31:31" x14ac:dyDescent="0.3">
      <c r="AE112" s="4"/>
    </row>
    <row r="113" spans="31:31" x14ac:dyDescent="0.3">
      <c r="AE113" s="4"/>
    </row>
    <row r="114" spans="31:31" x14ac:dyDescent="0.3">
      <c r="AE114" s="4"/>
    </row>
    <row r="115" spans="31:31" x14ac:dyDescent="0.3">
      <c r="AE115" s="4"/>
    </row>
    <row r="116" spans="31:31" x14ac:dyDescent="0.3">
      <c r="AE116" s="4"/>
    </row>
    <row r="117" spans="31:31" x14ac:dyDescent="0.3">
      <c r="AE117" s="4"/>
    </row>
    <row r="118" spans="31:31" x14ac:dyDescent="0.3">
      <c r="AE118" s="4"/>
    </row>
    <row r="119" spans="31:31" x14ac:dyDescent="0.3">
      <c r="AE119" s="4"/>
    </row>
    <row r="120" spans="31:31" x14ac:dyDescent="0.3">
      <c r="AE120" s="4"/>
    </row>
    <row r="121" spans="31:31" x14ac:dyDescent="0.3">
      <c r="AE121" s="4"/>
    </row>
    <row r="122" spans="31:31" x14ac:dyDescent="0.3">
      <c r="AE122" s="4"/>
    </row>
    <row r="123" spans="31:31" x14ac:dyDescent="0.3">
      <c r="AE123" s="4"/>
    </row>
    <row r="124" spans="31:31" x14ac:dyDescent="0.3">
      <c r="AE124" s="4"/>
    </row>
    <row r="125" spans="31:31" x14ac:dyDescent="0.3">
      <c r="AE125" s="4"/>
    </row>
    <row r="126" spans="31:31" x14ac:dyDescent="0.3">
      <c r="AE126" s="4"/>
    </row>
    <row r="127" spans="31:31" x14ac:dyDescent="0.3">
      <c r="AE127" s="4"/>
    </row>
    <row r="128" spans="31:31" x14ac:dyDescent="0.3">
      <c r="AE128" s="4"/>
    </row>
    <row r="129" spans="31:31" x14ac:dyDescent="0.3">
      <c r="AE129" s="4"/>
    </row>
    <row r="130" spans="31:31" x14ac:dyDescent="0.3">
      <c r="AE130" s="4"/>
    </row>
    <row r="131" spans="31:31" x14ac:dyDescent="0.3">
      <c r="AE131" s="4"/>
    </row>
    <row r="132" spans="31:31" x14ac:dyDescent="0.3">
      <c r="AE132" s="4"/>
    </row>
    <row r="133" spans="31:31" x14ac:dyDescent="0.3">
      <c r="AE133" s="4"/>
    </row>
    <row r="134" spans="31:31" x14ac:dyDescent="0.3">
      <c r="AE134" s="4"/>
    </row>
    <row r="135" spans="31:31" x14ac:dyDescent="0.3">
      <c r="AE135" s="4"/>
    </row>
    <row r="136" spans="31:31" x14ac:dyDescent="0.3">
      <c r="AE136" s="4"/>
    </row>
    <row r="137" spans="31:31" x14ac:dyDescent="0.3">
      <c r="AE137" s="4"/>
    </row>
    <row r="138" spans="31:31" x14ac:dyDescent="0.3">
      <c r="AE138" s="4"/>
    </row>
    <row r="139" spans="31:31" x14ac:dyDescent="0.3">
      <c r="AE139" s="4"/>
    </row>
    <row r="140" spans="31:31" x14ac:dyDescent="0.3">
      <c r="AE140" s="4"/>
    </row>
    <row r="141" spans="31:31" x14ac:dyDescent="0.3">
      <c r="AE141" s="4"/>
    </row>
    <row r="142" spans="31:31" x14ac:dyDescent="0.3">
      <c r="AE142" s="4"/>
    </row>
    <row r="143" spans="31:31" x14ac:dyDescent="0.3">
      <c r="AE143" s="4"/>
    </row>
    <row r="144" spans="31:31" x14ac:dyDescent="0.3">
      <c r="AE144" s="4"/>
    </row>
    <row r="145" spans="31:31" x14ac:dyDescent="0.3">
      <c r="AE145" s="4"/>
    </row>
    <row r="146" spans="31:31" x14ac:dyDescent="0.3">
      <c r="AE146" s="4"/>
    </row>
    <row r="147" spans="31:31" x14ac:dyDescent="0.3">
      <c r="AE147" s="4"/>
    </row>
    <row r="148" spans="31:31" x14ac:dyDescent="0.3">
      <c r="AE148" s="4"/>
    </row>
    <row r="149" spans="31:31" x14ac:dyDescent="0.3">
      <c r="AE149" s="4"/>
    </row>
    <row r="150" spans="31:31" x14ac:dyDescent="0.3">
      <c r="AE150" s="4"/>
    </row>
    <row r="151" spans="31:31" x14ac:dyDescent="0.3">
      <c r="AE151" s="4"/>
    </row>
    <row r="152" spans="31:31" x14ac:dyDescent="0.3">
      <c r="AE152" s="4"/>
    </row>
    <row r="153" spans="31:31" x14ac:dyDescent="0.3">
      <c r="AE153" s="4"/>
    </row>
    <row r="154" spans="31:31" x14ac:dyDescent="0.3">
      <c r="AE154" s="4"/>
    </row>
    <row r="155" spans="31:31" x14ac:dyDescent="0.3">
      <c r="AE155" s="4"/>
    </row>
    <row r="156" spans="31:31" x14ac:dyDescent="0.3">
      <c r="AE156" s="4"/>
    </row>
    <row r="157" spans="31:31" x14ac:dyDescent="0.3">
      <c r="AE157" s="4"/>
    </row>
    <row r="158" spans="31:31" x14ac:dyDescent="0.3">
      <c r="AE158" s="4"/>
    </row>
    <row r="159" spans="31:31" x14ac:dyDescent="0.3">
      <c r="AE159" s="4"/>
    </row>
    <row r="160" spans="31:31" x14ac:dyDescent="0.3">
      <c r="AE160" s="4"/>
    </row>
    <row r="161" spans="31:31" x14ac:dyDescent="0.3">
      <c r="AE161" s="4"/>
    </row>
    <row r="162" spans="31:31" x14ac:dyDescent="0.3">
      <c r="AE162" s="4"/>
    </row>
    <row r="163" spans="31:31" x14ac:dyDescent="0.3">
      <c r="AE163" s="4"/>
    </row>
    <row r="164" spans="31:31" x14ac:dyDescent="0.3">
      <c r="AE164" s="4"/>
    </row>
    <row r="165" spans="31:31" x14ac:dyDescent="0.3">
      <c r="AE165" s="4"/>
    </row>
    <row r="166" spans="31:31" x14ac:dyDescent="0.3">
      <c r="AE166" s="4"/>
    </row>
    <row r="167" spans="31:31" x14ac:dyDescent="0.3">
      <c r="AE167" s="4"/>
    </row>
    <row r="168" spans="31:31" x14ac:dyDescent="0.3">
      <c r="AE168" s="4"/>
    </row>
    <row r="169" spans="31:31" x14ac:dyDescent="0.3">
      <c r="AE169" s="4"/>
    </row>
    <row r="170" spans="31:31" x14ac:dyDescent="0.3">
      <c r="AE170" s="4"/>
    </row>
    <row r="171" spans="31:31" x14ac:dyDescent="0.3">
      <c r="AE171" s="4"/>
    </row>
    <row r="172" spans="31:31" x14ac:dyDescent="0.3">
      <c r="AE172" s="4"/>
    </row>
    <row r="173" spans="31:31" x14ac:dyDescent="0.3">
      <c r="AE173" s="4"/>
    </row>
    <row r="174" spans="31:31" x14ac:dyDescent="0.3">
      <c r="AE174" s="4"/>
    </row>
    <row r="175" spans="31:31" x14ac:dyDescent="0.3">
      <c r="AE175" s="4"/>
    </row>
    <row r="176" spans="31:31" x14ac:dyDescent="0.3">
      <c r="AE176" s="4"/>
    </row>
    <row r="177" spans="31:31" x14ac:dyDescent="0.3">
      <c r="AE177" s="4"/>
    </row>
    <row r="178" spans="31:31" x14ac:dyDescent="0.3">
      <c r="AE178" s="4"/>
    </row>
    <row r="179" spans="31:31" x14ac:dyDescent="0.3">
      <c r="AE179" s="4"/>
    </row>
    <row r="180" spans="31:31" x14ac:dyDescent="0.3">
      <c r="AE180" s="4"/>
    </row>
    <row r="181" spans="31:31" x14ac:dyDescent="0.3">
      <c r="AE181" s="4"/>
    </row>
    <row r="182" spans="31:31" x14ac:dyDescent="0.3">
      <c r="AE182" s="4"/>
    </row>
    <row r="183" spans="31:31" x14ac:dyDescent="0.3">
      <c r="AE183" s="4"/>
    </row>
    <row r="184" spans="31:31" x14ac:dyDescent="0.3">
      <c r="AE184" s="4"/>
    </row>
    <row r="185" spans="31:31" x14ac:dyDescent="0.3">
      <c r="AE185" s="4"/>
    </row>
    <row r="186" spans="31:31" x14ac:dyDescent="0.3">
      <c r="AE186" s="4"/>
    </row>
    <row r="187" spans="31:31" x14ac:dyDescent="0.3">
      <c r="AE187" s="4"/>
    </row>
    <row r="188" spans="31:31" x14ac:dyDescent="0.3">
      <c r="AE188" s="4"/>
    </row>
    <row r="189" spans="31:31" x14ac:dyDescent="0.3">
      <c r="AE189" s="4"/>
    </row>
    <row r="190" spans="31:31" x14ac:dyDescent="0.3">
      <c r="AE190" s="4"/>
    </row>
    <row r="191" spans="31:31" x14ac:dyDescent="0.3">
      <c r="AE191" s="4"/>
    </row>
    <row r="192" spans="31:31" x14ac:dyDescent="0.3">
      <c r="AE192" s="4"/>
    </row>
    <row r="193" spans="31:31" x14ac:dyDescent="0.3">
      <c r="AE193" s="4"/>
    </row>
    <row r="194" spans="31:31" x14ac:dyDescent="0.3">
      <c r="AE194" s="4"/>
    </row>
    <row r="195" spans="31:31" x14ac:dyDescent="0.3">
      <c r="AE195" s="4"/>
    </row>
    <row r="196" spans="31:31" x14ac:dyDescent="0.3">
      <c r="AE196" s="4"/>
    </row>
    <row r="197" spans="31:31" x14ac:dyDescent="0.3">
      <c r="AE197" s="4"/>
    </row>
    <row r="198" spans="31:31" x14ac:dyDescent="0.3">
      <c r="AE198" s="4"/>
    </row>
    <row r="199" spans="31:31" x14ac:dyDescent="0.3">
      <c r="AE199" s="4"/>
    </row>
    <row r="200" spans="31:31" x14ac:dyDescent="0.3">
      <c r="AE200" s="4"/>
    </row>
    <row r="201" spans="31:31" x14ac:dyDescent="0.3">
      <c r="AE201" s="4"/>
    </row>
    <row r="202" spans="31:31" x14ac:dyDescent="0.3">
      <c r="AE202" s="4"/>
    </row>
    <row r="203" spans="31:31" x14ac:dyDescent="0.3">
      <c r="AE203" s="4"/>
    </row>
    <row r="204" spans="31:31" x14ac:dyDescent="0.3">
      <c r="AE204" s="4"/>
    </row>
    <row r="205" spans="31:31" x14ac:dyDescent="0.3">
      <c r="AE205" s="4"/>
    </row>
    <row r="206" spans="31:31" x14ac:dyDescent="0.3">
      <c r="AE206" s="4"/>
    </row>
    <row r="207" spans="31:31" x14ac:dyDescent="0.3">
      <c r="AE207" s="4"/>
    </row>
    <row r="208" spans="31:31" x14ac:dyDescent="0.3">
      <c r="AE208" s="4"/>
    </row>
    <row r="209" spans="31:31" x14ac:dyDescent="0.3">
      <c r="AE209" s="4"/>
    </row>
    <row r="210" spans="31:31" x14ac:dyDescent="0.3">
      <c r="AE210" s="4"/>
    </row>
    <row r="211" spans="31:31" x14ac:dyDescent="0.3">
      <c r="AE211" s="4"/>
    </row>
    <row r="212" spans="31:31" x14ac:dyDescent="0.3">
      <c r="AE212" s="4"/>
    </row>
    <row r="213" spans="31:31" x14ac:dyDescent="0.3">
      <c r="AE213" s="4"/>
    </row>
    <row r="214" spans="31:31" x14ac:dyDescent="0.3">
      <c r="AE214" s="4"/>
    </row>
    <row r="215" spans="31:31" x14ac:dyDescent="0.3">
      <c r="AE215" s="4"/>
    </row>
    <row r="216" spans="31:31" x14ac:dyDescent="0.3">
      <c r="AE216" s="4"/>
    </row>
    <row r="217" spans="31:31" x14ac:dyDescent="0.3">
      <c r="AE217" s="4"/>
    </row>
    <row r="218" spans="31:31" x14ac:dyDescent="0.3">
      <c r="AE218" s="4"/>
    </row>
    <row r="219" spans="31:31" x14ac:dyDescent="0.3">
      <c r="AE219" s="4"/>
    </row>
    <row r="220" spans="31:31" x14ac:dyDescent="0.3">
      <c r="AE220" s="4"/>
    </row>
    <row r="221" spans="31:31" x14ac:dyDescent="0.3">
      <c r="AE221" s="4"/>
    </row>
    <row r="222" spans="31:31" x14ac:dyDescent="0.3">
      <c r="AE222" s="4"/>
    </row>
    <row r="223" spans="31:31" x14ac:dyDescent="0.3">
      <c r="AE223" s="4"/>
    </row>
    <row r="224" spans="31:31" x14ac:dyDescent="0.3">
      <c r="AE224" s="4"/>
    </row>
    <row r="225" spans="31:31" x14ac:dyDescent="0.3">
      <c r="AE225" s="4"/>
    </row>
    <row r="226" spans="31:31" x14ac:dyDescent="0.3">
      <c r="AE226" s="4"/>
    </row>
    <row r="227" spans="31:31" x14ac:dyDescent="0.3">
      <c r="AE227" s="4"/>
    </row>
    <row r="228" spans="31:31" x14ac:dyDescent="0.3">
      <c r="AE228" s="4"/>
    </row>
    <row r="229" spans="31:31" x14ac:dyDescent="0.3">
      <c r="AE229" s="4"/>
    </row>
    <row r="230" spans="31:31" x14ac:dyDescent="0.3">
      <c r="AE230" s="4"/>
    </row>
    <row r="231" spans="31:31" x14ac:dyDescent="0.3">
      <c r="AE231" s="4"/>
    </row>
    <row r="232" spans="31:31" x14ac:dyDescent="0.3">
      <c r="AE232" s="4"/>
    </row>
    <row r="233" spans="31:31" x14ac:dyDescent="0.3">
      <c r="AE233" s="4"/>
    </row>
    <row r="234" spans="31:31" x14ac:dyDescent="0.3">
      <c r="AE234" s="4"/>
    </row>
    <row r="235" spans="31:31" x14ac:dyDescent="0.3">
      <c r="AE235" s="4"/>
    </row>
    <row r="236" spans="31:31" x14ac:dyDescent="0.3">
      <c r="AE236" s="4"/>
    </row>
    <row r="237" spans="31:31" x14ac:dyDescent="0.3">
      <c r="AE237" s="4"/>
    </row>
    <row r="238" spans="31:31" x14ac:dyDescent="0.3">
      <c r="AE238" s="4"/>
    </row>
    <row r="239" spans="31:31" x14ac:dyDescent="0.3">
      <c r="AE239" s="4"/>
    </row>
    <row r="240" spans="31:31" x14ac:dyDescent="0.3">
      <c r="AE240" s="4"/>
    </row>
    <row r="241" spans="31:31" x14ac:dyDescent="0.3">
      <c r="AE241" s="4"/>
    </row>
    <row r="242" spans="31:31" x14ac:dyDescent="0.3">
      <c r="AE242" s="4"/>
    </row>
    <row r="243" spans="31:31" x14ac:dyDescent="0.3">
      <c r="AE243" s="4"/>
    </row>
    <row r="244" spans="31:31" x14ac:dyDescent="0.3">
      <c r="AE244" s="4"/>
    </row>
    <row r="245" spans="31:31" x14ac:dyDescent="0.3">
      <c r="AE245" s="4"/>
    </row>
    <row r="246" spans="31:31" x14ac:dyDescent="0.3">
      <c r="AE246" s="4"/>
    </row>
    <row r="247" spans="31:31" x14ac:dyDescent="0.3">
      <c r="AE247" s="4"/>
    </row>
    <row r="248" spans="31:31" x14ac:dyDescent="0.3">
      <c r="AE248" s="4"/>
    </row>
    <row r="249" spans="31:31" x14ac:dyDescent="0.3">
      <c r="AE249" s="4"/>
    </row>
    <row r="250" spans="31:31" x14ac:dyDescent="0.3">
      <c r="AE250" s="4"/>
    </row>
    <row r="251" spans="31:31" x14ac:dyDescent="0.3">
      <c r="AE251" s="4"/>
    </row>
    <row r="252" spans="31:31" x14ac:dyDescent="0.3">
      <c r="AE252" s="4"/>
    </row>
    <row r="253" spans="31:31" x14ac:dyDescent="0.3">
      <c r="AE253" s="4"/>
    </row>
    <row r="254" spans="31:31" x14ac:dyDescent="0.3">
      <c r="AE254" s="4"/>
    </row>
    <row r="255" spans="31:31" x14ac:dyDescent="0.3">
      <c r="AE255" s="4"/>
    </row>
    <row r="256" spans="31:31" x14ac:dyDescent="0.3">
      <c r="AE256" s="4"/>
    </row>
    <row r="257" spans="31:31" x14ac:dyDescent="0.3">
      <c r="AE257" s="4"/>
    </row>
    <row r="258" spans="31:31" x14ac:dyDescent="0.3">
      <c r="AE258" s="4"/>
    </row>
    <row r="259" spans="31:31" x14ac:dyDescent="0.3">
      <c r="AE259" s="4"/>
    </row>
    <row r="260" spans="31:31" x14ac:dyDescent="0.3">
      <c r="AE260" s="4"/>
    </row>
    <row r="261" spans="31:31" x14ac:dyDescent="0.3">
      <c r="AE261" s="4"/>
    </row>
    <row r="262" spans="31:31" x14ac:dyDescent="0.3">
      <c r="AE262" s="4"/>
    </row>
    <row r="263" spans="31:31" x14ac:dyDescent="0.3">
      <c r="AE263" s="4"/>
    </row>
    <row r="264" spans="31:31" x14ac:dyDescent="0.3">
      <c r="AE264" s="4"/>
    </row>
    <row r="265" spans="31:31" x14ac:dyDescent="0.3">
      <c r="AE265" s="4"/>
    </row>
    <row r="266" spans="31:31" x14ac:dyDescent="0.3">
      <c r="AE266" s="4"/>
    </row>
    <row r="267" spans="31:31" x14ac:dyDescent="0.3">
      <c r="AE267" s="4"/>
    </row>
    <row r="268" spans="31:31" x14ac:dyDescent="0.3">
      <c r="AE268" s="4"/>
    </row>
    <row r="269" spans="31:31" x14ac:dyDescent="0.3">
      <c r="AE269" s="4"/>
    </row>
    <row r="270" spans="31:31" x14ac:dyDescent="0.3">
      <c r="AE270" s="4"/>
    </row>
    <row r="271" spans="31:31" x14ac:dyDescent="0.3">
      <c r="AE271" s="4"/>
    </row>
    <row r="272" spans="31:31" x14ac:dyDescent="0.3">
      <c r="AE272" s="4"/>
    </row>
    <row r="273" spans="31:31" x14ac:dyDescent="0.3">
      <c r="AE273" s="4"/>
    </row>
    <row r="274" spans="31:31" x14ac:dyDescent="0.3">
      <c r="AE274" s="4"/>
    </row>
    <row r="275" spans="31:31" x14ac:dyDescent="0.3">
      <c r="AE275" s="4"/>
    </row>
    <row r="276" spans="31:31" x14ac:dyDescent="0.3">
      <c r="AE276" s="4"/>
    </row>
    <row r="277" spans="31:31" x14ac:dyDescent="0.3">
      <c r="AE277" s="4"/>
    </row>
    <row r="278" spans="31:31" x14ac:dyDescent="0.3">
      <c r="AE278" s="4"/>
    </row>
    <row r="279" spans="31:31" x14ac:dyDescent="0.3">
      <c r="AE279" s="4"/>
    </row>
    <row r="280" spans="31:31" x14ac:dyDescent="0.3">
      <c r="AE280" s="4"/>
    </row>
    <row r="281" spans="31:31" x14ac:dyDescent="0.3">
      <c r="AE281" s="4"/>
    </row>
    <row r="282" spans="31:31" x14ac:dyDescent="0.3">
      <c r="AE282" s="4"/>
    </row>
    <row r="283" spans="31:31" x14ac:dyDescent="0.3">
      <c r="AE283" s="4"/>
    </row>
    <row r="284" spans="31:31" x14ac:dyDescent="0.3">
      <c r="AE284" s="4"/>
    </row>
    <row r="285" spans="31:31" x14ac:dyDescent="0.3">
      <c r="AE285" s="4"/>
    </row>
    <row r="286" spans="31:31" x14ac:dyDescent="0.3">
      <c r="AE286" s="4"/>
    </row>
    <row r="287" spans="31:31" x14ac:dyDescent="0.3">
      <c r="AE287" s="4"/>
    </row>
    <row r="288" spans="31:31" x14ac:dyDescent="0.3">
      <c r="AE288" s="4"/>
    </row>
    <row r="289" spans="31:31" x14ac:dyDescent="0.3">
      <c r="AE289" s="4"/>
    </row>
    <row r="290" spans="31:31" x14ac:dyDescent="0.3">
      <c r="AE290" s="4"/>
    </row>
    <row r="291" spans="31:31" x14ac:dyDescent="0.3">
      <c r="AE291" s="4"/>
    </row>
    <row r="292" spans="31:31" x14ac:dyDescent="0.3">
      <c r="AE292" s="4"/>
    </row>
    <row r="293" spans="31:31" x14ac:dyDescent="0.3">
      <c r="AE293" s="4"/>
    </row>
    <row r="294" spans="31:31" x14ac:dyDescent="0.3">
      <c r="AE294" s="4"/>
    </row>
    <row r="295" spans="31:31" x14ac:dyDescent="0.3">
      <c r="AE295" s="4"/>
    </row>
    <row r="296" spans="31:31" x14ac:dyDescent="0.3">
      <c r="AE296" s="4"/>
    </row>
    <row r="297" spans="31:31" x14ac:dyDescent="0.3">
      <c r="AE297" s="4"/>
    </row>
    <row r="298" spans="31:31" x14ac:dyDescent="0.3">
      <c r="AE298" s="4"/>
    </row>
    <row r="299" spans="31:31" x14ac:dyDescent="0.3">
      <c r="AE299" s="4"/>
    </row>
    <row r="300" spans="31:31" x14ac:dyDescent="0.3">
      <c r="AE300" s="4"/>
    </row>
    <row r="301" spans="31:31" x14ac:dyDescent="0.3">
      <c r="AE301" s="4"/>
    </row>
    <row r="302" spans="31:31" x14ac:dyDescent="0.3">
      <c r="AE302" s="4"/>
    </row>
    <row r="303" spans="31:31" x14ac:dyDescent="0.3">
      <c r="AE303" s="4"/>
    </row>
    <row r="304" spans="31:31" x14ac:dyDescent="0.3">
      <c r="AE304" s="4"/>
    </row>
    <row r="305" spans="31:31" x14ac:dyDescent="0.3">
      <c r="AE305" s="4"/>
    </row>
    <row r="306" spans="31:31" x14ac:dyDescent="0.3">
      <c r="AE306" s="4"/>
    </row>
    <row r="307" spans="31:31" x14ac:dyDescent="0.3">
      <c r="AE307" s="4"/>
    </row>
    <row r="308" spans="31:31" x14ac:dyDescent="0.3">
      <c r="AE308" s="4"/>
    </row>
    <row r="309" spans="31:31" x14ac:dyDescent="0.3">
      <c r="AE309" s="4"/>
    </row>
    <row r="310" spans="31:31" x14ac:dyDescent="0.3">
      <c r="AE310" s="4"/>
    </row>
    <row r="311" spans="31:31" x14ac:dyDescent="0.3">
      <c r="AE311" s="4"/>
    </row>
    <row r="312" spans="31:31" x14ac:dyDescent="0.3">
      <c r="AE312" s="4"/>
    </row>
    <row r="313" spans="31:31" x14ac:dyDescent="0.3">
      <c r="AE313" s="4"/>
    </row>
    <row r="314" spans="31:31" x14ac:dyDescent="0.3">
      <c r="AE314" s="4"/>
    </row>
    <row r="315" spans="31:31" x14ac:dyDescent="0.3">
      <c r="AE315" s="4"/>
    </row>
    <row r="316" spans="31:31" x14ac:dyDescent="0.3">
      <c r="AE316" s="4"/>
    </row>
    <row r="317" spans="31:31" x14ac:dyDescent="0.3">
      <c r="AE317" s="4"/>
    </row>
    <row r="318" spans="31:31" x14ac:dyDescent="0.3">
      <c r="AE318" s="4"/>
    </row>
    <row r="319" spans="31:31" x14ac:dyDescent="0.3">
      <c r="AE319" s="4"/>
    </row>
    <row r="320" spans="31:31" x14ac:dyDescent="0.3">
      <c r="AE320" s="4"/>
    </row>
    <row r="321" spans="31:31" x14ac:dyDescent="0.3">
      <c r="AE321" s="4"/>
    </row>
    <row r="322" spans="31:31" x14ac:dyDescent="0.3">
      <c r="AE322" s="4"/>
    </row>
    <row r="323" spans="31:31" x14ac:dyDescent="0.3">
      <c r="AE323" s="4"/>
    </row>
    <row r="324" spans="31:31" x14ac:dyDescent="0.3">
      <c r="AE324" s="4"/>
    </row>
    <row r="325" spans="31:31" x14ac:dyDescent="0.3">
      <c r="AE325" s="4"/>
    </row>
    <row r="326" spans="31:31" x14ac:dyDescent="0.3">
      <c r="AE326" s="4"/>
    </row>
    <row r="327" spans="31:31" x14ac:dyDescent="0.3">
      <c r="AE327" s="4"/>
    </row>
    <row r="328" spans="31:31" x14ac:dyDescent="0.3">
      <c r="AE328" s="4"/>
    </row>
    <row r="329" spans="31:31" x14ac:dyDescent="0.3">
      <c r="AE329" s="4"/>
    </row>
    <row r="330" spans="31:31" x14ac:dyDescent="0.3">
      <c r="AE330" s="4"/>
    </row>
    <row r="331" spans="31:31" x14ac:dyDescent="0.3">
      <c r="AE331" s="4"/>
    </row>
    <row r="332" spans="31:31" x14ac:dyDescent="0.3">
      <c r="AE332" s="4"/>
    </row>
    <row r="333" spans="31:31" x14ac:dyDescent="0.3">
      <c r="AE333" s="4"/>
    </row>
    <row r="334" spans="31:31" x14ac:dyDescent="0.3">
      <c r="AE334" s="4"/>
    </row>
    <row r="335" spans="31:31" x14ac:dyDescent="0.3">
      <c r="AE335" s="4"/>
    </row>
    <row r="336" spans="31:31" x14ac:dyDescent="0.3">
      <c r="AE336" s="4"/>
    </row>
    <row r="337" spans="31:31" x14ac:dyDescent="0.3">
      <c r="AE337" s="4"/>
    </row>
    <row r="338" spans="31:31" x14ac:dyDescent="0.3">
      <c r="AE338" s="4"/>
    </row>
    <row r="339" spans="31:31" x14ac:dyDescent="0.3">
      <c r="AE339" s="4"/>
    </row>
    <row r="340" spans="31:31" x14ac:dyDescent="0.3">
      <c r="AE340" s="4"/>
    </row>
    <row r="341" spans="31:31" x14ac:dyDescent="0.3">
      <c r="AE341" s="4"/>
    </row>
    <row r="342" spans="31:31" x14ac:dyDescent="0.3">
      <c r="AE342" s="4"/>
    </row>
    <row r="343" spans="31:31" x14ac:dyDescent="0.3">
      <c r="AE343" s="4"/>
    </row>
    <row r="344" spans="31:31" x14ac:dyDescent="0.3">
      <c r="AE344" s="4"/>
    </row>
    <row r="345" spans="31:31" x14ac:dyDescent="0.3">
      <c r="AE345" s="4"/>
    </row>
    <row r="346" spans="31:31" x14ac:dyDescent="0.3">
      <c r="AE346" s="4"/>
    </row>
    <row r="347" spans="31:31" x14ac:dyDescent="0.3">
      <c r="AE347" s="4"/>
    </row>
    <row r="348" spans="31:31" x14ac:dyDescent="0.3">
      <c r="AE348" s="4"/>
    </row>
    <row r="349" spans="31:31" x14ac:dyDescent="0.3">
      <c r="AE349" s="4"/>
    </row>
    <row r="350" spans="31:31" x14ac:dyDescent="0.3">
      <c r="AE350" s="4"/>
    </row>
    <row r="351" spans="31:31" x14ac:dyDescent="0.3">
      <c r="AE351" s="4"/>
    </row>
    <row r="352" spans="31:31" x14ac:dyDescent="0.3">
      <c r="AE352" s="4"/>
    </row>
    <row r="353" spans="31:31" x14ac:dyDescent="0.3">
      <c r="AE353" s="4"/>
    </row>
    <row r="354" spans="31:31" x14ac:dyDescent="0.3">
      <c r="AE354" s="4"/>
    </row>
    <row r="355" spans="31:31" x14ac:dyDescent="0.3">
      <c r="AE355" s="4"/>
    </row>
    <row r="356" spans="31:31" x14ac:dyDescent="0.3">
      <c r="AE356" s="4"/>
    </row>
    <row r="357" spans="31:31" x14ac:dyDescent="0.3">
      <c r="AE357" s="4"/>
    </row>
    <row r="358" spans="31:31" x14ac:dyDescent="0.3">
      <c r="AE358" s="4"/>
    </row>
    <row r="359" spans="31:31" x14ac:dyDescent="0.3">
      <c r="AE359" s="4"/>
    </row>
    <row r="360" spans="31:31" x14ac:dyDescent="0.3">
      <c r="AE360" s="4"/>
    </row>
    <row r="361" spans="31:31" x14ac:dyDescent="0.3">
      <c r="AE361" s="4"/>
    </row>
    <row r="362" spans="31:31" x14ac:dyDescent="0.3">
      <c r="AE362" s="4"/>
    </row>
    <row r="363" spans="31:31" x14ac:dyDescent="0.3">
      <c r="AE363" s="4"/>
    </row>
    <row r="364" spans="31:31" x14ac:dyDescent="0.3">
      <c r="AE364" s="4"/>
    </row>
    <row r="365" spans="31:31" x14ac:dyDescent="0.3">
      <c r="AE365" s="4"/>
    </row>
    <row r="366" spans="31:31" x14ac:dyDescent="0.3">
      <c r="AE366" s="4"/>
    </row>
    <row r="367" spans="31:31" x14ac:dyDescent="0.3">
      <c r="AE367" s="4"/>
    </row>
    <row r="368" spans="31:31" x14ac:dyDescent="0.3">
      <c r="AE368" s="4"/>
    </row>
    <row r="369" spans="31:31" x14ac:dyDescent="0.3">
      <c r="AE369" s="4"/>
    </row>
    <row r="370" spans="31:31" x14ac:dyDescent="0.3">
      <c r="AE370" s="4"/>
    </row>
    <row r="371" spans="31:31" x14ac:dyDescent="0.3">
      <c r="AE371" s="4"/>
    </row>
    <row r="372" spans="31:31" x14ac:dyDescent="0.3">
      <c r="AE372" s="4"/>
    </row>
    <row r="373" spans="31:31" x14ac:dyDescent="0.3">
      <c r="AE373" s="4"/>
    </row>
    <row r="374" spans="31:31" x14ac:dyDescent="0.3">
      <c r="AE374" s="4"/>
    </row>
    <row r="375" spans="31:31" x14ac:dyDescent="0.3">
      <c r="AE375" s="4"/>
    </row>
    <row r="376" spans="31:31" x14ac:dyDescent="0.3">
      <c r="AE376" s="4"/>
    </row>
    <row r="377" spans="31:31" x14ac:dyDescent="0.3">
      <c r="AE377" s="4"/>
    </row>
    <row r="378" spans="31:31" x14ac:dyDescent="0.3">
      <c r="AE378" s="4"/>
    </row>
    <row r="379" spans="31:31" x14ac:dyDescent="0.3">
      <c r="AE379" s="4"/>
    </row>
    <row r="380" spans="31:31" x14ac:dyDescent="0.3">
      <c r="AE380" s="4"/>
    </row>
    <row r="381" spans="31:31" x14ac:dyDescent="0.3">
      <c r="AE381" s="4"/>
    </row>
    <row r="382" spans="31:31" x14ac:dyDescent="0.3">
      <c r="AE382" s="4"/>
    </row>
    <row r="383" spans="31:31" x14ac:dyDescent="0.3">
      <c r="AE383" s="4"/>
    </row>
    <row r="384" spans="31:31" x14ac:dyDescent="0.3">
      <c r="AE384" s="4"/>
    </row>
    <row r="385" spans="31:31" x14ac:dyDescent="0.3">
      <c r="AE385" s="4"/>
    </row>
    <row r="386" spans="31:31" x14ac:dyDescent="0.3">
      <c r="AE386" s="4"/>
    </row>
    <row r="387" spans="31:31" x14ac:dyDescent="0.3">
      <c r="AE387" s="4"/>
    </row>
    <row r="388" spans="31:31" x14ac:dyDescent="0.3">
      <c r="AE388" s="4"/>
    </row>
    <row r="389" spans="31:31" x14ac:dyDescent="0.3">
      <c r="AE389" s="4"/>
    </row>
    <row r="390" spans="31:31" x14ac:dyDescent="0.3">
      <c r="AE390" s="4"/>
    </row>
    <row r="391" spans="31:31" x14ac:dyDescent="0.3">
      <c r="AE391" s="4"/>
    </row>
    <row r="392" spans="31:31" x14ac:dyDescent="0.3">
      <c r="AE392" s="4"/>
    </row>
    <row r="393" spans="31:31" x14ac:dyDescent="0.3">
      <c r="AE393" s="4"/>
    </row>
    <row r="394" spans="31:31" x14ac:dyDescent="0.3">
      <c r="AE394" s="4"/>
    </row>
    <row r="395" spans="31:31" x14ac:dyDescent="0.3">
      <c r="AE395" s="4"/>
    </row>
    <row r="396" spans="31:31" x14ac:dyDescent="0.3">
      <c r="AE396" s="4"/>
    </row>
    <row r="397" spans="31:31" x14ac:dyDescent="0.3">
      <c r="AE397" s="4"/>
    </row>
    <row r="398" spans="31:31" x14ac:dyDescent="0.3">
      <c r="AE398" s="4"/>
    </row>
    <row r="399" spans="31:31" x14ac:dyDescent="0.3">
      <c r="AE399" s="4"/>
    </row>
    <row r="400" spans="31:31" x14ac:dyDescent="0.3">
      <c r="AE400" s="4"/>
    </row>
    <row r="401" spans="31:31" x14ac:dyDescent="0.3">
      <c r="AE401" s="4"/>
    </row>
  </sheetData>
  <autoFilter ref="A1:BN63" xr:uid="{581A6958-408E-4200-A748-3516355F0787}"/>
  <dataValidations count="1">
    <dataValidation type="list" allowBlank="1" showInputMessage="1" showErrorMessage="1" sqref="BJ8:BJ22 BI25:BJ25 AW50:AW53 AW38:AW46 AW25 AL48 AL28:AL33 AW48 BI50:BJ53 BI48:BJ48 AW5:AW22 AL51:AL53 AW28:AW33 BI28:BJ33 BI5:BI22 AL25 AL7:AL22 AL36 AL57:AL58 AW36 BI36:BJ36 BI38:BJ46 AF65:AG323 AU65:AU323 BI57 BI58:BJ58 AW57:AW58 AW63 AL38:AL46" xr:uid="{2486DC20-BEFB-446F-8F85-8787CC31610A}">
      <formula1>ggg</formula1>
    </dataValidation>
  </dataValidations>
  <hyperlinks>
    <hyperlink ref="AX28" r:id="rId1" xr:uid="{08FE8373-6F71-4A4B-9811-91FE550880AB}"/>
    <hyperlink ref="BM61" r:id="rId2" xr:uid="{CDDF748D-7010-4E56-855B-FBAA694798BE}"/>
    <hyperlink ref="BM51" r:id="rId3" xr:uid="{83955E3E-47BE-4833-A88E-D8D6B6BC95AA}"/>
    <hyperlink ref="BM54" r:id="rId4" display="https://www.strath.ac.uk/science/mathematicsstatistics/smart/marineresourcemodelling/researchtools/strathe2e/" xr:uid="{9D9AE282-565A-47AE-BAC8-3F7290B54A86}"/>
    <hyperlink ref="BM5" r:id="rId5" xr:uid="{1E5AB75A-2833-4DF1-839C-82341ED1AD21}"/>
    <hyperlink ref="BM6" r:id="rId6" xr:uid="{76E2F7E1-C336-48B3-8C9B-06718FF45A93}"/>
    <hyperlink ref="BM7" r:id="rId7" xr:uid="{E4208C02-8F02-4419-AEAB-B8817254D7F3}"/>
    <hyperlink ref="AH8" r:id="rId8" xr:uid="{B40FC307-B01F-4CA1-ACA8-D97BF1B44BD2}"/>
    <hyperlink ref="AJ8" r:id="rId9" display="https://gmd.copernicus.org/articles/6/1767/2013/gmd-6-1767-2013-supplement.zip" xr:uid="{BB20EB7B-4435-40B3-BDE5-8226FF4C5DFD}"/>
    <hyperlink ref="AN8" r:id="rId10" xr:uid="{FB023F60-0FDA-479F-A126-6172D60F1E9B}"/>
    <hyperlink ref="BM44" r:id="rId11" xr:uid="{196CCA34-8FC6-442D-87E5-3653348182FE}"/>
    <hyperlink ref="BM26" r:id="rId12" display="http://webco.faocopemed.org/old_copemed/en/activ/infodif/mefisto.htm ///// " xr:uid="{7F0D16C5-7646-4109-83CB-AAA258EF0BB4}"/>
    <hyperlink ref="BM53" r:id="rId13" display="https://github.com/raquamaps/raquamaps      https://www.aquamaps.org/ " xr:uid="{06B6CF1D-9177-4BCF-9A82-832C01A3FBA9}"/>
    <hyperlink ref="BM31" r:id="rId14" xr:uid="{82861DA1-A05B-4912-946C-84A7B2088FDC}"/>
  </hyperlinks>
  <pageMargins left="0.7" right="0.7" top="0.75" bottom="0.75" header="0.3" footer="0.3"/>
  <pageSetup paperSize="9" orientation="portrait" r:id="rId15"/>
  <legacyDrawing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45B13-C61E-4DCA-8A43-FA6370C78888}">
  <dimension ref="B2:B3"/>
  <sheetViews>
    <sheetView workbookViewId="0">
      <selection activeCell="B4" sqref="B4"/>
    </sheetView>
  </sheetViews>
  <sheetFormatPr baseColWidth="10" defaultRowHeight="14.4" x14ac:dyDescent="0.3"/>
  <sheetData>
    <row r="2" spans="2:2" x14ac:dyDescent="0.3">
      <c r="B2" t="s">
        <v>1179</v>
      </c>
    </row>
    <row r="3" spans="2:2" x14ac:dyDescent="0.3">
      <c r="B3" t="s">
        <v>1180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6E03E-870F-429B-8348-ACFCB0F69CD7}">
  <dimension ref="B2:E46"/>
  <sheetViews>
    <sheetView workbookViewId="0">
      <selection activeCell="B11" sqref="B11"/>
    </sheetView>
  </sheetViews>
  <sheetFormatPr baseColWidth="10" defaultColWidth="11.5546875" defaultRowHeight="13.8" x14ac:dyDescent="0.25"/>
  <cols>
    <col min="1" max="1" width="11.5546875" style="28"/>
    <col min="2" max="2" width="84.44140625" style="28" bestFit="1" customWidth="1"/>
    <col min="3" max="4" width="11.5546875" style="29"/>
    <col min="5" max="16384" width="11.5546875" style="28"/>
  </cols>
  <sheetData>
    <row r="2" spans="2:5" x14ac:dyDescent="0.25">
      <c r="B2" s="30" t="s">
        <v>1219</v>
      </c>
    </row>
    <row r="3" spans="2:5" ht="14.4" thickBot="1" x14ac:dyDescent="0.3"/>
    <row r="4" spans="2:5" ht="14.4" thickBot="1" x14ac:dyDescent="0.3">
      <c r="B4" s="40"/>
      <c r="C4" s="41" t="s">
        <v>1019</v>
      </c>
      <c r="D4" s="42" t="s">
        <v>1020</v>
      </c>
      <c r="E4" s="33" t="s">
        <v>1021</v>
      </c>
    </row>
    <row r="5" spans="2:5" ht="14.4" thickBot="1" x14ac:dyDescent="0.3">
      <c r="B5" s="43" t="s">
        <v>1029</v>
      </c>
      <c r="C5" s="44"/>
      <c r="D5" s="35">
        <v>0.5</v>
      </c>
      <c r="E5" s="28" t="s">
        <v>1182</v>
      </c>
    </row>
    <row r="6" spans="2:5" ht="14.4" thickBot="1" x14ac:dyDescent="0.3">
      <c r="B6" s="51" t="s">
        <v>1039</v>
      </c>
      <c r="C6" s="52"/>
      <c r="D6" s="58">
        <v>0.5</v>
      </c>
      <c r="E6" s="28" t="s">
        <v>1183</v>
      </c>
    </row>
    <row r="7" spans="2:5" ht="14.4" thickBot="1" x14ac:dyDescent="0.3">
      <c r="B7" s="38" t="s">
        <v>1220</v>
      </c>
      <c r="C7" s="39">
        <f>(C5*D5)+(C6*D6)</f>
        <v>0</v>
      </c>
      <c r="E7" s="28" t="s">
        <v>1022</v>
      </c>
    </row>
    <row r="9" spans="2:5" x14ac:dyDescent="0.25">
      <c r="B9" s="30" t="s">
        <v>1221</v>
      </c>
    </row>
    <row r="10" spans="2:5" ht="14.4" thickBot="1" x14ac:dyDescent="0.3"/>
    <row r="11" spans="2:5" ht="14.4" thickBot="1" x14ac:dyDescent="0.3">
      <c r="B11" s="40"/>
      <c r="C11" s="41" t="s">
        <v>1019</v>
      </c>
      <c r="D11" s="42" t="s">
        <v>1020</v>
      </c>
      <c r="E11" s="33" t="s">
        <v>1021</v>
      </c>
    </row>
    <row r="12" spans="2:5" x14ac:dyDescent="0.25">
      <c r="B12" s="43" t="s">
        <v>1184</v>
      </c>
      <c r="C12" s="44"/>
      <c r="D12" s="45">
        <v>0.2</v>
      </c>
      <c r="E12" s="28" t="s">
        <v>1185</v>
      </c>
    </row>
    <row r="13" spans="2:5" x14ac:dyDescent="0.25">
      <c r="B13" s="43" t="s">
        <v>1186</v>
      </c>
      <c r="C13" s="46"/>
      <c r="D13" s="47">
        <v>0.2</v>
      </c>
      <c r="E13" s="28" t="s">
        <v>1187</v>
      </c>
    </row>
    <row r="14" spans="2:5" x14ac:dyDescent="0.25">
      <c r="B14" s="43" t="s">
        <v>1188</v>
      </c>
      <c r="C14" s="46"/>
      <c r="D14" s="47">
        <v>0.2</v>
      </c>
      <c r="E14" s="48" t="s">
        <v>1189</v>
      </c>
    </row>
    <row r="15" spans="2:5" ht="14.4" thickBot="1" x14ac:dyDescent="0.3">
      <c r="B15" s="43" t="s">
        <v>1190</v>
      </c>
      <c r="C15" s="49"/>
      <c r="D15" s="37">
        <v>0.2</v>
      </c>
      <c r="E15" s="28" t="s">
        <v>1191</v>
      </c>
    </row>
    <row r="16" spans="2:5" ht="14.4" thickBot="1" x14ac:dyDescent="0.3">
      <c r="B16" s="38" t="s">
        <v>1222</v>
      </c>
      <c r="C16" s="39">
        <f>(C12*D12)+(C13*D13)+(C14*D14)+(C15*D15)</f>
        <v>0</v>
      </c>
      <c r="E16" s="28" t="s">
        <v>1022</v>
      </c>
    </row>
    <row r="18" spans="2:5" x14ac:dyDescent="0.25">
      <c r="B18" s="30" t="s">
        <v>1228</v>
      </c>
    </row>
    <row r="19" spans="2:5" ht="14.4" thickBot="1" x14ac:dyDescent="0.3">
      <c r="C19" s="29" t="s">
        <v>548</v>
      </c>
    </row>
    <row r="20" spans="2:5" ht="14.4" thickBot="1" x14ac:dyDescent="0.3">
      <c r="B20" s="50"/>
      <c r="C20" s="42" t="s">
        <v>1019</v>
      </c>
      <c r="D20" s="42" t="s">
        <v>1020</v>
      </c>
      <c r="E20" s="33" t="s">
        <v>1021</v>
      </c>
    </row>
    <row r="21" spans="2:5" x14ac:dyDescent="0.25">
      <c r="B21" s="34" t="s">
        <v>1192</v>
      </c>
      <c r="C21" s="147"/>
      <c r="D21" s="45">
        <v>0.25</v>
      </c>
      <c r="E21" s="28" t="s">
        <v>1193</v>
      </c>
    </row>
    <row r="22" spans="2:5" x14ac:dyDescent="0.25">
      <c r="B22" s="34" t="s">
        <v>1085</v>
      </c>
      <c r="C22" s="148"/>
      <c r="D22" s="47">
        <v>0.25</v>
      </c>
      <c r="E22" s="28" t="s">
        <v>1194</v>
      </c>
    </row>
    <row r="23" spans="2:5" ht="14.4" thickBot="1" x14ac:dyDescent="0.3">
      <c r="B23" s="53" t="s">
        <v>1195</v>
      </c>
      <c r="C23" s="54"/>
      <c r="D23" s="37">
        <v>0.25</v>
      </c>
      <c r="E23" s="28" t="s">
        <v>1196</v>
      </c>
    </row>
    <row r="24" spans="2:5" ht="14.4" thickBot="1" x14ac:dyDescent="0.3">
      <c r="B24" s="149" t="s">
        <v>1223</v>
      </c>
      <c r="C24" s="56">
        <f>(C22*D22)+(C23*D23)</f>
        <v>0</v>
      </c>
      <c r="E24" s="28" t="s">
        <v>1022</v>
      </c>
    </row>
    <row r="26" spans="2:5" x14ac:dyDescent="0.25">
      <c r="B26" s="30" t="s">
        <v>1229</v>
      </c>
    </row>
    <row r="27" spans="2:5" ht="14.4" thickBot="1" x14ac:dyDescent="0.3"/>
    <row r="28" spans="2:5" ht="14.4" thickBot="1" x14ac:dyDescent="0.3">
      <c r="B28" s="40"/>
      <c r="C28" s="32" t="s">
        <v>1019</v>
      </c>
      <c r="D28" s="31" t="s">
        <v>1020</v>
      </c>
      <c r="E28" s="33" t="s">
        <v>1021</v>
      </c>
    </row>
    <row r="29" spans="2:5" x14ac:dyDescent="0.25">
      <c r="B29" s="43" t="s">
        <v>1100</v>
      </c>
      <c r="C29" s="46"/>
      <c r="D29" s="35">
        <v>0.2</v>
      </c>
      <c r="E29" s="28" t="s">
        <v>1197</v>
      </c>
    </row>
    <row r="30" spans="2:5" x14ac:dyDescent="0.25">
      <c r="B30" s="43" t="s">
        <v>1023</v>
      </c>
      <c r="C30" s="46"/>
      <c r="D30" s="47">
        <v>0.2</v>
      </c>
      <c r="E30" s="28" t="s">
        <v>1198</v>
      </c>
    </row>
    <row r="31" spans="2:5" x14ac:dyDescent="0.25">
      <c r="B31" s="43" t="s">
        <v>1024</v>
      </c>
      <c r="C31" s="46"/>
      <c r="D31" s="47">
        <v>0.2</v>
      </c>
      <c r="E31" s="28" t="s">
        <v>1199</v>
      </c>
    </row>
    <row r="32" spans="2:5" x14ac:dyDescent="0.25">
      <c r="B32" s="43" t="s">
        <v>1025</v>
      </c>
      <c r="C32" s="46"/>
      <c r="D32" s="47">
        <v>0.2</v>
      </c>
      <c r="E32" s="28" t="s">
        <v>1200</v>
      </c>
    </row>
    <row r="33" spans="2:5" ht="14.4" thickBot="1" x14ac:dyDescent="0.3">
      <c r="B33" s="57" t="s">
        <v>1026</v>
      </c>
      <c r="C33" s="49"/>
      <c r="D33" s="37">
        <v>0.2</v>
      </c>
      <c r="E33" s="28" t="s">
        <v>1201</v>
      </c>
    </row>
    <row r="34" spans="2:5" ht="14.4" thickBot="1" x14ac:dyDescent="0.3">
      <c r="B34" s="38" t="s">
        <v>1224</v>
      </c>
      <c r="C34" s="39">
        <f>(C29*D29)+(C30*D30)+(C31*D31)+(C32*D32)+(C33*D33)</f>
        <v>0</v>
      </c>
      <c r="E34" s="28" t="s">
        <v>1022</v>
      </c>
    </row>
    <row r="36" spans="2:5" x14ac:dyDescent="0.25">
      <c r="B36" s="30" t="s">
        <v>1225</v>
      </c>
    </row>
    <row r="37" spans="2:5" ht="14.4" thickBot="1" x14ac:dyDescent="0.3"/>
    <row r="38" spans="2:5" ht="14.4" thickBot="1" x14ac:dyDescent="0.3">
      <c r="B38" s="50"/>
      <c r="C38" s="31" t="s">
        <v>1019</v>
      </c>
      <c r="D38" s="31" t="s">
        <v>1020</v>
      </c>
      <c r="E38" s="33" t="s">
        <v>1021</v>
      </c>
    </row>
    <row r="39" spans="2:5" x14ac:dyDescent="0.25">
      <c r="B39" s="51" t="s">
        <v>1127</v>
      </c>
      <c r="C39" s="52"/>
      <c r="D39" s="35">
        <v>0.25</v>
      </c>
      <c r="E39" s="28" t="s">
        <v>1202</v>
      </c>
    </row>
    <row r="40" spans="2:5" ht="14.4" thickBot="1" x14ac:dyDescent="0.3">
      <c r="B40" s="36" t="s">
        <v>1130</v>
      </c>
      <c r="C40" s="59"/>
      <c r="D40" s="37">
        <v>0.75</v>
      </c>
      <c r="E40" s="28" t="s">
        <v>1203</v>
      </c>
    </row>
    <row r="41" spans="2:5" ht="14.4" thickBot="1" x14ac:dyDescent="0.3">
      <c r="B41" s="55" t="s">
        <v>1226</v>
      </c>
      <c r="C41" s="39">
        <f>(C39*D39)+(C40*D40)</f>
        <v>0</v>
      </c>
      <c r="E41" s="48" t="s">
        <v>1027</v>
      </c>
    </row>
    <row r="43" spans="2:5" x14ac:dyDescent="0.25">
      <c r="B43" s="30" t="s">
        <v>1227</v>
      </c>
    </row>
    <row r="44" spans="2:5" ht="14.4" thickBot="1" x14ac:dyDescent="0.3"/>
    <row r="45" spans="2:5" ht="14.4" thickBot="1" x14ac:dyDescent="0.3">
      <c r="B45" s="50"/>
      <c r="C45" s="31" t="s">
        <v>1019</v>
      </c>
      <c r="D45" s="31" t="s">
        <v>1020</v>
      </c>
      <c r="E45" s="33" t="s">
        <v>1021</v>
      </c>
    </row>
    <row r="46" spans="2:5" ht="14.4" thickBot="1" x14ac:dyDescent="0.3">
      <c r="B46" s="51" t="s">
        <v>1133</v>
      </c>
      <c r="C46" s="39"/>
      <c r="D46" s="35">
        <v>1</v>
      </c>
      <c r="E46" s="28" t="s">
        <v>1204</v>
      </c>
    </row>
  </sheetData>
  <pageMargins left="0.7" right="0.7" top="0.75" bottom="0.75" header="0.3" footer="0.3"/>
  <extLst>
    <ext xmlns:x15="http://schemas.microsoft.com/office/spreadsheetml/2010/11/main" uri="{F7C9EE02-42E1-4005-9D12-6889AFFD525C}">
      <x15:webExtensions xmlns:xm="http://schemas.microsoft.com/office/excel/2006/main">
        <x15:webExtension appRef="{53DDCB85-CD9B-4E79-9B8B-A6C031630412}">
          <xm:f>#REF!</xm:f>
        </x15:webExtension>
        <x15:webExtension appRef="{B8D23CF5-269D-4C35-928F-FEADF091BEA9}">
          <xm:f>#REF!</xm:f>
        </x15:webExtension>
      </x15:webExtens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F7E56-E196-47BA-8EBD-8672EB520EFE}">
  <dimension ref="A1:K23"/>
  <sheetViews>
    <sheetView workbookViewId="0">
      <selection activeCell="P15" sqref="P15"/>
    </sheetView>
  </sheetViews>
  <sheetFormatPr baseColWidth="10" defaultColWidth="8.88671875" defaultRowHeight="13.8" x14ac:dyDescent="0.25"/>
  <cols>
    <col min="1" max="1" width="8.88671875" style="150"/>
    <col min="2" max="2" width="23.33203125" style="29" customWidth="1"/>
    <col min="3" max="3" width="17.5546875" style="29" customWidth="1"/>
    <col min="4" max="4" width="20.33203125" style="29" customWidth="1"/>
    <col min="5" max="5" width="19.109375" style="29" customWidth="1"/>
    <col min="6" max="6" width="16" style="29" customWidth="1"/>
    <col min="7" max="7" width="17.109375" style="29" customWidth="1"/>
    <col min="8" max="8" width="23.44140625" style="29" customWidth="1"/>
    <col min="9" max="9" width="10.6640625" style="29" customWidth="1"/>
    <col min="10" max="11" width="8.88671875" style="150"/>
    <col min="12" max="16384" width="8.88671875" style="29"/>
  </cols>
  <sheetData>
    <row r="1" spans="1:11" x14ac:dyDescent="0.25">
      <c r="B1" s="150"/>
      <c r="C1" s="150"/>
      <c r="D1" s="150"/>
      <c r="E1" s="150"/>
      <c r="F1" s="150"/>
      <c r="G1" s="150"/>
      <c r="H1" s="150"/>
      <c r="I1" s="150"/>
      <c r="K1" s="29"/>
    </row>
    <row r="2" spans="1:11" x14ac:dyDescent="0.25">
      <c r="B2" s="151" t="s">
        <v>1205</v>
      </c>
      <c r="C2" s="151"/>
      <c r="D2" s="150"/>
      <c r="E2" s="150"/>
      <c r="F2" s="150"/>
      <c r="G2" s="150"/>
      <c r="H2" s="150"/>
      <c r="I2" s="150"/>
      <c r="K2" s="29"/>
    </row>
    <row r="3" spans="1:11" ht="14.4" thickBot="1" x14ac:dyDescent="0.3">
      <c r="B3" s="150"/>
      <c r="C3" s="150"/>
      <c r="D3" s="150"/>
      <c r="E3" s="150"/>
      <c r="F3" s="150"/>
      <c r="G3" s="150"/>
      <c r="H3" s="150"/>
      <c r="I3" s="150"/>
    </row>
    <row r="4" spans="1:11" s="156" customFormat="1" ht="42" thickBot="1" x14ac:dyDescent="0.35">
      <c r="A4" s="152"/>
      <c r="B4" s="153"/>
      <c r="C4" s="154" t="s">
        <v>1015</v>
      </c>
      <c r="D4" s="62" t="s">
        <v>1207</v>
      </c>
      <c r="E4" s="62" t="s">
        <v>1208</v>
      </c>
      <c r="F4" s="62" t="s">
        <v>1209</v>
      </c>
      <c r="G4" s="62" t="s">
        <v>1210</v>
      </c>
      <c r="H4" s="63" t="s">
        <v>1211</v>
      </c>
      <c r="I4" s="155" t="s">
        <v>1212</v>
      </c>
      <c r="J4" s="152"/>
      <c r="K4" s="152"/>
    </row>
    <row r="5" spans="1:11" x14ac:dyDescent="0.25">
      <c r="B5" s="157" t="s">
        <v>1213</v>
      </c>
      <c r="C5" s="46">
        <v>12.5</v>
      </c>
      <c r="D5" s="158">
        <v>12.5</v>
      </c>
      <c r="E5" s="158">
        <v>12.5</v>
      </c>
      <c r="F5" s="158">
        <v>20</v>
      </c>
      <c r="G5" s="158">
        <v>12.5</v>
      </c>
      <c r="H5" s="159">
        <v>30</v>
      </c>
      <c r="I5" s="47">
        <f>SUM(C5:H5)</f>
        <v>100</v>
      </c>
    </row>
    <row r="6" spans="1:11" x14ac:dyDescent="0.25">
      <c r="B6" s="157" t="s">
        <v>1214</v>
      </c>
      <c r="C6" s="46">
        <v>10</v>
      </c>
      <c r="D6" s="158">
        <v>10</v>
      </c>
      <c r="E6" s="158">
        <v>20</v>
      </c>
      <c r="F6" s="158">
        <v>20</v>
      </c>
      <c r="G6" s="158">
        <v>15</v>
      </c>
      <c r="H6" s="159">
        <v>25</v>
      </c>
      <c r="I6" s="47">
        <f>SUM(C6:H6)</f>
        <v>100</v>
      </c>
    </row>
    <row r="7" spans="1:11" ht="14.4" thickBot="1" x14ac:dyDescent="0.3">
      <c r="B7" s="160" t="s">
        <v>1215</v>
      </c>
      <c r="C7" s="49">
        <v>15</v>
      </c>
      <c r="D7" s="161">
        <v>25</v>
      </c>
      <c r="E7" s="161">
        <v>10</v>
      </c>
      <c r="F7" s="161">
        <v>15</v>
      </c>
      <c r="G7" s="161">
        <v>10</v>
      </c>
      <c r="H7" s="162">
        <v>25</v>
      </c>
      <c r="I7" s="47">
        <f>SUM(C7:H7)</f>
        <v>100</v>
      </c>
    </row>
    <row r="8" spans="1:11" ht="14.4" thickBot="1" x14ac:dyDescent="0.3">
      <c r="B8" s="163" t="s">
        <v>1216</v>
      </c>
      <c r="C8" s="164">
        <f t="shared" ref="C8:H8" si="0">AVERAGE(C5:C7)</f>
        <v>12.5</v>
      </c>
      <c r="D8" s="164">
        <f t="shared" si="0"/>
        <v>15.833333333333334</v>
      </c>
      <c r="E8" s="164">
        <f t="shared" si="0"/>
        <v>14.166666666666666</v>
      </c>
      <c r="F8" s="164">
        <f t="shared" si="0"/>
        <v>18.333333333333332</v>
      </c>
      <c r="G8" s="164">
        <f t="shared" si="0"/>
        <v>12.5</v>
      </c>
      <c r="H8" s="164">
        <f t="shared" si="0"/>
        <v>26.666666666666668</v>
      </c>
      <c r="I8" s="47">
        <f>SUM(C8:H8)</f>
        <v>100</v>
      </c>
      <c r="K8" s="152"/>
    </row>
    <row r="9" spans="1:11" ht="14.4" thickBot="1" x14ac:dyDescent="0.3">
      <c r="B9" s="163" t="s">
        <v>1217</v>
      </c>
      <c r="C9" s="165">
        <v>10</v>
      </c>
      <c r="D9" s="166">
        <v>15</v>
      </c>
      <c r="E9" s="166">
        <v>15</v>
      </c>
      <c r="F9" s="166">
        <v>20</v>
      </c>
      <c r="G9" s="166">
        <v>10</v>
      </c>
      <c r="H9" s="167">
        <v>30</v>
      </c>
      <c r="I9" s="37">
        <f>SUM(C9:H9)</f>
        <v>100</v>
      </c>
    </row>
    <row r="10" spans="1:11" x14ac:dyDescent="0.25">
      <c r="B10" s="150"/>
      <c r="C10" s="150"/>
      <c r="D10" s="150"/>
      <c r="E10" s="150"/>
      <c r="F10" s="150"/>
      <c r="G10" s="150"/>
      <c r="H10" s="150"/>
      <c r="I10" s="150"/>
    </row>
    <row r="11" spans="1:11" x14ac:dyDescent="0.25">
      <c r="B11" s="151" t="s">
        <v>1218</v>
      </c>
      <c r="C11" s="168"/>
      <c r="D11" s="150"/>
      <c r="E11" s="150"/>
      <c r="F11" s="150"/>
      <c r="G11" s="150"/>
      <c r="H11" s="150"/>
      <c r="I11" s="150"/>
    </row>
    <row r="12" spans="1:11" ht="14.4" thickBot="1" x14ac:dyDescent="0.3">
      <c r="B12" s="170"/>
      <c r="C12" s="150"/>
      <c r="D12" s="150"/>
      <c r="E12" s="150"/>
      <c r="F12" s="150"/>
      <c r="G12" s="150"/>
      <c r="H12" s="150"/>
      <c r="I12" s="150"/>
    </row>
    <row r="13" spans="1:11" ht="42" thickBot="1" x14ac:dyDescent="0.3">
      <c r="B13" s="153"/>
      <c r="C13" s="154" t="s">
        <v>1015</v>
      </c>
      <c r="D13" s="62" t="s">
        <v>1207</v>
      </c>
      <c r="E13" s="62" t="s">
        <v>1208</v>
      </c>
      <c r="F13" s="62" t="s">
        <v>1209</v>
      </c>
      <c r="G13" s="62" t="s">
        <v>1210</v>
      </c>
      <c r="H13" s="63" t="s">
        <v>1211</v>
      </c>
      <c r="I13" s="155" t="s">
        <v>1212</v>
      </c>
    </row>
    <row r="14" spans="1:11" x14ac:dyDescent="0.25">
      <c r="B14" s="157" t="s">
        <v>1213</v>
      </c>
      <c r="C14" s="46">
        <v>10</v>
      </c>
      <c r="D14" s="158">
        <v>10</v>
      </c>
      <c r="E14" s="158">
        <v>10</v>
      </c>
      <c r="F14" s="158">
        <v>10</v>
      </c>
      <c r="G14" s="158">
        <v>50</v>
      </c>
      <c r="H14" s="159">
        <v>10</v>
      </c>
      <c r="I14" s="35">
        <f>SUM(C14:H14)</f>
        <v>100</v>
      </c>
      <c r="K14" s="29"/>
    </row>
    <row r="15" spans="1:11" x14ac:dyDescent="0.25">
      <c r="B15" s="157" t="s">
        <v>1214</v>
      </c>
      <c r="C15" s="46">
        <v>10</v>
      </c>
      <c r="D15" s="158">
        <v>20</v>
      </c>
      <c r="E15" s="158">
        <v>15</v>
      </c>
      <c r="F15" s="158">
        <v>15</v>
      </c>
      <c r="G15" s="158">
        <v>25</v>
      </c>
      <c r="H15" s="159">
        <v>15</v>
      </c>
      <c r="I15" s="47">
        <f>SUM(C15:H15)</f>
        <v>100</v>
      </c>
    </row>
    <row r="16" spans="1:11" ht="14.4" thickBot="1" x14ac:dyDescent="0.3">
      <c r="B16" s="160" t="s">
        <v>1215</v>
      </c>
      <c r="C16" s="49">
        <v>10</v>
      </c>
      <c r="D16" s="161">
        <v>25</v>
      </c>
      <c r="E16" s="161">
        <v>10</v>
      </c>
      <c r="F16" s="161">
        <v>10</v>
      </c>
      <c r="G16" s="161">
        <v>35</v>
      </c>
      <c r="H16" s="162">
        <v>10</v>
      </c>
      <c r="I16" s="47">
        <f>SUM(C16:H16)</f>
        <v>100</v>
      </c>
    </row>
    <row r="17" spans="2:9" ht="14.4" thickBot="1" x14ac:dyDescent="0.3">
      <c r="B17" s="163" t="s">
        <v>1216</v>
      </c>
      <c r="C17" s="164">
        <f t="shared" ref="C17:H17" si="1">AVERAGE(C14:C16)</f>
        <v>10</v>
      </c>
      <c r="D17" s="164">
        <f t="shared" si="1"/>
        <v>18.333333333333332</v>
      </c>
      <c r="E17" s="164">
        <f t="shared" si="1"/>
        <v>11.666666666666666</v>
      </c>
      <c r="F17" s="164">
        <f t="shared" si="1"/>
        <v>11.666666666666666</v>
      </c>
      <c r="G17" s="164">
        <f t="shared" si="1"/>
        <v>36.666666666666664</v>
      </c>
      <c r="H17" s="164">
        <f t="shared" si="1"/>
        <v>11.666666666666666</v>
      </c>
      <c r="I17" s="47">
        <f>SUM(C17:H17)</f>
        <v>100</v>
      </c>
    </row>
    <row r="18" spans="2:9" ht="14.4" thickBot="1" x14ac:dyDescent="0.3">
      <c r="B18" s="163" t="s">
        <v>1217</v>
      </c>
      <c r="C18" s="165">
        <v>10</v>
      </c>
      <c r="D18" s="166">
        <v>20</v>
      </c>
      <c r="E18" s="166">
        <v>10</v>
      </c>
      <c r="F18" s="166">
        <v>10</v>
      </c>
      <c r="G18" s="166">
        <v>40</v>
      </c>
      <c r="H18" s="167">
        <v>10</v>
      </c>
      <c r="I18" s="37">
        <f>SUM(C18:H18)</f>
        <v>100</v>
      </c>
    </row>
    <row r="19" spans="2:9" x14ac:dyDescent="0.25">
      <c r="B19" s="150"/>
      <c r="C19" s="150"/>
      <c r="D19" s="150"/>
      <c r="E19" s="150"/>
      <c r="F19" s="150"/>
      <c r="G19" s="150"/>
      <c r="H19" s="150"/>
      <c r="I19" s="150"/>
    </row>
    <row r="20" spans="2:9" x14ac:dyDescent="0.25">
      <c r="B20" s="151" t="s">
        <v>1206</v>
      </c>
      <c r="C20" s="168"/>
      <c r="D20" s="150"/>
      <c r="E20" s="150"/>
      <c r="F20" s="150"/>
      <c r="G20" s="150"/>
      <c r="H20" s="150"/>
      <c r="I20" s="150"/>
    </row>
    <row r="21" spans="2:9" ht="14.4" thickBot="1" x14ac:dyDescent="0.3">
      <c r="B21" s="170"/>
      <c r="C21" s="150"/>
      <c r="D21" s="150"/>
      <c r="E21" s="150"/>
      <c r="F21" s="150"/>
      <c r="G21" s="150"/>
      <c r="H21" s="150"/>
      <c r="I21" s="150"/>
    </row>
    <row r="22" spans="2:9" ht="42" thickBot="1" x14ac:dyDescent="0.3">
      <c r="B22" s="171"/>
      <c r="C22" s="172" t="s">
        <v>1015</v>
      </c>
      <c r="D22" s="173" t="s">
        <v>1207</v>
      </c>
      <c r="E22" s="173" t="s">
        <v>1208</v>
      </c>
      <c r="F22" s="173" t="s">
        <v>1209</v>
      </c>
      <c r="G22" s="173" t="s">
        <v>1210</v>
      </c>
      <c r="H22" s="174" t="s">
        <v>1211</v>
      </c>
      <c r="I22" s="155" t="s">
        <v>1212</v>
      </c>
    </row>
    <row r="23" spans="2:9" ht="14.4" thickBot="1" x14ac:dyDescent="0.3">
      <c r="B23" s="169" t="s">
        <v>1018</v>
      </c>
      <c r="C23" s="176">
        <f>AVERAGE(C9,C18)</f>
        <v>10</v>
      </c>
      <c r="D23" s="176">
        <f t="shared" ref="D23:H23" si="2">AVERAGE(D9,D18)</f>
        <v>17.5</v>
      </c>
      <c r="E23" s="176">
        <f t="shared" si="2"/>
        <v>12.5</v>
      </c>
      <c r="F23" s="176">
        <f t="shared" si="2"/>
        <v>15</v>
      </c>
      <c r="G23" s="176">
        <f t="shared" si="2"/>
        <v>25</v>
      </c>
      <c r="H23" s="176">
        <f t="shared" si="2"/>
        <v>20</v>
      </c>
      <c r="I23" s="175">
        <f>SUM(C23:H23)</f>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12F92-BB88-4883-817F-E9F60A7CFD4E}">
  <dimension ref="A1:AK63"/>
  <sheetViews>
    <sheetView topLeftCell="B28" zoomScale="90" zoomScaleNormal="90" workbookViewId="0">
      <selection activeCell="H53" sqref="H53"/>
    </sheetView>
  </sheetViews>
  <sheetFormatPr baseColWidth="10" defaultColWidth="8.88671875" defaultRowHeight="14.4" x14ac:dyDescent="0.3"/>
  <cols>
    <col min="1" max="1" width="64.44140625" customWidth="1"/>
    <col min="2" max="2" width="44" bestFit="1" customWidth="1"/>
    <col min="3" max="19" width="30.6640625" customWidth="1"/>
    <col min="22" max="27" width="20.6640625" customWidth="1"/>
    <col min="29" max="30" width="23.88671875" customWidth="1"/>
  </cols>
  <sheetData>
    <row r="1" spans="1:37" ht="43.2" x14ac:dyDescent="0.3">
      <c r="A1" s="1" t="str">
        <f>'Round 2'!B1</f>
        <v xml:space="preserve">Specific model name </v>
      </c>
      <c r="B1" s="1" t="str">
        <f>'Round 2'!C1</f>
        <v>Model category</v>
      </c>
      <c r="C1" s="73" t="s">
        <v>1029</v>
      </c>
      <c r="D1" s="73" t="s">
        <v>1039</v>
      </c>
      <c r="E1" s="73" t="str">
        <f>'Round 2'!O1</f>
        <v>Model generality</v>
      </c>
      <c r="F1" s="73" t="str">
        <f>'Round 2'!Q1</f>
        <v>Realism A</v>
      </c>
      <c r="G1" s="73" t="str">
        <f>'Round 2'!T1</f>
        <v>Realism B</v>
      </c>
      <c r="H1" s="73" t="str">
        <f>'Round 2'!W1</f>
        <v>Realism C</v>
      </c>
      <c r="I1" s="73" t="str">
        <f>'Round 2'!Y1</f>
        <v>Maturity</v>
      </c>
      <c r="J1" s="73" t="str">
        <f>'Round 2'!AC1</f>
        <v>Assessment</v>
      </c>
      <c r="K1" s="73" t="str">
        <f>'Round 2'!AE1</f>
        <v>Time for model setup</v>
      </c>
      <c r="L1" s="73" t="str">
        <f>'Round 2'!AG1</f>
        <v>Development in different programming languages</v>
      </c>
      <c r="M1" s="73" t="str">
        <f>'Round 2'!AI1</f>
        <v>Availability in different computer platforms</v>
      </c>
      <c r="N1" s="73" t="str">
        <f>'Round 2'!AK1</f>
        <v>Source code availability</v>
      </c>
      <c r="O1" s="73" t="str">
        <f>'Round 2'!AM1</f>
        <v>Potential usage restrictions</v>
      </c>
      <c r="P1" s="73" t="str">
        <f>'Round 2'!AO1</f>
        <v>Type of license</v>
      </c>
      <c r="Q1" s="73" t="str">
        <f>'Round 2'!BD1</f>
        <v>Potential scope to support MSFD policies</v>
      </c>
      <c r="R1" s="73" t="str">
        <f>'Round 2'!BG1</f>
        <v>Applications supporting MSFD policies</v>
      </c>
      <c r="S1" s="73" t="str">
        <f>'Round 2'!BL1</f>
        <v xml:space="preserve">Model coupling and interoperability </v>
      </c>
      <c r="V1" s="73" t="s">
        <v>1028</v>
      </c>
      <c r="W1" s="73" t="s">
        <v>1046</v>
      </c>
      <c r="X1" s="73" t="s">
        <v>1078</v>
      </c>
      <c r="Y1" s="73" t="s">
        <v>1099</v>
      </c>
      <c r="Z1" s="73" t="s">
        <v>1126</v>
      </c>
      <c r="AA1" s="73" t="s">
        <v>1132</v>
      </c>
      <c r="AC1" s="1" t="str">
        <f t="shared" ref="AC1" si="0">A1</f>
        <v xml:space="preserve">Specific model name </v>
      </c>
      <c r="AD1" s="1" t="str">
        <f t="shared" ref="AD1" si="1">B1</f>
        <v>Model category</v>
      </c>
      <c r="AE1" s="60" t="s">
        <v>1016</v>
      </c>
      <c r="AF1" s="60" t="s">
        <v>1017</v>
      </c>
      <c r="AG1" s="60" t="s">
        <v>1018</v>
      </c>
      <c r="AI1" s="60" t="s">
        <v>1016</v>
      </c>
      <c r="AJ1" s="60" t="s">
        <v>1017</v>
      </c>
      <c r="AK1" s="60" t="s">
        <v>1018</v>
      </c>
    </row>
    <row r="2" spans="1:37" x14ac:dyDescent="0.3">
      <c r="A2" t="str">
        <f>'Round 2'!B3</f>
        <v>ERSEM</v>
      </c>
      <c r="B2" t="str">
        <f>'Round 2'!C3</f>
        <v>Biogeochemical and lower trophic level models</v>
      </c>
      <c r="C2">
        <f>VLOOKUP('Round 2'!I3,'instructions and lists'!$F$48:$G$51,2,0)</f>
        <v>3</v>
      </c>
      <c r="D2">
        <f>VLOOKUP('Round 2'!J3,'instructions and lists'!$F$54:$G$56,2,0)</f>
        <v>3</v>
      </c>
      <c r="E2">
        <f>VLOOKUP('Round 2'!O3,'instructions and lists'!$F$60:$G$62,2,0)</f>
        <v>3</v>
      </c>
      <c r="F2">
        <f>VLOOKUP('Round 2'!Q3,'instructions and lists'!$F$65:$G$68,2,0)</f>
        <v>2</v>
      </c>
      <c r="G2">
        <f>VLOOKUP('Round 2'!T3,'instructions and lists'!$F$71:$G$73,2,0)</f>
        <v>2</v>
      </c>
      <c r="H2">
        <f>VLOOKUP('Round 2'!W3,'instructions and lists'!$F$76:$G$79,2,0)</f>
        <v>2</v>
      </c>
      <c r="I2">
        <f>VLOOKUP('Round 2'!Y3,'instructions and lists'!$F$83:$G$85,2,0)</f>
        <v>3</v>
      </c>
      <c r="J2">
        <f>VLOOKUP('Round 2'!AC3,'instructions and lists'!$F$88:$G$91,2,0)</f>
        <v>3</v>
      </c>
      <c r="K2">
        <f>VLOOKUP('Round 2'!AE3,'instructions and lists'!$F$94:$G$96,2,0)</f>
        <v>2</v>
      </c>
      <c r="L2">
        <f>VLOOKUP('Round 2'!AG3,'instructions and lists'!$F$100:$G$101,2,0)</f>
        <v>1</v>
      </c>
      <c r="M2">
        <f>VLOOKUP('Round 2'!AI3,'instructions and lists'!$F$104:$G$105,2,0)</f>
        <v>3</v>
      </c>
      <c r="N2">
        <f>VLOOKUP('Round 2'!AK3,'instructions and lists'!$F$108:$G$110,2,0)</f>
        <v>3</v>
      </c>
      <c r="O2">
        <f>VLOOKUP('Round 2'!AM3,'instructions and lists'!$F$113:$G$114,2,0)</f>
        <v>3</v>
      </c>
      <c r="P2">
        <f>VLOOKUP('Round 2'!AO3,'instructions and lists'!$F$117:$G$119,2,0)</f>
        <v>3</v>
      </c>
      <c r="Q2" s="61">
        <f>'Round 2'!BD3</f>
        <v>1.9090909090909092</v>
      </c>
      <c r="R2" s="61">
        <f>'Round 2'!BG3</f>
        <v>1.9090909090909092</v>
      </c>
      <c r="S2" s="61">
        <f>VLOOKUP('Round 2'!BL3,'instructions and lists'!$F$130:$G$132,2,0)</f>
        <v>3</v>
      </c>
      <c r="V2" s="61">
        <f t="shared" ref="V2:V33" si="2">AVERAGE(C2:D2)</f>
        <v>3</v>
      </c>
      <c r="W2" s="61">
        <f t="shared" ref="W2:W33" si="3">AVERAGE(E2:H2)</f>
        <v>2.25</v>
      </c>
      <c r="X2" s="61">
        <f t="shared" ref="X2:X33" si="4">AVERAGE(I2:K2)</f>
        <v>2.6666666666666665</v>
      </c>
      <c r="Y2" s="61">
        <f t="shared" ref="Y2:Y33" si="5">AVERAGE(L2:P2)</f>
        <v>2.6</v>
      </c>
      <c r="Z2" s="61">
        <f t="shared" ref="Z2:Z33" si="6">(Q2*0.25)+(R2*0.75)</f>
        <v>1.9090909090909092</v>
      </c>
      <c r="AA2" s="61">
        <f t="shared" ref="AA2:AA33" si="7">S2</f>
        <v>3</v>
      </c>
      <c r="AC2" t="str">
        <f t="shared" ref="AC2:AC33" si="8">A2</f>
        <v>ERSEM</v>
      </c>
      <c r="AD2" t="str">
        <f t="shared" ref="AD2:AD33" si="9">B2</f>
        <v>Biogeochemical and lower trophic level models</v>
      </c>
      <c r="AE2" s="61">
        <f>SUMPRODUCT(V2:AA2,'Between-category weights'!$C$9:$H$9)/'Between-category weights'!$I$9</f>
        <v>2.6484090909090914</v>
      </c>
      <c r="AF2" s="61">
        <f>SUMPRODUCT(V2:AA2,'Between-category weights'!$C$18:$H$18)/'Between-category weights'!$I$18</f>
        <v>2.3403030303030303</v>
      </c>
      <c r="AG2" s="61">
        <f>SUMPRODUCT(V2:AA2,'Between-category weights'!$C$23:$H$23)/'Between-category weights'!$I$23</f>
        <v>2.4943560606060604</v>
      </c>
      <c r="AI2">
        <f t="shared" ref="AI2:AI33" si="10">_xlfn.RANK.AVG(AE2,$AE$2:$AE$63)</f>
        <v>2</v>
      </c>
      <c r="AJ2">
        <f t="shared" ref="AJ2:AJ33" si="11">_xlfn.RANK.AVG(AF2,$AF$2:$AF$63)</f>
        <v>2</v>
      </c>
      <c r="AK2">
        <f t="shared" ref="AK2:AK33" si="12">_xlfn.RANK.AVG(AG2,$AG$2:$AG$63)</f>
        <v>1</v>
      </c>
    </row>
    <row r="3" spans="1:37" x14ac:dyDescent="0.3">
      <c r="A3" t="str">
        <f>'Round 2'!B4</f>
        <v>ERGOM</v>
      </c>
      <c r="B3" t="str">
        <f>'Round 2'!C4</f>
        <v>Biogeochemical and lower trophic level models</v>
      </c>
      <c r="C3">
        <f>VLOOKUP('Round 2'!I4,'instructions and lists'!$F$48:$G$51,2,0)</f>
        <v>3</v>
      </c>
      <c r="D3">
        <f>VLOOKUP('Round 2'!J4,'instructions and lists'!$F$54:$G$56,2,0)</f>
        <v>3</v>
      </c>
      <c r="E3">
        <f>VLOOKUP('Round 2'!O4,'instructions and lists'!$F$60:$G$62,2,0)</f>
        <v>3</v>
      </c>
      <c r="F3">
        <f>VLOOKUP('Round 2'!Q4,'instructions and lists'!$F$65:$G$68,2,0)</f>
        <v>2</v>
      </c>
      <c r="G3">
        <f>VLOOKUP('Round 2'!T4,'instructions and lists'!$F$71:$G$73,2,0)</f>
        <v>2</v>
      </c>
      <c r="H3">
        <f>VLOOKUP('Round 2'!W4,'instructions and lists'!$F$76:$G$79,2,0)</f>
        <v>2</v>
      </c>
      <c r="I3">
        <f>VLOOKUP('Round 2'!Y4,'instructions and lists'!$F$83:$G$85,2,0)</f>
        <v>3</v>
      </c>
      <c r="J3">
        <f>VLOOKUP('Round 2'!AC4,'instructions and lists'!$F$88:$G$91,2,0)</f>
        <v>3</v>
      </c>
      <c r="K3">
        <f>VLOOKUP('Round 2'!AE4,'instructions and lists'!$F$94:$G$96,2,0)</f>
        <v>2</v>
      </c>
      <c r="L3">
        <f>VLOOKUP('Round 2'!AG4,'instructions and lists'!$F$100:$G$101,2,0)</f>
        <v>3</v>
      </c>
      <c r="M3">
        <f>VLOOKUP('Round 2'!AI4,'instructions and lists'!$F$104:$G$105,2,0)</f>
        <v>3</v>
      </c>
      <c r="N3">
        <f>VLOOKUP('Round 2'!AK4,'instructions and lists'!$F$108:$G$110,2,0)</f>
        <v>3</v>
      </c>
      <c r="O3">
        <f>VLOOKUP('Round 2'!AM4,'instructions and lists'!$F$113:$G$114,2,0)</f>
        <v>3</v>
      </c>
      <c r="P3">
        <f>VLOOKUP('Round 2'!AO4,'instructions and lists'!$F$117:$G$119,2,0)</f>
        <v>3</v>
      </c>
      <c r="Q3" s="61">
        <f>'Round 2'!BD4</f>
        <v>1.6363636363636365</v>
      </c>
      <c r="R3" s="61">
        <f>'Round 2'!BG4</f>
        <v>1.6363636363636365</v>
      </c>
      <c r="S3" s="61">
        <f>VLOOKUP('Round 2'!BL4,'instructions and lists'!$F$130:$G$132,2,0)</f>
        <v>3</v>
      </c>
      <c r="V3" s="61">
        <f t="shared" si="2"/>
        <v>3</v>
      </c>
      <c r="W3" s="61">
        <f t="shared" si="3"/>
        <v>2.25</v>
      </c>
      <c r="X3" s="61">
        <f t="shared" si="4"/>
        <v>2.6666666666666665</v>
      </c>
      <c r="Y3" s="61">
        <f t="shared" si="5"/>
        <v>3</v>
      </c>
      <c r="Z3" s="61">
        <f t="shared" si="6"/>
        <v>1.6363636363636365</v>
      </c>
      <c r="AA3" s="61">
        <f t="shared" si="7"/>
        <v>3</v>
      </c>
      <c r="AC3" t="str">
        <f t="shared" si="8"/>
        <v>ERGOM</v>
      </c>
      <c r="AD3" t="str">
        <f t="shared" si="9"/>
        <v>Biogeochemical and lower trophic level models</v>
      </c>
      <c r="AE3" s="61">
        <f>SUMPRODUCT(V3:AA3,'Between-category weights'!$C$9:$H$9)/'Between-category weights'!$I$9</f>
        <v>2.7011363636363637</v>
      </c>
      <c r="AF3" s="61">
        <f>SUMPRODUCT(V3:AA3,'Between-category weights'!$C$18:$H$18)/'Between-category weights'!$I$18</f>
        <v>2.2712121212121215</v>
      </c>
      <c r="AG3" s="61">
        <f>SUMPRODUCT(V3:AA3,'Between-category weights'!$C$23:$H$23)/'Between-category weights'!$I$23</f>
        <v>2.4861742424242421</v>
      </c>
      <c r="AI3">
        <f t="shared" si="10"/>
        <v>1</v>
      </c>
      <c r="AJ3">
        <f t="shared" si="11"/>
        <v>5</v>
      </c>
      <c r="AK3">
        <f t="shared" si="12"/>
        <v>2</v>
      </c>
    </row>
    <row r="4" spans="1:37" x14ac:dyDescent="0.3">
      <c r="A4" t="str">
        <f>'Round 2'!B29</f>
        <v xml:space="preserve">OSMOSE (Object-oriented Simulator of Marine ecOSystem Exploitation) </v>
      </c>
      <c r="B4" t="str">
        <f>'Round 2'!C29</f>
        <v>Multispecies individual-based models</v>
      </c>
      <c r="C4">
        <f>VLOOKUP('Round 2'!I29,'instructions and lists'!$F$48:$G$51,2,0)</f>
        <v>3</v>
      </c>
      <c r="D4">
        <f>VLOOKUP('Round 2'!J29,'instructions and lists'!$F$54:$G$56,2,0)</f>
        <v>3</v>
      </c>
      <c r="E4">
        <f>VLOOKUP('Round 2'!O29,'instructions and lists'!$F$60:$G$62,2,0)</f>
        <v>3</v>
      </c>
      <c r="F4">
        <f>VLOOKUP('Round 2'!Q29,'instructions and lists'!$F$65:$G$68,2,0)</f>
        <v>3</v>
      </c>
      <c r="G4">
        <f>VLOOKUP('Round 2'!T29,'instructions and lists'!$F$71:$G$73,2,0)</f>
        <v>3</v>
      </c>
      <c r="H4">
        <f>VLOOKUP('Round 2'!W29,'instructions and lists'!$F$76:$G$79,2,0)</f>
        <v>2</v>
      </c>
      <c r="I4">
        <f>VLOOKUP('Round 2'!Y29,'instructions and lists'!$F$83:$G$85,2,0)</f>
        <v>3</v>
      </c>
      <c r="J4">
        <f>VLOOKUP('Round 2'!AC29,'instructions and lists'!$F$88:$G$91,2,0)</f>
        <v>2</v>
      </c>
      <c r="K4">
        <f>VLOOKUP('Round 2'!AE29,'instructions and lists'!$F$94:$G$96,2,0)</f>
        <v>2</v>
      </c>
      <c r="L4">
        <f>VLOOKUP('Round 2'!AG29,'instructions and lists'!$F$100:$G$101,2,0)</f>
        <v>1</v>
      </c>
      <c r="M4">
        <f>VLOOKUP('Round 2'!AI29,'instructions and lists'!$F$104:$G$105,2,0)</f>
        <v>3</v>
      </c>
      <c r="N4">
        <f>VLOOKUP('Round 2'!AK29,'instructions and lists'!$F$108:$G$110,2,0)</f>
        <v>3</v>
      </c>
      <c r="O4">
        <f>VLOOKUP('Round 2'!AM29,'instructions and lists'!$F$113:$G$114,2,0)</f>
        <v>3</v>
      </c>
      <c r="P4">
        <f>VLOOKUP('Round 2'!AO29,'instructions and lists'!$F$117:$G$119,2,0)</f>
        <v>3</v>
      </c>
      <c r="Q4" s="61">
        <f>'Round 2'!BD29</f>
        <v>1.6363636363636365</v>
      </c>
      <c r="R4" s="61">
        <f>'Round 2'!BG29</f>
        <v>1.6363636363636365</v>
      </c>
      <c r="S4" s="61">
        <f>VLOOKUP('Round 2'!BL29,'instructions and lists'!$F$130:$G$132,2,0)</f>
        <v>3</v>
      </c>
      <c r="V4" s="61">
        <f t="shared" si="2"/>
        <v>3</v>
      </c>
      <c r="W4" s="61">
        <f t="shared" si="3"/>
        <v>2.75</v>
      </c>
      <c r="X4" s="61">
        <f t="shared" si="4"/>
        <v>2.3333333333333335</v>
      </c>
      <c r="Y4" s="61">
        <f t="shared" si="5"/>
        <v>2.6</v>
      </c>
      <c r="Z4" s="61">
        <f t="shared" si="6"/>
        <v>1.6363636363636365</v>
      </c>
      <c r="AA4" s="61">
        <f t="shared" si="7"/>
        <v>3</v>
      </c>
      <c r="AC4" t="str">
        <f t="shared" si="8"/>
        <v xml:space="preserve">OSMOSE (Object-oriented Simulator of Marine ecOSystem Exploitation) </v>
      </c>
      <c r="AD4" t="str">
        <f t="shared" si="9"/>
        <v>Multispecies individual-based models</v>
      </c>
      <c r="AE4" s="61">
        <f>SUMPRODUCT(V4:AA4,'Between-category weights'!$C$9:$H$9)/'Between-category weights'!$I$9</f>
        <v>2.646136363636364</v>
      </c>
      <c r="AF4" s="61">
        <f>SUMPRODUCT(V4:AA4,'Between-category weights'!$C$18:$H$18)/'Between-category weights'!$I$18</f>
        <v>2.2978787878787883</v>
      </c>
      <c r="AG4" s="61">
        <f>SUMPRODUCT(V4:AA4,'Between-category weights'!$C$23:$H$23)/'Between-category weights'!$I$23</f>
        <v>2.4720075757575759</v>
      </c>
      <c r="AI4">
        <f t="shared" si="10"/>
        <v>3</v>
      </c>
      <c r="AJ4">
        <f t="shared" si="11"/>
        <v>4</v>
      </c>
      <c r="AK4">
        <f t="shared" si="12"/>
        <v>3</v>
      </c>
    </row>
    <row r="5" spans="1:37" x14ac:dyDescent="0.3">
      <c r="A5" t="str">
        <f>'Round 2'!B55</f>
        <v>Atlantis</v>
      </c>
      <c r="B5" t="str">
        <f>'Round 2'!C55</f>
        <v>Whole system or end-to-end models</v>
      </c>
      <c r="C5">
        <f>VLOOKUP('Round 2'!I55,'instructions and lists'!$F$48:$G$51,2,0)</f>
        <v>3</v>
      </c>
      <c r="D5">
        <f>VLOOKUP('Round 2'!J55,'instructions and lists'!$F$54:$G$56,2,0)</f>
        <v>3</v>
      </c>
      <c r="E5">
        <f>VLOOKUP('Round 2'!O55,'instructions and lists'!$F$60:$G$62,2,0)</f>
        <v>3</v>
      </c>
      <c r="F5">
        <f>VLOOKUP('Round 2'!Q55,'instructions and lists'!$F$65:$G$68,2,0)</f>
        <v>3</v>
      </c>
      <c r="G5">
        <f>VLOOKUP('Round 2'!T55,'instructions and lists'!$F$71:$G$73,2,0)</f>
        <v>3</v>
      </c>
      <c r="H5">
        <f>VLOOKUP('Round 2'!W55,'instructions and lists'!$F$76:$G$79,2,0)</f>
        <v>2</v>
      </c>
      <c r="I5">
        <f>VLOOKUP('Round 2'!Y55,'instructions and lists'!$F$83:$G$85,2,0)</f>
        <v>3</v>
      </c>
      <c r="J5">
        <f>VLOOKUP('Round 2'!AC55,'instructions and lists'!$F$88:$G$91,2,0)</f>
        <v>2</v>
      </c>
      <c r="K5">
        <f>VLOOKUP('Round 2'!AE55,'instructions and lists'!$F$94:$G$96,2,0)</f>
        <v>1</v>
      </c>
      <c r="L5">
        <f>VLOOKUP('Round 2'!AG55,'instructions and lists'!$F$100:$G$101,2,0)</f>
        <v>1</v>
      </c>
      <c r="M5">
        <f>VLOOKUP('Round 2'!AI55,'instructions and lists'!$F$104:$G$105,2,0)</f>
        <v>3</v>
      </c>
      <c r="N5">
        <f>VLOOKUP('Round 2'!AK55,'instructions and lists'!$F$108:$G$110,2,0)</f>
        <v>1</v>
      </c>
      <c r="O5">
        <f>VLOOKUP('Round 2'!AM55,'instructions and lists'!$F$113:$G$114,2,0)</f>
        <v>3</v>
      </c>
      <c r="P5">
        <f>VLOOKUP('Round 2'!AO55,'instructions and lists'!$F$117:$G$119,2,0)</f>
        <v>1</v>
      </c>
      <c r="Q5" s="61">
        <f>'Round 2'!BD55</f>
        <v>2.4545454545454546</v>
      </c>
      <c r="R5" s="61">
        <f>'Round 2'!BG55</f>
        <v>1.9090909090909092</v>
      </c>
      <c r="S5" s="61">
        <f>VLOOKUP('Round 2'!BL55,'instructions and lists'!$F$130:$G$132,2,0)</f>
        <v>3</v>
      </c>
      <c r="V5" s="61">
        <f t="shared" si="2"/>
        <v>3</v>
      </c>
      <c r="W5" s="61">
        <f t="shared" si="3"/>
        <v>2.75</v>
      </c>
      <c r="X5" s="61">
        <f t="shared" si="4"/>
        <v>2</v>
      </c>
      <c r="Y5" s="61">
        <f t="shared" si="5"/>
        <v>1.8</v>
      </c>
      <c r="Z5" s="61">
        <f t="shared" si="6"/>
        <v>2.0454545454545454</v>
      </c>
      <c r="AA5" s="61">
        <f t="shared" si="7"/>
        <v>3</v>
      </c>
      <c r="AC5" t="str">
        <f t="shared" si="8"/>
        <v>Atlantis</v>
      </c>
      <c r="AD5" t="str">
        <f t="shared" si="9"/>
        <v>Whole system or end-to-end models</v>
      </c>
      <c r="AE5" s="61">
        <f>SUMPRODUCT(V5:AA5,'Between-category weights'!$C$9:$H$9)/'Between-category weights'!$I$9</f>
        <v>2.4770454545454546</v>
      </c>
      <c r="AF5" s="61">
        <f>SUMPRODUCT(V5:AA5,'Between-category weights'!$C$18:$H$18)/'Between-category weights'!$I$18</f>
        <v>2.3481818181818181</v>
      </c>
      <c r="AG5" s="61">
        <f>SUMPRODUCT(V5:AA5,'Between-category weights'!$C$23:$H$23)/'Between-category weights'!$I$23</f>
        <v>2.4126136363636363</v>
      </c>
      <c r="AI5">
        <f t="shared" si="10"/>
        <v>7</v>
      </c>
      <c r="AJ5">
        <f t="shared" si="11"/>
        <v>1</v>
      </c>
      <c r="AK5">
        <f t="shared" si="12"/>
        <v>4</v>
      </c>
    </row>
    <row r="6" spans="1:37" x14ac:dyDescent="0.3">
      <c r="A6" t="str">
        <f>'Round 2'!B5</f>
        <v>PISCES</v>
      </c>
      <c r="B6" t="str">
        <f>'Round 2'!C5</f>
        <v>Biogeochemical and lower trophic level models</v>
      </c>
      <c r="C6">
        <f>VLOOKUP('Round 2'!I5,'instructions and lists'!$F$48:$G$51,2,0)</f>
        <v>3</v>
      </c>
      <c r="D6">
        <f>VLOOKUP('Round 2'!J5,'instructions and lists'!$F$54:$G$56,2,0)</f>
        <v>3</v>
      </c>
      <c r="E6">
        <f>VLOOKUP('Round 2'!O5,'instructions and lists'!$F$60:$G$62,2,0)</f>
        <v>2</v>
      </c>
      <c r="F6">
        <f>VLOOKUP('Round 2'!Q5,'instructions and lists'!$F$65:$G$68,2,0)</f>
        <v>2</v>
      </c>
      <c r="G6">
        <f>VLOOKUP('Round 2'!T5,'instructions and lists'!$F$71:$G$73,2,0)</f>
        <v>2</v>
      </c>
      <c r="H6">
        <f>VLOOKUP('Round 2'!W5,'instructions and lists'!$F$76:$G$79,2,0)</f>
        <v>2</v>
      </c>
      <c r="I6">
        <f>VLOOKUP('Round 2'!Y5,'instructions and lists'!$F$83:$G$85,2,0)</f>
        <v>3</v>
      </c>
      <c r="J6">
        <f>VLOOKUP('Round 2'!AC5,'instructions and lists'!$F$88:$G$91,2,0)</f>
        <v>3</v>
      </c>
      <c r="K6">
        <f>VLOOKUP('Round 2'!AE5,'instructions and lists'!$F$94:$G$96,2,0)</f>
        <v>2</v>
      </c>
      <c r="L6">
        <f>VLOOKUP('Round 2'!AG5,'instructions and lists'!$F$100:$G$101,2,0)</f>
        <v>1</v>
      </c>
      <c r="M6">
        <f>VLOOKUP('Round 2'!AI5,'instructions and lists'!$F$104:$G$105,2,0)</f>
        <v>1</v>
      </c>
      <c r="N6">
        <f>VLOOKUP('Round 2'!AK5,'instructions and lists'!$F$108:$G$110,2,0)</f>
        <v>3</v>
      </c>
      <c r="O6">
        <f>VLOOKUP('Round 2'!AM5,'instructions and lists'!$F$113:$G$114,2,0)</f>
        <v>3</v>
      </c>
      <c r="P6">
        <f>VLOOKUP('Round 2'!AO5,'instructions and lists'!$F$117:$G$119,2,0)</f>
        <v>3</v>
      </c>
      <c r="Q6" s="61">
        <f>'Round 2'!BD5</f>
        <v>1.6363636363636365</v>
      </c>
      <c r="R6" s="61">
        <f>'Round 2'!BG5</f>
        <v>1.6363636363636365</v>
      </c>
      <c r="S6" s="61">
        <f>VLOOKUP('Round 2'!BL5,'instructions and lists'!$F$130:$G$132,2,0)</f>
        <v>3</v>
      </c>
      <c r="V6" s="61">
        <f t="shared" si="2"/>
        <v>3</v>
      </c>
      <c r="W6" s="61">
        <f t="shared" si="3"/>
        <v>2</v>
      </c>
      <c r="X6" s="61">
        <f t="shared" si="4"/>
        <v>2.6666666666666665</v>
      </c>
      <c r="Y6" s="61">
        <f t="shared" si="5"/>
        <v>2.2000000000000002</v>
      </c>
      <c r="Z6" s="61">
        <f t="shared" si="6"/>
        <v>1.6363636363636365</v>
      </c>
      <c r="AA6" s="61">
        <f t="shared" si="7"/>
        <v>3</v>
      </c>
      <c r="AC6" t="str">
        <f t="shared" si="8"/>
        <v>PISCES</v>
      </c>
      <c r="AD6" t="str">
        <f t="shared" si="9"/>
        <v>Biogeochemical and lower trophic level models</v>
      </c>
      <c r="AE6" s="61">
        <f>SUMPRODUCT(V6:AA6,'Between-category weights'!$C$9:$H$9)/'Between-category weights'!$I$9</f>
        <v>2.5036363636363639</v>
      </c>
      <c r="AF6" s="61">
        <f>SUMPRODUCT(V6:AA6,'Between-category weights'!$C$18:$H$18)/'Between-category weights'!$I$18</f>
        <v>2.1412121212121211</v>
      </c>
      <c r="AG6" s="61">
        <f>SUMPRODUCT(V6:AA6,'Between-category weights'!$C$23:$H$23)/'Between-category weights'!$I$23</f>
        <v>2.3224242424242423</v>
      </c>
      <c r="AI6">
        <f t="shared" si="10"/>
        <v>5.5</v>
      </c>
      <c r="AJ6">
        <f t="shared" si="11"/>
        <v>7.5</v>
      </c>
      <c r="AK6">
        <f t="shared" si="12"/>
        <v>5.5</v>
      </c>
    </row>
    <row r="7" spans="1:37" x14ac:dyDescent="0.3">
      <c r="A7" t="str">
        <f>'Round 2'!B8</f>
        <v>MEDUSA</v>
      </c>
      <c r="B7" t="str">
        <f>'Round 2'!C8</f>
        <v>Biogeochemical and lower trophic level models</v>
      </c>
      <c r="C7">
        <f>VLOOKUP('Round 2'!I8,'instructions and lists'!$F$48:$G$51,2,0)</f>
        <v>3</v>
      </c>
      <c r="D7">
        <f>VLOOKUP('Round 2'!J8,'instructions and lists'!$F$54:$G$56,2,0)</f>
        <v>3</v>
      </c>
      <c r="E7">
        <f>VLOOKUP('Round 2'!O8,'instructions and lists'!$F$60:$G$62,2,0)</f>
        <v>2</v>
      </c>
      <c r="F7">
        <f>VLOOKUP('Round 2'!Q8,'instructions and lists'!$F$65:$G$68,2,0)</f>
        <v>2</v>
      </c>
      <c r="G7">
        <f>VLOOKUP('Round 2'!T8,'instructions and lists'!$F$71:$G$73,2,0)</f>
        <v>2</v>
      </c>
      <c r="H7">
        <f>VLOOKUP('Round 2'!W8,'instructions and lists'!$F$76:$G$79,2,0)</f>
        <v>2</v>
      </c>
      <c r="I7">
        <f>VLOOKUP('Round 2'!Y8,'instructions and lists'!$F$83:$G$85,2,0)</f>
        <v>3</v>
      </c>
      <c r="J7">
        <f>VLOOKUP('Round 2'!AC8,'instructions and lists'!$F$88:$G$91,2,0)</f>
        <v>3</v>
      </c>
      <c r="K7">
        <f>VLOOKUP('Round 2'!AE8,'instructions and lists'!$F$94:$G$96,2,0)</f>
        <v>2</v>
      </c>
      <c r="L7">
        <f>VLOOKUP('Round 2'!AG8,'instructions and lists'!$F$100:$G$101,2,0)</f>
        <v>1</v>
      </c>
      <c r="M7">
        <f>VLOOKUP('Round 2'!AI8,'instructions and lists'!$F$104:$G$105,2,0)</f>
        <v>1</v>
      </c>
      <c r="N7">
        <f>VLOOKUP('Round 2'!AK8,'instructions and lists'!$F$108:$G$110,2,0)</f>
        <v>3</v>
      </c>
      <c r="O7">
        <f>VLOOKUP('Round 2'!AM8,'instructions and lists'!$F$113:$G$114,2,0)</f>
        <v>3</v>
      </c>
      <c r="P7">
        <f>VLOOKUP('Round 2'!AO8,'instructions and lists'!$F$117:$G$119,2,0)</f>
        <v>3</v>
      </c>
      <c r="Q7" s="61">
        <f>'Round 2'!BD8</f>
        <v>1.6363636363636365</v>
      </c>
      <c r="R7" s="61">
        <f>'Round 2'!BG8</f>
        <v>1.6363636363636365</v>
      </c>
      <c r="S7" s="61">
        <f>VLOOKUP('Round 2'!BL8,'instructions and lists'!$F$130:$G$132,2,0)</f>
        <v>3</v>
      </c>
      <c r="V7" s="61">
        <f t="shared" si="2"/>
        <v>3</v>
      </c>
      <c r="W7" s="61">
        <f t="shared" si="3"/>
        <v>2</v>
      </c>
      <c r="X7" s="61">
        <f t="shared" si="4"/>
        <v>2.6666666666666665</v>
      </c>
      <c r="Y7" s="61">
        <f t="shared" si="5"/>
        <v>2.2000000000000002</v>
      </c>
      <c r="Z7" s="61">
        <f t="shared" si="6"/>
        <v>1.6363636363636365</v>
      </c>
      <c r="AA7" s="61">
        <f t="shared" si="7"/>
        <v>3</v>
      </c>
      <c r="AC7" t="str">
        <f t="shared" si="8"/>
        <v>MEDUSA</v>
      </c>
      <c r="AD7" t="str">
        <f t="shared" si="9"/>
        <v>Biogeochemical and lower trophic level models</v>
      </c>
      <c r="AE7" s="61">
        <f>SUMPRODUCT(V7:AA7,'Between-category weights'!$C$9:$H$9)/'Between-category weights'!$I$9</f>
        <v>2.5036363636363639</v>
      </c>
      <c r="AF7" s="61">
        <f>SUMPRODUCT(V7:AA7,'Between-category weights'!$C$18:$H$18)/'Between-category weights'!$I$18</f>
        <v>2.1412121212121211</v>
      </c>
      <c r="AG7" s="61">
        <f>SUMPRODUCT(V7:AA7,'Between-category weights'!$C$23:$H$23)/'Between-category weights'!$I$23</f>
        <v>2.3224242424242423</v>
      </c>
      <c r="AI7">
        <f t="shared" si="10"/>
        <v>5.5</v>
      </c>
      <c r="AJ7">
        <f t="shared" si="11"/>
        <v>7.5</v>
      </c>
      <c r="AK7">
        <f t="shared" si="12"/>
        <v>5.5</v>
      </c>
    </row>
    <row r="8" spans="1:37" x14ac:dyDescent="0.3">
      <c r="A8" t="str">
        <f>'Round 2'!B54</f>
        <v>StrathE2E</v>
      </c>
      <c r="B8" t="str">
        <f>'Round 2'!C54</f>
        <v>Whole system or end-to-end models</v>
      </c>
      <c r="C8">
        <f>VLOOKUP('Round 2'!I54,'instructions and lists'!$F$48:$G$51,2,0)</f>
        <v>3</v>
      </c>
      <c r="D8">
        <f>VLOOKUP('Round 2'!J54,'instructions and lists'!$F$54:$G$56,2,0)</f>
        <v>3</v>
      </c>
      <c r="E8">
        <f>VLOOKUP('Round 2'!O54,'instructions and lists'!$F$60:$G$62,2,0)</f>
        <v>2</v>
      </c>
      <c r="F8">
        <f>VLOOKUP('Round 2'!Q54,'instructions and lists'!$F$65:$G$68,2,0)</f>
        <v>3</v>
      </c>
      <c r="G8">
        <f>VLOOKUP('Round 2'!T54,'instructions and lists'!$F$71:$G$73,2,0)</f>
        <v>3</v>
      </c>
      <c r="H8">
        <f>VLOOKUP('Round 2'!W54,'instructions and lists'!$F$76:$G$79,2,0)</f>
        <v>2</v>
      </c>
      <c r="I8">
        <f>VLOOKUP('Round 2'!Y54,'instructions and lists'!$F$83:$G$85,2,0)</f>
        <v>3</v>
      </c>
      <c r="J8">
        <f>VLOOKUP('Round 2'!AC54,'instructions and lists'!$F$88:$G$91,2,0)</f>
        <v>1</v>
      </c>
      <c r="K8">
        <f>VLOOKUP('Round 2'!AE54,'instructions and lists'!$F$94:$G$96,2,0)</f>
        <v>2</v>
      </c>
      <c r="L8">
        <f>VLOOKUP('Round 2'!AG54,'instructions and lists'!$F$100:$G$101,2,0)</f>
        <v>3</v>
      </c>
      <c r="M8">
        <f>VLOOKUP('Round 2'!AI54,'instructions and lists'!$F$104:$G$105,2,0)</f>
        <v>3</v>
      </c>
      <c r="N8">
        <f>VLOOKUP('Round 2'!AK54,'instructions and lists'!$F$108:$G$110,2,0)</f>
        <v>3</v>
      </c>
      <c r="O8">
        <f>VLOOKUP('Round 2'!AM54,'instructions and lists'!$F$113:$G$114,2,0)</f>
        <v>3</v>
      </c>
      <c r="P8">
        <f>VLOOKUP('Round 2'!AO54,'instructions and lists'!$F$117:$G$119,2,0)</f>
        <v>3</v>
      </c>
      <c r="Q8" s="61">
        <f>'Round 2'!BD54</f>
        <v>1.9090909090909092</v>
      </c>
      <c r="R8" s="61">
        <f>'Round 2'!BG54</f>
        <v>1.9090909090909092</v>
      </c>
      <c r="S8" s="61">
        <f>VLOOKUP('Round 2'!BL54,'instructions and lists'!$F$130:$G$132,2,0)</f>
        <v>2</v>
      </c>
      <c r="V8" s="61">
        <f t="shared" si="2"/>
        <v>3</v>
      </c>
      <c r="W8" s="61">
        <f t="shared" si="3"/>
        <v>2.5</v>
      </c>
      <c r="X8" s="61">
        <f t="shared" si="4"/>
        <v>2</v>
      </c>
      <c r="Y8" s="61">
        <f t="shared" si="5"/>
        <v>3</v>
      </c>
      <c r="Z8" s="61">
        <f t="shared" si="6"/>
        <v>1.9090909090909092</v>
      </c>
      <c r="AA8" s="61">
        <f t="shared" si="7"/>
        <v>2</v>
      </c>
      <c r="AC8" t="str">
        <f t="shared" si="8"/>
        <v>StrathE2E</v>
      </c>
      <c r="AD8" t="str">
        <f t="shared" si="9"/>
        <v>Whole system or end-to-end models</v>
      </c>
      <c r="AE8" s="61">
        <f>SUMPRODUCT(V8:AA8,'Between-category weights'!$C$9:$H$9)/'Between-category weights'!$I$9</f>
        <v>2.3659090909090907</v>
      </c>
      <c r="AF8" s="61">
        <f>SUMPRODUCT(V8:AA8,'Between-category weights'!$C$18:$H$18)/'Between-category weights'!$I$18</f>
        <v>2.2636363636363637</v>
      </c>
      <c r="AG8" s="61">
        <f>SUMPRODUCT(V8:AA8,'Between-category weights'!$C$23:$H$23)/'Between-category weights'!$I$23</f>
        <v>2.314772727272727</v>
      </c>
      <c r="AI8">
        <f t="shared" si="10"/>
        <v>12</v>
      </c>
      <c r="AJ8">
        <f t="shared" si="11"/>
        <v>6</v>
      </c>
      <c r="AK8">
        <f t="shared" si="12"/>
        <v>7</v>
      </c>
    </row>
    <row r="9" spans="1:37" x14ac:dyDescent="0.3">
      <c r="A9" t="str">
        <f>'Round 2'!B2</f>
        <v>Biogeochemical Flux Model</v>
      </c>
      <c r="B9" t="str">
        <f>'Round 2'!C2</f>
        <v>Biogeochemical and lower trophic level models</v>
      </c>
      <c r="C9">
        <f>VLOOKUP('Round 2'!I2,'instructions and lists'!$F$48:$G$51,2,0)</f>
        <v>3</v>
      </c>
      <c r="D9">
        <f>VLOOKUP('Round 2'!J2,'instructions and lists'!$F$54:$G$56,2,0)</f>
        <v>3</v>
      </c>
      <c r="E9">
        <f>VLOOKUP('Round 2'!O2,'instructions and lists'!$F$60:$G$62,2,0)</f>
        <v>3</v>
      </c>
      <c r="F9">
        <f>VLOOKUP('Round 2'!Q2,'instructions and lists'!$F$65:$G$68,2,0)</f>
        <v>2</v>
      </c>
      <c r="G9">
        <f>VLOOKUP('Round 2'!T2,'instructions and lists'!$F$71:$G$73,2,0)</f>
        <v>2</v>
      </c>
      <c r="H9">
        <f>VLOOKUP('Round 2'!W2,'instructions and lists'!$F$76:$G$79,2,0)</f>
        <v>2</v>
      </c>
      <c r="I9">
        <f>VLOOKUP('Round 2'!Y2,'instructions and lists'!$F$83:$G$85,2,0)</f>
        <v>3</v>
      </c>
      <c r="J9">
        <f>VLOOKUP('Round 2'!AC2,'instructions and lists'!$F$88:$G$91,2,0)</f>
        <v>3</v>
      </c>
      <c r="K9">
        <f>VLOOKUP('Round 2'!AE2,'instructions and lists'!$F$94:$G$96,2,0)</f>
        <v>2</v>
      </c>
      <c r="L9">
        <f>VLOOKUP('Round 2'!AG2,'instructions and lists'!$F$100:$G$101,2,0)</f>
        <v>1</v>
      </c>
      <c r="M9">
        <f>VLOOKUP('Round 2'!AI2,'instructions and lists'!$F$104:$G$105,2,0)</f>
        <v>1</v>
      </c>
      <c r="N9">
        <f>VLOOKUP('Round 2'!AK2,'instructions and lists'!$F$108:$G$110,2,0)</f>
        <v>3</v>
      </c>
      <c r="O9">
        <f>VLOOKUP('Round 2'!AM2,'instructions and lists'!$F$113:$G$114,2,0)</f>
        <v>3</v>
      </c>
      <c r="P9">
        <f>VLOOKUP('Round 2'!AO2,'instructions and lists'!$F$117:$G$119,2,0)</f>
        <v>3</v>
      </c>
      <c r="Q9" s="61">
        <f>'Round 2'!BD2</f>
        <v>1.3636363636363635</v>
      </c>
      <c r="R9" s="61">
        <f>'Round 2'!BG2</f>
        <v>1.3636363636363635</v>
      </c>
      <c r="S9" s="61">
        <f>VLOOKUP('Round 2'!BL2,'instructions and lists'!$F$130:$G$132,2,0)</f>
        <v>3</v>
      </c>
      <c r="V9" s="61">
        <f t="shared" si="2"/>
        <v>3</v>
      </c>
      <c r="W9" s="61">
        <f t="shared" si="3"/>
        <v>2.25</v>
      </c>
      <c r="X9" s="61">
        <f t="shared" si="4"/>
        <v>2.6666666666666665</v>
      </c>
      <c r="Y9" s="61">
        <f t="shared" si="5"/>
        <v>2.2000000000000002</v>
      </c>
      <c r="Z9" s="61">
        <f t="shared" si="6"/>
        <v>1.3636363636363635</v>
      </c>
      <c r="AA9" s="61">
        <f t="shared" si="7"/>
        <v>3</v>
      </c>
      <c r="AC9" t="str">
        <f t="shared" si="8"/>
        <v>Biogeochemical Flux Model</v>
      </c>
      <c r="AD9" t="str">
        <f t="shared" si="9"/>
        <v>Biogeochemical and lower trophic level models</v>
      </c>
      <c r="AE9" s="61">
        <f>SUMPRODUCT(V9:AA9,'Between-category weights'!$C$9:$H$9)/'Between-category weights'!$I$9</f>
        <v>2.5138636363636362</v>
      </c>
      <c r="AF9" s="61">
        <f>SUMPRODUCT(V9:AA9,'Between-category weights'!$C$18:$H$18)/'Between-category weights'!$I$18</f>
        <v>2.082121212121212</v>
      </c>
      <c r="AG9" s="61">
        <f>SUMPRODUCT(V9:AA9,'Between-category weights'!$C$23:$H$23)/'Between-category weights'!$I$23</f>
        <v>2.2979924242424241</v>
      </c>
      <c r="AI9">
        <f t="shared" si="10"/>
        <v>4</v>
      </c>
      <c r="AJ9">
        <f t="shared" si="11"/>
        <v>14</v>
      </c>
      <c r="AK9">
        <f t="shared" si="12"/>
        <v>8</v>
      </c>
    </row>
    <row r="10" spans="1:37" x14ac:dyDescent="0.3">
      <c r="A10" t="str">
        <f>'Round 2'!B58</f>
        <v>NORWECOM.E2E</v>
      </c>
      <c r="B10" t="str">
        <f>'Round 2'!C58</f>
        <v>Whole system or end-to-end models</v>
      </c>
      <c r="C10">
        <f>VLOOKUP('Round 2'!I58,'instructions and lists'!$F$48:$G$51,2,0)</f>
        <v>3</v>
      </c>
      <c r="D10">
        <f>VLOOKUP('Round 2'!J58,'instructions and lists'!$F$54:$G$56,2,0)</f>
        <v>3</v>
      </c>
      <c r="E10">
        <f>VLOOKUP('Round 2'!O58,'instructions and lists'!$F$60:$G$62,2,0)</f>
        <v>3</v>
      </c>
      <c r="F10">
        <f>VLOOKUP('Round 2'!Q58,'instructions and lists'!$F$65:$G$68,2,0)</f>
        <v>2</v>
      </c>
      <c r="G10">
        <f>VLOOKUP('Round 2'!T58,'instructions and lists'!$F$71:$G$73,2,0)</f>
        <v>2</v>
      </c>
      <c r="H10">
        <f>VLOOKUP('Round 2'!W58,'instructions and lists'!$F$76:$G$79,2,0)</f>
        <v>3</v>
      </c>
      <c r="I10">
        <f>VLOOKUP('Round 2'!Y58,'instructions and lists'!$F$83:$G$85,2,0)</f>
        <v>3</v>
      </c>
      <c r="J10">
        <f>VLOOKUP('Round 2'!AC58,'instructions and lists'!$F$88:$G$91,2,0)</f>
        <v>2</v>
      </c>
      <c r="K10">
        <f>VLOOKUP('Round 2'!AE58,'instructions and lists'!$F$94:$G$96,2,0)</f>
        <v>2</v>
      </c>
      <c r="L10">
        <f>VLOOKUP('Round 2'!AG58,'instructions and lists'!$F$100:$G$101,2,0)</f>
        <v>3</v>
      </c>
      <c r="M10">
        <f>VLOOKUP('Round 2'!AI58,'instructions and lists'!$F$104:$G$105,2,0)</f>
        <v>3</v>
      </c>
      <c r="N10">
        <f>VLOOKUP('Round 2'!AK58,'instructions and lists'!$F$108:$G$110,2,0)</f>
        <v>0</v>
      </c>
      <c r="O10">
        <f>VLOOKUP('Round 2'!AM58,'instructions and lists'!$F$113:$G$114,2,0)</f>
        <v>3</v>
      </c>
      <c r="P10">
        <f>VLOOKUP('Round 2'!AO58,'instructions and lists'!$F$117:$G$119,2,0)</f>
        <v>1</v>
      </c>
      <c r="Q10" s="61">
        <f>'Round 2'!BD58</f>
        <v>2.4545454545454546</v>
      </c>
      <c r="R10" s="61">
        <f>'Round 2'!BG58</f>
        <v>1.0909090909090908</v>
      </c>
      <c r="S10" s="61">
        <f>VLOOKUP('Round 2'!BL58,'instructions and lists'!$F$130:$G$132,2,0)</f>
        <v>3</v>
      </c>
      <c r="V10" s="61">
        <f t="shared" si="2"/>
        <v>3</v>
      </c>
      <c r="W10" s="61">
        <f t="shared" si="3"/>
        <v>2.5</v>
      </c>
      <c r="X10" s="61">
        <f t="shared" si="4"/>
        <v>2.3333333333333335</v>
      </c>
      <c r="Y10" s="61">
        <f t="shared" si="5"/>
        <v>2</v>
      </c>
      <c r="Z10" s="61">
        <f t="shared" si="6"/>
        <v>1.4318181818181817</v>
      </c>
      <c r="AA10" s="61">
        <f t="shared" si="7"/>
        <v>3</v>
      </c>
      <c r="AC10" t="str">
        <f t="shared" si="8"/>
        <v>NORWECOM.E2E</v>
      </c>
      <c r="AD10" t="str">
        <f t="shared" si="9"/>
        <v>Whole system or end-to-end models</v>
      </c>
      <c r="AE10" s="61">
        <f>SUMPRODUCT(V10:AA10,'Between-category weights'!$C$9:$H$9)/'Between-category weights'!$I$9</f>
        <v>2.4681818181818183</v>
      </c>
      <c r="AF10" s="61">
        <f>SUMPRODUCT(V10:AA10,'Between-category weights'!$C$18:$H$18)/'Between-category weights'!$I$18</f>
        <v>2.1060606060606064</v>
      </c>
      <c r="AG10" s="61">
        <f>SUMPRODUCT(V10:AA10,'Between-category weights'!$C$23:$H$23)/'Between-category weights'!$I$23</f>
        <v>2.2871212121212121</v>
      </c>
      <c r="AI10">
        <f t="shared" si="10"/>
        <v>8</v>
      </c>
      <c r="AJ10">
        <f t="shared" si="11"/>
        <v>12</v>
      </c>
      <c r="AK10">
        <f t="shared" si="12"/>
        <v>9</v>
      </c>
    </row>
    <row r="11" spans="1:37" x14ac:dyDescent="0.3">
      <c r="A11" t="str">
        <f>'Round 2'!B11</f>
        <v>Ecopath with Ecosim</v>
      </c>
      <c r="B11" t="str">
        <f>'Round 2'!C11</f>
        <v>Mass based - food web models</v>
      </c>
      <c r="C11">
        <f>VLOOKUP('Round 2'!I11,'instructions and lists'!$F$48:$G$51,2,0)</f>
        <v>3</v>
      </c>
      <c r="D11">
        <f>VLOOKUP('Round 2'!J11,'instructions and lists'!$F$54:$G$56,2,0)</f>
        <v>2</v>
      </c>
      <c r="E11">
        <f>VLOOKUP('Round 2'!O11,'instructions and lists'!$F$60:$G$62,2,0)</f>
        <v>3</v>
      </c>
      <c r="F11">
        <f>VLOOKUP('Round 2'!Q11,'instructions and lists'!$F$65:$G$68,2,0)</f>
        <v>3</v>
      </c>
      <c r="G11">
        <f>VLOOKUP('Round 2'!T11,'instructions and lists'!$F$71:$G$73,2,0)</f>
        <v>3</v>
      </c>
      <c r="H11">
        <f>VLOOKUP('Round 2'!W11,'instructions and lists'!$F$76:$G$79,2,0)</f>
        <v>3</v>
      </c>
      <c r="I11">
        <f>VLOOKUP('Round 2'!Y11,'instructions and lists'!$F$83:$G$85,2,0)</f>
        <v>3</v>
      </c>
      <c r="J11">
        <f>VLOOKUP('Round 2'!AC11,'instructions and lists'!$F$88:$G$91,2,0)</f>
        <v>2</v>
      </c>
      <c r="K11">
        <f>VLOOKUP('Round 2'!AE11,'instructions and lists'!$F$94:$G$96,2,0)</f>
        <v>2</v>
      </c>
      <c r="L11">
        <f>VLOOKUP('Round 2'!AG11,'instructions and lists'!$F$100:$G$101,2,0)</f>
        <v>3</v>
      </c>
      <c r="M11">
        <f>VLOOKUP('Round 2'!AI11,'instructions and lists'!$F$104:$G$105,2,0)</f>
        <v>3</v>
      </c>
      <c r="N11">
        <f>VLOOKUP('Round 2'!AK11,'instructions and lists'!$F$108:$G$110,2,0)</f>
        <v>1</v>
      </c>
      <c r="O11">
        <f>VLOOKUP('Round 2'!AM11,'instructions and lists'!$F$113:$G$114,2,0)</f>
        <v>1</v>
      </c>
      <c r="P11">
        <f>VLOOKUP('Round 2'!AO11,'instructions and lists'!$F$117:$G$119,2,0)</f>
        <v>1</v>
      </c>
      <c r="Q11" s="61">
        <f>'Round 2'!BD11</f>
        <v>2.1818181818181817</v>
      </c>
      <c r="R11" s="61">
        <f>'Round 2'!BG11</f>
        <v>2.1818181818181817</v>
      </c>
      <c r="S11" s="61">
        <f>VLOOKUP('Round 2'!BL11,'instructions and lists'!$F$130:$G$132,2,0)</f>
        <v>2</v>
      </c>
      <c r="V11" s="61">
        <f t="shared" si="2"/>
        <v>2.5</v>
      </c>
      <c r="W11" s="61">
        <f t="shared" si="3"/>
        <v>3</v>
      </c>
      <c r="X11" s="61">
        <f t="shared" si="4"/>
        <v>2.3333333333333335</v>
      </c>
      <c r="Y11" s="61">
        <f t="shared" si="5"/>
        <v>1.8</v>
      </c>
      <c r="Z11" s="61">
        <f t="shared" si="6"/>
        <v>2.1818181818181817</v>
      </c>
      <c r="AA11" s="61">
        <f t="shared" si="7"/>
        <v>2</v>
      </c>
      <c r="AC11" t="str">
        <f t="shared" si="8"/>
        <v>Ecopath with Ecosim</v>
      </c>
      <c r="AD11" t="str">
        <f t="shared" si="9"/>
        <v>Mass based - food web models</v>
      </c>
      <c r="AE11" s="61">
        <f>SUMPRODUCT(V11:AA11,'Between-category weights'!$C$9:$H$9)/'Between-category weights'!$I$9</f>
        <v>2.228181818181818</v>
      </c>
      <c r="AF11" s="61">
        <f>SUMPRODUCT(V11:AA11,'Between-category weights'!$C$18:$H$18)/'Between-category weights'!$I$18</f>
        <v>2.3360606060606064</v>
      </c>
      <c r="AG11" s="61">
        <f>SUMPRODUCT(V11:AA11,'Between-category weights'!$C$23:$H$23)/'Between-category weights'!$I$23</f>
        <v>2.2821212121212122</v>
      </c>
      <c r="AI11">
        <f t="shared" si="10"/>
        <v>19</v>
      </c>
      <c r="AJ11">
        <f t="shared" si="11"/>
        <v>3</v>
      </c>
      <c r="AK11">
        <f t="shared" si="12"/>
        <v>10</v>
      </c>
    </row>
    <row r="12" spans="1:37" x14ac:dyDescent="0.3">
      <c r="A12" t="str">
        <f>'Round 2'!B6</f>
        <v>SCOBI nordic</v>
      </c>
      <c r="B12" t="str">
        <f>'Round 2'!C6</f>
        <v>Biogeochemical and lower trophic level models</v>
      </c>
      <c r="C12">
        <f>VLOOKUP('Round 2'!I6,'instructions and lists'!$F$48:$G$51,2,0)</f>
        <v>3</v>
      </c>
      <c r="D12">
        <f>VLOOKUP('Round 2'!J6,'instructions and lists'!$F$54:$G$56,2,0)</f>
        <v>3</v>
      </c>
      <c r="E12">
        <f>VLOOKUP('Round 2'!O6,'instructions and lists'!$F$60:$G$62,2,0)</f>
        <v>3</v>
      </c>
      <c r="F12">
        <f>VLOOKUP('Round 2'!Q6,'instructions and lists'!$F$65:$G$68,2,0)</f>
        <v>2</v>
      </c>
      <c r="G12">
        <f>VLOOKUP('Round 2'!T6,'instructions and lists'!$F$71:$G$73,2,0)</f>
        <v>2</v>
      </c>
      <c r="H12">
        <f>VLOOKUP('Round 2'!W6,'instructions and lists'!$F$76:$G$79,2,0)</f>
        <v>2</v>
      </c>
      <c r="I12">
        <f>VLOOKUP('Round 2'!Y6,'instructions and lists'!$F$83:$G$85,2,0)</f>
        <v>2</v>
      </c>
      <c r="J12">
        <f>VLOOKUP('Round 2'!AC6,'instructions and lists'!$F$88:$G$91,2,0)</f>
        <v>3</v>
      </c>
      <c r="K12">
        <f>VLOOKUP('Round 2'!AE6,'instructions and lists'!$F$94:$G$96,2,0)</f>
        <v>2</v>
      </c>
      <c r="L12">
        <f>VLOOKUP('Round 2'!AG6,'instructions and lists'!$F$100:$G$101,2,0)</f>
        <v>1</v>
      </c>
      <c r="M12">
        <f>VLOOKUP('Round 2'!AI6,'instructions and lists'!$F$104:$G$105,2,0)</f>
        <v>1</v>
      </c>
      <c r="N12">
        <f>VLOOKUP('Round 2'!AK6,'instructions and lists'!$F$108:$G$110,2,0)</f>
        <v>3</v>
      </c>
      <c r="O12">
        <f>VLOOKUP('Round 2'!AM6,'instructions and lists'!$F$113:$G$114,2,0)</f>
        <v>3</v>
      </c>
      <c r="P12">
        <f>VLOOKUP('Round 2'!AO6,'instructions and lists'!$F$117:$G$119,2,0)</f>
        <v>3</v>
      </c>
      <c r="Q12" s="61">
        <f>'Round 2'!BD6</f>
        <v>1.3636363636363635</v>
      </c>
      <c r="R12" s="61">
        <f>'Round 2'!BG6</f>
        <v>1.3636363636363635</v>
      </c>
      <c r="S12" s="61">
        <f>VLOOKUP('Round 2'!BL6,'instructions and lists'!$F$130:$G$132,2,0)</f>
        <v>3</v>
      </c>
      <c r="V12" s="61">
        <f t="shared" si="2"/>
        <v>3</v>
      </c>
      <c r="W12" s="61">
        <f t="shared" si="3"/>
        <v>2.25</v>
      </c>
      <c r="X12" s="61">
        <f t="shared" si="4"/>
        <v>2.3333333333333335</v>
      </c>
      <c r="Y12" s="61">
        <f t="shared" si="5"/>
        <v>2.2000000000000002</v>
      </c>
      <c r="Z12" s="61">
        <f t="shared" si="6"/>
        <v>1.3636363636363635</v>
      </c>
      <c r="AA12" s="61">
        <f t="shared" si="7"/>
        <v>3</v>
      </c>
      <c r="AC12" t="str">
        <f t="shared" si="8"/>
        <v>SCOBI nordic</v>
      </c>
      <c r="AD12" t="str">
        <f t="shared" si="9"/>
        <v>Biogeochemical and lower trophic level models</v>
      </c>
      <c r="AE12" s="61">
        <f>SUMPRODUCT(V12:AA12,'Between-category weights'!$C$9:$H$9)/'Between-category weights'!$I$9</f>
        <v>2.4638636363636364</v>
      </c>
      <c r="AF12" s="61">
        <f>SUMPRODUCT(V12:AA12,'Between-category weights'!$C$18:$H$18)/'Between-category weights'!$I$18</f>
        <v>2.0487878787878788</v>
      </c>
      <c r="AG12" s="61">
        <f>SUMPRODUCT(V12:AA12,'Between-category weights'!$C$23:$H$23)/'Between-category weights'!$I$23</f>
        <v>2.2563257575757576</v>
      </c>
      <c r="AI12">
        <f t="shared" si="10"/>
        <v>9</v>
      </c>
      <c r="AJ12">
        <f t="shared" si="11"/>
        <v>16</v>
      </c>
      <c r="AK12">
        <f t="shared" si="12"/>
        <v>11</v>
      </c>
    </row>
    <row r="13" spans="1:37" x14ac:dyDescent="0.3">
      <c r="A13" t="str">
        <f>'Round 2'!B56</f>
        <v>CORSET</v>
      </c>
      <c r="B13" t="str">
        <f>'Round 2'!C56</f>
        <v>Whole system or end-to-end models</v>
      </c>
      <c r="C13">
        <f>VLOOKUP('Round 2'!I56,'instructions and lists'!$F$48:$G$51,2,0)</f>
        <v>3</v>
      </c>
      <c r="D13">
        <f>VLOOKUP('Round 2'!J56,'instructions and lists'!$F$54:$G$56,2,0)</f>
        <v>3</v>
      </c>
      <c r="E13">
        <f>VLOOKUP('Round 2'!O56,'instructions and lists'!$F$60:$G$62,2,0)</f>
        <v>2</v>
      </c>
      <c r="F13">
        <f>VLOOKUP('Round 2'!Q56,'instructions and lists'!$F$65:$G$68,2,0)</f>
        <v>2</v>
      </c>
      <c r="G13">
        <f>VLOOKUP('Round 2'!T56,'instructions and lists'!$F$71:$G$73,2,0)</f>
        <v>2</v>
      </c>
      <c r="H13">
        <f>VLOOKUP('Round 2'!W56,'instructions and lists'!$F$76:$G$79,2,0)</f>
        <v>2</v>
      </c>
      <c r="I13">
        <f>VLOOKUP('Round 2'!Y56,'instructions and lists'!$F$83:$G$85,2,0)</f>
        <v>2</v>
      </c>
      <c r="J13">
        <f>VLOOKUP('Round 2'!AC56,'instructions and lists'!$F$88:$G$91,2,0)</f>
        <v>1</v>
      </c>
      <c r="K13">
        <f>VLOOKUP('Round 2'!AE56,'instructions and lists'!$F$94:$G$96,2,0)</f>
        <v>2</v>
      </c>
      <c r="L13">
        <f>VLOOKUP('Round 2'!AG56,'instructions and lists'!$F$100:$G$101,2,0)</f>
        <v>1</v>
      </c>
      <c r="M13">
        <f>VLOOKUP('Round 2'!AI56,'instructions and lists'!$F$104:$G$105,2,0)</f>
        <v>3</v>
      </c>
      <c r="N13">
        <f>VLOOKUP('Round 2'!AK56,'instructions and lists'!$F$108:$G$110,2,0)</f>
        <v>0</v>
      </c>
      <c r="O13">
        <f>VLOOKUP('Round 2'!AM56,'instructions and lists'!$F$113:$G$114,2,0)</f>
        <v>3</v>
      </c>
      <c r="P13">
        <f>VLOOKUP('Round 2'!AO56,'instructions and lists'!$F$117:$G$119,2,0)</f>
        <v>3</v>
      </c>
      <c r="Q13" s="61">
        <f>'Round 2'!BD56</f>
        <v>1.9090909090909092</v>
      </c>
      <c r="R13" s="61">
        <f>'Round 2'!BG56</f>
        <v>1.9090909090909092</v>
      </c>
      <c r="S13" s="61">
        <f>VLOOKUP('Round 2'!BL56,'instructions and lists'!$F$130:$G$132,2,0)</f>
        <v>3</v>
      </c>
      <c r="V13" s="61">
        <f t="shared" si="2"/>
        <v>3</v>
      </c>
      <c r="W13" s="61">
        <f t="shared" si="3"/>
        <v>2</v>
      </c>
      <c r="X13" s="61">
        <f t="shared" si="4"/>
        <v>1.6666666666666667</v>
      </c>
      <c r="Y13" s="61">
        <f t="shared" si="5"/>
        <v>2</v>
      </c>
      <c r="Z13" s="61">
        <f t="shared" si="6"/>
        <v>1.9090909090909092</v>
      </c>
      <c r="AA13" s="61">
        <f t="shared" si="7"/>
        <v>3</v>
      </c>
      <c r="AC13" t="str">
        <f t="shared" si="8"/>
        <v>CORSET</v>
      </c>
      <c r="AD13" t="str">
        <f t="shared" si="9"/>
        <v>Whole system or end-to-end models</v>
      </c>
      <c r="AE13" s="61">
        <f>SUMPRODUCT(V13:AA13,'Between-category weights'!$C$9:$H$9)/'Between-category weights'!$I$9</f>
        <v>2.3409090909090908</v>
      </c>
      <c r="AF13" s="61">
        <f>SUMPRODUCT(V13:AA13,'Between-category weights'!$C$18:$H$18)/'Between-category weights'!$I$18</f>
        <v>2.1303030303030308</v>
      </c>
      <c r="AG13" s="61">
        <f>SUMPRODUCT(V13:AA13,'Between-category weights'!$C$23:$H$23)/'Between-category weights'!$I$23</f>
        <v>2.2356060606060608</v>
      </c>
      <c r="AI13">
        <f t="shared" si="10"/>
        <v>17</v>
      </c>
      <c r="AJ13">
        <f t="shared" si="11"/>
        <v>9</v>
      </c>
      <c r="AK13">
        <f t="shared" si="12"/>
        <v>12</v>
      </c>
    </row>
    <row r="14" spans="1:37" x14ac:dyDescent="0.3">
      <c r="A14" t="str">
        <f>'Round 2'!B59</f>
        <v>ECOSMO-E2E</v>
      </c>
      <c r="B14" t="str">
        <f>'Round 2'!C59</f>
        <v>Whole system or end-to-end models</v>
      </c>
      <c r="C14">
        <f>VLOOKUP('Round 2'!I59,'instructions and lists'!$F$48:$G$51,2,0)</f>
        <v>3</v>
      </c>
      <c r="D14">
        <f>VLOOKUP('Round 2'!J59,'instructions and lists'!$F$54:$G$56,2,0)</f>
        <v>3</v>
      </c>
      <c r="E14">
        <f>VLOOKUP('Round 2'!O59,'instructions and lists'!$F$60:$G$62,2,0)</f>
        <v>3</v>
      </c>
      <c r="F14">
        <f>VLOOKUP('Round 2'!Q59,'instructions and lists'!$F$65:$G$68,2,0)</f>
        <v>2</v>
      </c>
      <c r="G14">
        <f>VLOOKUP('Round 2'!T59,'instructions and lists'!$F$71:$G$73,2,0)</f>
        <v>2</v>
      </c>
      <c r="H14">
        <f>VLOOKUP('Round 2'!W59,'instructions and lists'!$F$76:$G$79,2,0)</f>
        <v>2</v>
      </c>
      <c r="I14">
        <f>VLOOKUP('Round 2'!Y59,'instructions and lists'!$F$83:$G$85,2,0)</f>
        <v>2</v>
      </c>
      <c r="J14">
        <f>VLOOKUP('Round 2'!AC59,'instructions and lists'!$F$88:$G$91,2,0)</f>
        <v>2</v>
      </c>
      <c r="K14">
        <f>VLOOKUP('Round 2'!AE59,'instructions and lists'!$F$94:$G$96,2,0)</f>
        <v>2</v>
      </c>
      <c r="L14">
        <f>VLOOKUP('Round 2'!AG59,'instructions and lists'!$F$100:$G$101,2,0)</f>
        <v>1</v>
      </c>
      <c r="M14">
        <f>VLOOKUP('Round 2'!AI59,'instructions and lists'!$F$104:$G$105,2,0)</f>
        <v>3</v>
      </c>
      <c r="N14">
        <f>VLOOKUP('Round 2'!AK59,'instructions and lists'!$F$108:$G$110,2,0)</f>
        <v>1</v>
      </c>
      <c r="O14">
        <f>VLOOKUP('Round 2'!AM59,'instructions and lists'!$F$113:$G$114,2,0)</f>
        <v>3</v>
      </c>
      <c r="P14">
        <f>VLOOKUP('Round 2'!AO59,'instructions and lists'!$F$117:$G$119,2,0)</f>
        <v>3</v>
      </c>
      <c r="Q14" s="61">
        <f>'Round 2'!BD59</f>
        <v>1.3636363636363635</v>
      </c>
      <c r="R14" s="61">
        <f>'Round 2'!BG59</f>
        <v>1.3636363636363635</v>
      </c>
      <c r="S14" s="61">
        <f>VLOOKUP('Round 2'!BL59,'instructions and lists'!$F$130:$G$132,2,0)</f>
        <v>3</v>
      </c>
      <c r="V14" s="61">
        <f t="shared" si="2"/>
        <v>3</v>
      </c>
      <c r="W14" s="61">
        <f t="shared" si="3"/>
        <v>2.25</v>
      </c>
      <c r="X14" s="61">
        <f t="shared" si="4"/>
        <v>2</v>
      </c>
      <c r="Y14" s="61">
        <f t="shared" si="5"/>
        <v>2.2000000000000002</v>
      </c>
      <c r="Z14" s="61">
        <f t="shared" si="6"/>
        <v>1.3636363636363635</v>
      </c>
      <c r="AA14" s="61">
        <f t="shared" si="7"/>
        <v>3</v>
      </c>
      <c r="AC14" t="str">
        <f t="shared" si="8"/>
        <v>ECOSMO-E2E</v>
      </c>
      <c r="AD14" t="str">
        <f t="shared" si="9"/>
        <v>Whole system or end-to-end models</v>
      </c>
      <c r="AE14" s="61">
        <f>SUMPRODUCT(V14:AA14,'Between-category weights'!$C$9:$H$9)/'Between-category weights'!$I$9</f>
        <v>2.4138636363636361</v>
      </c>
      <c r="AF14" s="61">
        <f>SUMPRODUCT(V14:AA14,'Between-category weights'!$C$18:$H$18)/'Between-category weights'!$I$18</f>
        <v>2.0154545454545452</v>
      </c>
      <c r="AG14" s="61">
        <f>SUMPRODUCT(V14:AA14,'Between-category weights'!$C$23:$H$23)/'Between-category weights'!$I$23</f>
        <v>2.2146590909090911</v>
      </c>
      <c r="AI14">
        <f t="shared" si="10"/>
        <v>10</v>
      </c>
      <c r="AJ14">
        <f t="shared" si="11"/>
        <v>17</v>
      </c>
      <c r="AK14">
        <f t="shared" si="12"/>
        <v>13</v>
      </c>
    </row>
    <row r="15" spans="1:37" x14ac:dyDescent="0.3">
      <c r="A15" t="str">
        <f>'Round 2'!B7</f>
        <v>ECOMARS 3D (Ifremer)</v>
      </c>
      <c r="B15" t="str">
        <f>'Round 2'!C7</f>
        <v>Biogeochemical and lower trophic level models</v>
      </c>
      <c r="C15">
        <f>VLOOKUP('Round 2'!I7,'instructions and lists'!$F$48:$G$51,2,0)</f>
        <v>3</v>
      </c>
      <c r="D15">
        <f>VLOOKUP('Round 2'!J7,'instructions and lists'!$F$54:$G$56,2,0)</f>
        <v>3</v>
      </c>
      <c r="E15">
        <f>VLOOKUP('Round 2'!O7,'instructions and lists'!$F$60:$G$62,2,0)</f>
        <v>3</v>
      </c>
      <c r="F15">
        <f>VLOOKUP('Round 2'!Q7,'instructions and lists'!$F$65:$G$68,2,0)</f>
        <v>2</v>
      </c>
      <c r="G15">
        <f>VLOOKUP('Round 2'!T7,'instructions and lists'!$F$71:$G$73,2,0)</f>
        <v>2</v>
      </c>
      <c r="H15">
        <f>VLOOKUP('Round 2'!W7,'instructions and lists'!$F$76:$G$79,2,0)</f>
        <v>2</v>
      </c>
      <c r="I15">
        <f>VLOOKUP('Round 2'!Y7,'instructions and lists'!$F$83:$G$85,2,0)</f>
        <v>3</v>
      </c>
      <c r="J15">
        <f>VLOOKUP('Round 2'!AC7,'instructions and lists'!$F$88:$G$91,2,0)</f>
        <v>3</v>
      </c>
      <c r="K15">
        <f>VLOOKUP('Round 2'!AE7,'instructions and lists'!$F$94:$G$96,2,0)</f>
        <v>2</v>
      </c>
      <c r="L15">
        <f>VLOOKUP('Round 2'!AG7,'instructions and lists'!$F$100:$G$101,2,0)</f>
        <v>1</v>
      </c>
      <c r="M15">
        <f>VLOOKUP('Round 2'!AI7,'instructions and lists'!$F$104:$G$105,2,0)</f>
        <v>1</v>
      </c>
      <c r="N15">
        <f>VLOOKUP('Round 2'!AK7,'instructions and lists'!$F$108:$G$110,2,0)</f>
        <v>1</v>
      </c>
      <c r="O15">
        <f>VLOOKUP('Round 2'!AM7,'instructions and lists'!$F$113:$G$114,2,0)</f>
        <v>1</v>
      </c>
      <c r="P15">
        <f>VLOOKUP('Round 2'!AO7,'instructions and lists'!$F$117:$G$119,2,0)</f>
        <v>3</v>
      </c>
      <c r="Q15" s="61">
        <f>'Round 2'!BD7</f>
        <v>1.3636363636363635</v>
      </c>
      <c r="R15" s="61">
        <f>'Round 2'!BG7</f>
        <v>1.3636363636363635</v>
      </c>
      <c r="S15" s="61">
        <f>VLOOKUP('Round 2'!BL7,'instructions and lists'!$F$130:$G$132,2,0)</f>
        <v>3</v>
      </c>
      <c r="V15" s="61">
        <f t="shared" si="2"/>
        <v>3</v>
      </c>
      <c r="W15" s="61">
        <f t="shared" si="3"/>
        <v>2.25</v>
      </c>
      <c r="X15" s="61">
        <f t="shared" si="4"/>
        <v>2.6666666666666665</v>
      </c>
      <c r="Y15" s="61">
        <f t="shared" si="5"/>
        <v>1.4</v>
      </c>
      <c r="Z15" s="61">
        <f t="shared" si="6"/>
        <v>1.3636363636363635</v>
      </c>
      <c r="AA15" s="61">
        <f t="shared" si="7"/>
        <v>3</v>
      </c>
      <c r="AC15" t="str">
        <f t="shared" si="8"/>
        <v>ECOMARS 3D (Ifremer)</v>
      </c>
      <c r="AD15" t="str">
        <f t="shared" si="9"/>
        <v>Biogeochemical and lower trophic level models</v>
      </c>
      <c r="AE15" s="61">
        <f>SUMPRODUCT(V15:AA15,'Between-category weights'!$C$9:$H$9)/'Between-category weights'!$I$9</f>
        <v>2.353863636363636</v>
      </c>
      <c r="AF15" s="61">
        <f>SUMPRODUCT(V15:AA15,'Between-category weights'!$C$18:$H$18)/'Between-category weights'!$I$18</f>
        <v>2.002121212121212</v>
      </c>
      <c r="AG15" s="61">
        <f>SUMPRODUCT(V15:AA15,'Between-category weights'!$C$23:$H$23)/'Between-category weights'!$I$23</f>
        <v>2.177992424242424</v>
      </c>
      <c r="AI15">
        <f t="shared" si="10"/>
        <v>15</v>
      </c>
      <c r="AJ15">
        <f t="shared" si="11"/>
        <v>19</v>
      </c>
      <c r="AK15">
        <f t="shared" si="12"/>
        <v>14</v>
      </c>
    </row>
    <row r="16" spans="1:37" x14ac:dyDescent="0.3">
      <c r="A16" t="str">
        <f>'Round 2'!B36</f>
        <v>APECOSM</v>
      </c>
      <c r="B16" t="str">
        <f>'Round 2'!C36</f>
        <v>Multispecies size-based models</v>
      </c>
      <c r="C16">
        <f>VLOOKUP('Round 2'!I36,'instructions and lists'!$F$48:$G$51,2,0)</f>
        <v>3</v>
      </c>
      <c r="D16">
        <f>VLOOKUP('Round 2'!J36,'instructions and lists'!$F$54:$G$56,2,0)</f>
        <v>3</v>
      </c>
      <c r="E16">
        <f>VLOOKUP('Round 2'!O36,'instructions and lists'!$F$60:$G$62,2,0)</f>
        <v>2</v>
      </c>
      <c r="F16">
        <f>VLOOKUP('Round 2'!Q36,'instructions and lists'!$F$65:$G$68,2,0)</f>
        <v>2</v>
      </c>
      <c r="G16">
        <f>VLOOKUP('Round 2'!T36,'instructions and lists'!$F$71:$G$73,2,0)</f>
        <v>2</v>
      </c>
      <c r="H16">
        <f>VLOOKUP('Round 2'!W36,'instructions and lists'!$F$76:$G$79,2,0)</f>
        <v>2</v>
      </c>
      <c r="I16">
        <f>VLOOKUP('Round 2'!Y36,'instructions and lists'!$F$83:$G$85,2,0)</f>
        <v>3</v>
      </c>
      <c r="J16">
        <f>VLOOKUP('Round 2'!AC36,'instructions and lists'!$F$88:$G$91,2,0)</f>
        <v>2</v>
      </c>
      <c r="K16">
        <f>VLOOKUP('Round 2'!AE36,'instructions and lists'!$F$94:$G$96,2,0)</f>
        <v>1</v>
      </c>
      <c r="L16">
        <f>VLOOKUP('Round 2'!AG36,'instructions and lists'!$F$100:$G$101,2,0)</f>
        <v>3</v>
      </c>
      <c r="M16">
        <f>VLOOKUP('Round 2'!AI36,'instructions and lists'!$F$104:$G$105,2,0)</f>
        <v>3</v>
      </c>
      <c r="N16">
        <f>VLOOKUP('Round 2'!AK36,'instructions and lists'!$F$108:$G$110,2,0)</f>
        <v>1</v>
      </c>
      <c r="O16">
        <f>VLOOKUP('Round 2'!AM36,'instructions and lists'!$F$113:$G$114,2,0)</f>
        <v>3</v>
      </c>
      <c r="P16">
        <f>VLOOKUP('Round 2'!AO36,'instructions and lists'!$F$117:$G$119,2,0)</f>
        <v>1</v>
      </c>
      <c r="Q16" s="61">
        <f>'Round 2'!BD36</f>
        <v>1.3636363636363635</v>
      </c>
      <c r="R16" s="61">
        <f>'Round 2'!BG36</f>
        <v>1.3636363636363635</v>
      </c>
      <c r="S16" s="61">
        <f>VLOOKUP('Round 2'!BL36,'instructions and lists'!$F$130:$G$132,2,0)</f>
        <v>3</v>
      </c>
      <c r="V16" s="61">
        <f t="shared" si="2"/>
        <v>3</v>
      </c>
      <c r="W16" s="61">
        <f t="shared" si="3"/>
        <v>2</v>
      </c>
      <c r="X16" s="61">
        <f t="shared" si="4"/>
        <v>2</v>
      </c>
      <c r="Y16" s="61">
        <f t="shared" si="5"/>
        <v>2.2000000000000002</v>
      </c>
      <c r="Z16" s="61">
        <f t="shared" si="6"/>
        <v>1.3636363636363635</v>
      </c>
      <c r="AA16" s="61">
        <f t="shared" si="7"/>
        <v>3</v>
      </c>
      <c r="AC16" t="str">
        <f t="shared" si="8"/>
        <v>APECOSM</v>
      </c>
      <c r="AD16" t="str">
        <f t="shared" si="9"/>
        <v>Multispecies size-based models</v>
      </c>
      <c r="AE16" s="61">
        <f>SUMPRODUCT(V16:AA16,'Between-category weights'!$C$9:$H$9)/'Between-category weights'!$I$9</f>
        <v>2.3763636363636365</v>
      </c>
      <c r="AF16" s="61">
        <f>SUMPRODUCT(V16:AA16,'Between-category weights'!$C$18:$H$18)/'Between-category weights'!$I$18</f>
        <v>1.9654545454545453</v>
      </c>
      <c r="AG16" s="61">
        <f>SUMPRODUCT(V16:AA16,'Between-category weights'!$C$23:$H$23)/'Between-category weights'!$I$23</f>
        <v>2.1709090909090909</v>
      </c>
      <c r="AI16">
        <f t="shared" si="10"/>
        <v>11</v>
      </c>
      <c r="AJ16">
        <f t="shared" si="11"/>
        <v>21</v>
      </c>
      <c r="AK16">
        <f t="shared" si="12"/>
        <v>15</v>
      </c>
    </row>
    <row r="17" spans="1:37" x14ac:dyDescent="0.3">
      <c r="A17" t="str">
        <f>'Round 2'!B57</f>
        <v>ECOTRAN e2e</v>
      </c>
      <c r="B17" t="str">
        <f>'Round 2'!C57</f>
        <v>Whole system or end-to-end models</v>
      </c>
      <c r="C17">
        <f>VLOOKUP('Round 2'!I57,'instructions and lists'!$F$48:$G$51,2,0)</f>
        <v>3</v>
      </c>
      <c r="D17">
        <f>VLOOKUP('Round 2'!J57,'instructions and lists'!$F$54:$G$56,2,0)</f>
        <v>2</v>
      </c>
      <c r="E17">
        <f>VLOOKUP('Round 2'!O57,'instructions and lists'!$F$60:$G$62,2,0)</f>
        <v>3</v>
      </c>
      <c r="F17">
        <f>VLOOKUP('Round 2'!Q57,'instructions and lists'!$F$65:$G$68,2,0)</f>
        <v>3</v>
      </c>
      <c r="G17">
        <f>VLOOKUP('Round 2'!T57,'instructions and lists'!$F$71:$G$73,2,0)</f>
        <v>3</v>
      </c>
      <c r="H17">
        <f>VLOOKUP('Round 2'!W57,'instructions and lists'!$F$76:$G$79,2,0)</f>
        <v>2</v>
      </c>
      <c r="I17">
        <f>VLOOKUP('Round 2'!Y57,'instructions and lists'!$F$83:$G$85,2,0)</f>
        <v>2</v>
      </c>
      <c r="J17">
        <f>VLOOKUP('Round 2'!AC57,'instructions and lists'!$F$88:$G$91,2,0)</f>
        <v>2</v>
      </c>
      <c r="K17">
        <f>VLOOKUP('Round 2'!AE57,'instructions and lists'!$F$94:$G$96,2,0)</f>
        <v>2</v>
      </c>
      <c r="L17">
        <f>VLOOKUP('Round 2'!AG57,'instructions and lists'!$F$100:$G$101,2,0)</f>
        <v>1</v>
      </c>
      <c r="M17">
        <f>VLOOKUP('Round 2'!AI57,'instructions and lists'!$F$104:$G$105,2,0)</f>
        <v>3</v>
      </c>
      <c r="N17">
        <f>VLOOKUP('Round 2'!AK57,'instructions and lists'!$F$108:$G$110,2,0)</f>
        <v>1</v>
      </c>
      <c r="O17">
        <f>VLOOKUP('Round 2'!AM57,'instructions and lists'!$F$113:$G$114,2,0)</f>
        <v>1</v>
      </c>
      <c r="P17">
        <f>VLOOKUP('Round 2'!AO57,'instructions and lists'!$F$117:$G$119,2,0)</f>
        <v>3</v>
      </c>
      <c r="Q17" s="61">
        <f>'Round 2'!BD57</f>
        <v>1.6363636363636365</v>
      </c>
      <c r="R17" s="61">
        <f>'Round 2'!BG57</f>
        <v>1.0909090909090908</v>
      </c>
      <c r="S17" s="61">
        <f>VLOOKUP('Round 2'!BL57,'instructions and lists'!$F$130:$G$132,2,0)</f>
        <v>3</v>
      </c>
      <c r="V17" s="61">
        <f t="shared" si="2"/>
        <v>2.5</v>
      </c>
      <c r="W17" s="61">
        <f t="shared" si="3"/>
        <v>2.75</v>
      </c>
      <c r="X17" s="61">
        <f t="shared" si="4"/>
        <v>2</v>
      </c>
      <c r="Y17" s="61">
        <f t="shared" si="5"/>
        <v>1.8</v>
      </c>
      <c r="Z17" s="61">
        <f t="shared" si="6"/>
        <v>1.2272727272727273</v>
      </c>
      <c r="AA17" s="61">
        <f t="shared" si="7"/>
        <v>3</v>
      </c>
      <c r="AC17" t="str">
        <f t="shared" si="8"/>
        <v>ECOTRAN e2e</v>
      </c>
      <c r="AD17" t="str">
        <f t="shared" si="9"/>
        <v>Whole system or end-to-end models</v>
      </c>
      <c r="AE17" s="61">
        <f>SUMPRODUCT(V17:AA17,'Between-category weights'!$C$9:$H$9)/'Between-category weights'!$I$9</f>
        <v>2.3452272727272727</v>
      </c>
      <c r="AF17" s="61">
        <f>SUMPRODUCT(V17:AA17,'Between-category weights'!$C$18:$H$18)/'Between-category weights'!$I$18</f>
        <v>1.9709090909090909</v>
      </c>
      <c r="AG17" s="61">
        <f>SUMPRODUCT(V17:AA17,'Between-category weights'!$C$23:$H$23)/'Between-category weights'!$I$23</f>
        <v>2.1580681818181819</v>
      </c>
      <c r="AI17">
        <f t="shared" si="10"/>
        <v>16</v>
      </c>
      <c r="AJ17">
        <f t="shared" si="11"/>
        <v>20</v>
      </c>
      <c r="AK17">
        <f t="shared" si="12"/>
        <v>16</v>
      </c>
    </row>
    <row r="18" spans="1:37" x14ac:dyDescent="0.3">
      <c r="A18" t="str">
        <f>'Round 2'!B27</f>
        <v>InVest</v>
      </c>
      <c r="B18" t="str">
        <f>'Round 2'!C27</f>
        <v>Minimum realistic models</v>
      </c>
      <c r="C18">
        <f>VLOOKUP('Round 2'!I27,'instructions and lists'!$F$48:$G$51,2,0)</f>
        <v>3</v>
      </c>
      <c r="D18">
        <f>VLOOKUP('Round 2'!J27,'instructions and lists'!$F$54:$G$56,2,0)</f>
        <v>2</v>
      </c>
      <c r="E18">
        <f>VLOOKUP('Round 2'!O27,'instructions and lists'!$F$60:$G$62,2,0)</f>
        <v>3</v>
      </c>
      <c r="F18">
        <f>VLOOKUP('Round 2'!Q27,'instructions and lists'!$F$65:$G$68,2,0)</f>
        <v>2</v>
      </c>
      <c r="G18">
        <f>VLOOKUP('Round 2'!T27,'instructions and lists'!$F$71:$G$73,2,0)</f>
        <v>2</v>
      </c>
      <c r="H18">
        <f>VLOOKUP('Round 2'!W27,'instructions and lists'!$F$76:$G$79,2,0)</f>
        <v>2</v>
      </c>
      <c r="I18">
        <f>VLOOKUP('Round 2'!Y27,'instructions and lists'!$F$83:$G$85,2,0)</f>
        <v>3</v>
      </c>
      <c r="J18">
        <f>VLOOKUP('Round 2'!AC27,'instructions and lists'!$F$88:$G$91,2,0)</f>
        <v>1</v>
      </c>
      <c r="K18">
        <f>VLOOKUP('Round 2'!AE27,'instructions and lists'!$F$94:$G$96,2,0)</f>
        <v>3</v>
      </c>
      <c r="L18">
        <f>VLOOKUP('Round 2'!AG27,'instructions and lists'!$F$100:$G$101,2,0)</f>
        <v>1</v>
      </c>
      <c r="M18">
        <f>VLOOKUP('Round 2'!AI27,'instructions and lists'!$F$104:$G$105,2,0)</f>
        <v>3</v>
      </c>
      <c r="N18">
        <f>VLOOKUP('Round 2'!AK27,'instructions and lists'!$F$108:$G$110,2,0)</f>
        <v>3</v>
      </c>
      <c r="O18">
        <f>VLOOKUP('Round 2'!AM27,'instructions and lists'!$F$113:$G$114,2,0)</f>
        <v>3</v>
      </c>
      <c r="P18">
        <f>VLOOKUP('Round 2'!AO27,'instructions and lists'!$F$117:$G$119,2,0)</f>
        <v>3</v>
      </c>
      <c r="Q18" s="61">
        <f>'Round 2'!BD27</f>
        <v>1.9090909090909092</v>
      </c>
      <c r="R18" s="61">
        <f>'Round 2'!BG27</f>
        <v>1.6363636363636365</v>
      </c>
      <c r="S18" s="61">
        <f>VLOOKUP('Round 2'!BL27,'instructions and lists'!$F$130:$G$132,2,0)</f>
        <v>2</v>
      </c>
      <c r="V18" s="61">
        <f t="shared" si="2"/>
        <v>2.5</v>
      </c>
      <c r="W18" s="61">
        <f t="shared" si="3"/>
        <v>2.25</v>
      </c>
      <c r="X18" s="61">
        <f t="shared" si="4"/>
        <v>2.3333333333333335</v>
      </c>
      <c r="Y18" s="61">
        <f t="shared" si="5"/>
        <v>2.6</v>
      </c>
      <c r="Z18" s="61">
        <f t="shared" si="6"/>
        <v>1.7045454545454546</v>
      </c>
      <c r="AA18" s="61">
        <f t="shared" si="7"/>
        <v>2</v>
      </c>
      <c r="AC18" t="str">
        <f t="shared" si="8"/>
        <v>InVest</v>
      </c>
      <c r="AD18" t="str">
        <f t="shared" si="9"/>
        <v>Minimum realistic models</v>
      </c>
      <c r="AE18" s="61">
        <f>SUMPRODUCT(V18:AA18,'Between-category weights'!$C$9:$H$9)/'Between-category weights'!$I$9</f>
        <v>2.2279545454545455</v>
      </c>
      <c r="AF18" s="61">
        <f>SUMPRODUCT(V18:AA18,'Between-category weights'!$C$18:$H$18)/'Between-category weights'!$I$18</f>
        <v>2.0751515151515152</v>
      </c>
      <c r="AG18" s="61">
        <f>SUMPRODUCT(V18:AA18,'Between-category weights'!$C$23:$H$23)/'Between-category weights'!$I$23</f>
        <v>2.1515530303030306</v>
      </c>
      <c r="AI18">
        <f t="shared" si="10"/>
        <v>20</v>
      </c>
      <c r="AJ18">
        <f t="shared" si="11"/>
        <v>15</v>
      </c>
      <c r="AK18">
        <f t="shared" si="12"/>
        <v>17</v>
      </c>
    </row>
    <row r="19" spans="1:37" x14ac:dyDescent="0.3">
      <c r="A19" t="str">
        <f>'Round 2'!B43</f>
        <v>Ichthyop (Lagrangian tool for simulating ichthyoplankton dynamics)</v>
      </c>
      <c r="B19" t="str">
        <f>'Round 2'!C43</f>
        <v>Single species models</v>
      </c>
      <c r="C19">
        <f>VLOOKUP('Round 2'!I43,'instructions and lists'!$F$48:$G$51,2,0)</f>
        <v>3</v>
      </c>
      <c r="D19">
        <f>VLOOKUP('Round 2'!J43,'instructions and lists'!$F$54:$G$56,2,0)</f>
        <v>3</v>
      </c>
      <c r="E19">
        <f>VLOOKUP('Round 2'!O43,'instructions and lists'!$F$60:$G$62,2,0)</f>
        <v>3</v>
      </c>
      <c r="F19">
        <f>VLOOKUP('Round 2'!Q43,'instructions and lists'!$F$65:$G$68,2,0)</f>
        <v>0</v>
      </c>
      <c r="G19">
        <f>VLOOKUP('Round 2'!T43,'instructions and lists'!$F$71:$G$73,2,0)</f>
        <v>2</v>
      </c>
      <c r="H19">
        <f>VLOOKUP('Round 2'!W43,'instructions and lists'!$F$76:$G$79,2,0)</f>
        <v>0</v>
      </c>
      <c r="I19">
        <f>VLOOKUP('Round 2'!Y43,'instructions and lists'!$F$83:$G$85,2,0)</f>
        <v>3</v>
      </c>
      <c r="J19">
        <f>VLOOKUP('Round 2'!AC43,'instructions and lists'!$F$88:$G$91,2,0)</f>
        <v>1</v>
      </c>
      <c r="K19">
        <f>VLOOKUP('Round 2'!AE43,'instructions and lists'!$F$94:$G$96,2,0)</f>
        <v>3</v>
      </c>
      <c r="L19">
        <f>VLOOKUP('Round 2'!AG43,'instructions and lists'!$F$100:$G$101,2,0)</f>
        <v>1</v>
      </c>
      <c r="M19">
        <f>VLOOKUP('Round 2'!AI43,'instructions and lists'!$F$104:$G$105,2,0)</f>
        <v>3</v>
      </c>
      <c r="N19">
        <f>VLOOKUP('Round 2'!AK43,'instructions and lists'!$F$108:$G$110,2,0)</f>
        <v>3</v>
      </c>
      <c r="O19">
        <f>VLOOKUP('Round 2'!AM43,'instructions and lists'!$F$113:$G$114,2,0)</f>
        <v>3</v>
      </c>
      <c r="P19">
        <f>VLOOKUP('Round 2'!AO43,'instructions and lists'!$F$117:$G$119,2,0)</f>
        <v>3</v>
      </c>
      <c r="Q19" s="61">
        <f>'Round 2'!BD43</f>
        <v>2.1818181818181817</v>
      </c>
      <c r="R19" s="61">
        <f>'Round 2'!BG43</f>
        <v>2.1818181818181817</v>
      </c>
      <c r="S19" s="61">
        <f>VLOOKUP('Round 2'!BL43,'instructions and lists'!$F$130:$G$132,2,0)</f>
        <v>2</v>
      </c>
      <c r="V19" s="61">
        <f t="shared" si="2"/>
        <v>3</v>
      </c>
      <c r="W19" s="61">
        <f t="shared" si="3"/>
        <v>1.25</v>
      </c>
      <c r="X19" s="61">
        <f t="shared" si="4"/>
        <v>2.3333333333333335</v>
      </c>
      <c r="Y19" s="61">
        <f t="shared" si="5"/>
        <v>2.6</v>
      </c>
      <c r="Z19" s="61">
        <f t="shared" si="6"/>
        <v>2.1818181818181817</v>
      </c>
      <c r="AA19" s="61">
        <f t="shared" si="7"/>
        <v>2</v>
      </c>
      <c r="AC19" t="str">
        <f t="shared" si="8"/>
        <v>Ichthyop (Lagrangian tool for simulating ichthyoplankton dynamics)</v>
      </c>
      <c r="AD19" t="str">
        <f t="shared" si="9"/>
        <v>Single species models</v>
      </c>
      <c r="AE19" s="61">
        <f>SUMPRODUCT(V19:AA19,'Between-category weights'!$C$9:$H$9)/'Between-category weights'!$I$9</f>
        <v>2.1756818181818183</v>
      </c>
      <c r="AF19" s="61">
        <f>SUMPRODUCT(V19:AA19,'Between-category weights'!$C$18:$H$18)/'Between-category weights'!$I$18</f>
        <v>2.1160606060606062</v>
      </c>
      <c r="AG19" s="61">
        <f>SUMPRODUCT(V19:AA19,'Between-category weights'!$C$23:$H$23)/'Between-category weights'!$I$23</f>
        <v>2.1458712121212122</v>
      </c>
      <c r="AI19">
        <f t="shared" si="10"/>
        <v>24</v>
      </c>
      <c r="AJ19">
        <f t="shared" si="11"/>
        <v>11</v>
      </c>
      <c r="AK19">
        <f t="shared" si="12"/>
        <v>18</v>
      </c>
    </row>
    <row r="20" spans="1:37" x14ac:dyDescent="0.3">
      <c r="A20" t="str">
        <f>'Round 2'!B60</f>
        <v>InVitro</v>
      </c>
      <c r="B20" t="str">
        <f>'Round 2'!C60</f>
        <v>Whole system or end-to-end models</v>
      </c>
      <c r="C20">
        <f>VLOOKUP('Round 2'!I60,'instructions and lists'!$F$48:$G$51,2,0)</f>
        <v>3</v>
      </c>
      <c r="D20">
        <f>VLOOKUP('Round 2'!J60,'instructions and lists'!$F$54:$G$56,2,0)</f>
        <v>3</v>
      </c>
      <c r="E20">
        <f>VLOOKUP('Round 2'!O60,'instructions and lists'!$F$60:$G$62,2,0)</f>
        <v>3</v>
      </c>
      <c r="F20">
        <f>VLOOKUP('Round 2'!Q60,'instructions and lists'!$F$65:$G$68,2,0)</f>
        <v>2</v>
      </c>
      <c r="G20">
        <f>VLOOKUP('Round 2'!T60,'instructions and lists'!$F$71:$G$73,2,0)</f>
        <v>2</v>
      </c>
      <c r="H20">
        <f>VLOOKUP('Round 2'!W60,'instructions and lists'!$F$76:$G$79,2,0)</f>
        <v>3</v>
      </c>
      <c r="I20">
        <f>VLOOKUP('Round 2'!Y60,'instructions and lists'!$F$83:$G$85,2,0)</f>
        <v>2</v>
      </c>
      <c r="J20">
        <f>VLOOKUP('Round 2'!AC60,'instructions and lists'!$F$88:$G$91,2,0)</f>
        <v>2</v>
      </c>
      <c r="K20">
        <f>VLOOKUP('Round 2'!AE60,'instructions and lists'!$F$94:$G$96,2,0)</f>
        <v>3</v>
      </c>
      <c r="L20">
        <f>VLOOKUP('Round 2'!AG60,'instructions and lists'!$F$100:$G$101,2,0)</f>
        <v>1</v>
      </c>
      <c r="M20">
        <f>VLOOKUP('Round 2'!AI60,'instructions and lists'!$F$104:$G$105,2,0)</f>
        <v>3</v>
      </c>
      <c r="N20">
        <f>VLOOKUP('Round 2'!AK60,'instructions and lists'!$F$108:$G$110,2,0)</f>
        <v>0</v>
      </c>
      <c r="O20">
        <f>VLOOKUP('Round 2'!AM60,'instructions and lists'!$F$113:$G$114,2,0)</f>
        <v>3</v>
      </c>
      <c r="P20">
        <f>VLOOKUP('Round 2'!AO60,'instructions and lists'!$F$117:$G$119,2,0)</f>
        <v>1</v>
      </c>
      <c r="Q20" s="61">
        <f>'Round 2'!BD60</f>
        <v>2.4545454545454546</v>
      </c>
      <c r="R20" s="61">
        <f>'Round 2'!BG60</f>
        <v>1.6363636363636365</v>
      </c>
      <c r="S20" s="61">
        <f>VLOOKUP('Round 2'!BL60,'instructions and lists'!$F$130:$G$132,2,0)</f>
        <v>2</v>
      </c>
      <c r="V20" s="61">
        <f t="shared" si="2"/>
        <v>3</v>
      </c>
      <c r="W20" s="61">
        <f t="shared" si="3"/>
        <v>2.5</v>
      </c>
      <c r="X20" s="61">
        <f t="shared" si="4"/>
        <v>2.3333333333333335</v>
      </c>
      <c r="Y20" s="61">
        <f t="shared" si="5"/>
        <v>1.6</v>
      </c>
      <c r="Z20" s="61">
        <f t="shared" si="6"/>
        <v>1.8409090909090908</v>
      </c>
      <c r="AA20" s="61">
        <f t="shared" si="7"/>
        <v>2</v>
      </c>
      <c r="AC20" t="str">
        <f t="shared" si="8"/>
        <v>InVitro</v>
      </c>
      <c r="AD20" t="str">
        <f t="shared" si="9"/>
        <v>Whole system or end-to-end models</v>
      </c>
      <c r="AE20" s="61">
        <f>SUMPRODUCT(V20:AA20,'Between-category weights'!$C$9:$H$9)/'Between-category weights'!$I$9</f>
        <v>2.1290909090909089</v>
      </c>
      <c r="AF20" s="61">
        <f>SUMPRODUCT(V20:AA20,'Between-category weights'!$C$18:$H$18)/'Between-category weights'!$I$18</f>
        <v>2.1296969696969699</v>
      </c>
      <c r="AG20" s="61">
        <f>SUMPRODUCT(V20:AA20,'Between-category weights'!$C$23:$H$23)/'Between-category weights'!$I$23</f>
        <v>2.1293939393939394</v>
      </c>
      <c r="AI20">
        <f t="shared" si="10"/>
        <v>26</v>
      </c>
      <c r="AJ20">
        <f t="shared" si="11"/>
        <v>10</v>
      </c>
      <c r="AK20">
        <f t="shared" si="12"/>
        <v>19</v>
      </c>
    </row>
    <row r="21" spans="1:37" x14ac:dyDescent="0.3">
      <c r="A21" t="str">
        <f>'Round 2'!B44</f>
        <v>Parcels (Probably A Really Computationally Efficient Lagrangian Simulator)</v>
      </c>
      <c r="B21" t="str">
        <f>'Round 2'!C44</f>
        <v>Single species models</v>
      </c>
      <c r="C21">
        <f>VLOOKUP('Round 2'!I44,'instructions and lists'!$F$48:$G$51,2,0)</f>
        <v>3</v>
      </c>
      <c r="D21">
        <f>VLOOKUP('Round 2'!J44,'instructions and lists'!$F$54:$G$56,2,0)</f>
        <v>3</v>
      </c>
      <c r="E21">
        <f>VLOOKUP('Round 2'!O44,'instructions and lists'!$F$60:$G$62,2,0)</f>
        <v>3</v>
      </c>
      <c r="F21">
        <f>VLOOKUP('Round 2'!Q44,'instructions and lists'!$F$65:$G$68,2,0)</f>
        <v>0</v>
      </c>
      <c r="G21">
        <f>VLOOKUP('Round 2'!T44,'instructions and lists'!$F$71:$G$73,2,0)</f>
        <v>2</v>
      </c>
      <c r="H21">
        <f>VLOOKUP('Round 2'!W44,'instructions and lists'!$F$76:$G$79,2,0)</f>
        <v>0</v>
      </c>
      <c r="I21">
        <f>VLOOKUP('Round 2'!Y44,'instructions and lists'!$F$83:$G$85,2,0)</f>
        <v>2</v>
      </c>
      <c r="J21">
        <f>VLOOKUP('Round 2'!AC44,'instructions and lists'!$F$88:$G$91,2,0)</f>
        <v>1</v>
      </c>
      <c r="K21">
        <f>VLOOKUP('Round 2'!AE44,'instructions and lists'!$F$94:$G$96,2,0)</f>
        <v>3</v>
      </c>
      <c r="L21">
        <f>VLOOKUP('Round 2'!AG44,'instructions and lists'!$F$100:$G$101,2,0)</f>
        <v>1</v>
      </c>
      <c r="M21">
        <f>VLOOKUP('Round 2'!AI44,'instructions and lists'!$F$104:$G$105,2,0)</f>
        <v>3</v>
      </c>
      <c r="N21">
        <f>VLOOKUP('Round 2'!AK44,'instructions and lists'!$F$108:$G$110,2,0)</f>
        <v>3</v>
      </c>
      <c r="O21">
        <f>VLOOKUP('Round 2'!AM44,'instructions and lists'!$F$113:$G$114,2,0)</f>
        <v>3</v>
      </c>
      <c r="P21">
        <f>VLOOKUP('Round 2'!AO44,'instructions and lists'!$F$117:$G$119,2,0)</f>
        <v>3</v>
      </c>
      <c r="Q21" s="61">
        <f>'Round 2'!BD44</f>
        <v>2.1818181818181817</v>
      </c>
      <c r="R21" s="61">
        <f>'Round 2'!BG44</f>
        <v>2.1818181818181817</v>
      </c>
      <c r="S21" s="61">
        <f>VLOOKUP('Round 2'!BL44,'instructions and lists'!$F$130:$G$132,2,0)</f>
        <v>2</v>
      </c>
      <c r="V21" s="61">
        <f t="shared" si="2"/>
        <v>3</v>
      </c>
      <c r="W21" s="61">
        <f t="shared" si="3"/>
        <v>1.25</v>
      </c>
      <c r="X21" s="61">
        <f t="shared" si="4"/>
        <v>2</v>
      </c>
      <c r="Y21" s="61">
        <f t="shared" si="5"/>
        <v>2.6</v>
      </c>
      <c r="Z21" s="61">
        <f t="shared" si="6"/>
        <v>2.1818181818181817</v>
      </c>
      <c r="AA21" s="61">
        <f t="shared" si="7"/>
        <v>2</v>
      </c>
      <c r="AC21" t="str">
        <f t="shared" si="8"/>
        <v>Parcels (Probably A Really Computationally Efficient Lagrangian Simulator)</v>
      </c>
      <c r="AD21" t="str">
        <f t="shared" si="9"/>
        <v>Single species models</v>
      </c>
      <c r="AE21" s="61">
        <f>SUMPRODUCT(V21:AA21,'Between-category weights'!$C$9:$H$9)/'Between-category weights'!$I$9</f>
        <v>2.125681818181818</v>
      </c>
      <c r="AF21" s="61">
        <f>SUMPRODUCT(V21:AA21,'Between-category weights'!$C$18:$H$18)/'Between-category weights'!$I$18</f>
        <v>2.0827272727272725</v>
      </c>
      <c r="AG21" s="61">
        <f>SUMPRODUCT(V21:AA21,'Between-category weights'!$C$23:$H$23)/'Between-category weights'!$I$23</f>
        <v>2.1042045454545453</v>
      </c>
      <c r="AI21">
        <f t="shared" si="10"/>
        <v>27</v>
      </c>
      <c r="AJ21">
        <f t="shared" si="11"/>
        <v>13</v>
      </c>
      <c r="AK21">
        <f t="shared" si="12"/>
        <v>20</v>
      </c>
    </row>
    <row r="22" spans="1:37" x14ac:dyDescent="0.3">
      <c r="A22" t="str">
        <f>'Round 2'!B61</f>
        <v>POSEIDON (POSEIDON/RODOS; POSEIDON-R)</v>
      </c>
      <c r="B22" t="str">
        <f>'Round 2'!C61</f>
        <v>Whole system or end-to-end models</v>
      </c>
      <c r="C22">
        <f>VLOOKUP('Round 2'!I61,'instructions and lists'!$F$48:$G$51,2,0)</f>
        <v>3</v>
      </c>
      <c r="D22">
        <f>VLOOKUP('Round 2'!J61,'instructions and lists'!$F$54:$G$56,2,0)</f>
        <v>3</v>
      </c>
      <c r="E22">
        <f>VLOOKUP('Round 2'!O61,'instructions and lists'!$F$60:$G$62,2,0)</f>
        <v>3</v>
      </c>
      <c r="F22">
        <f>VLOOKUP('Round 2'!Q61,'instructions and lists'!$F$65:$G$68,2,0)</f>
        <v>3</v>
      </c>
      <c r="G22">
        <f>VLOOKUP('Round 2'!T61,'instructions and lists'!$F$71:$G$73,2,0)</f>
        <v>1</v>
      </c>
      <c r="H22">
        <f>VLOOKUP('Round 2'!W61,'instructions and lists'!$F$76:$G$79,2,0)</f>
        <v>2</v>
      </c>
      <c r="I22">
        <f>VLOOKUP('Round 2'!Y61,'instructions and lists'!$F$83:$G$85,2,0)</f>
        <v>3</v>
      </c>
      <c r="J22">
        <f>VLOOKUP('Round 2'!AC61,'instructions and lists'!$F$88:$G$91,2,0)</f>
        <v>2</v>
      </c>
      <c r="K22">
        <f>VLOOKUP('Round 2'!AE61,'instructions and lists'!$F$94:$G$96,2,0)</f>
        <v>2</v>
      </c>
      <c r="L22">
        <f>VLOOKUP('Round 2'!AG61,'instructions and lists'!$F$100:$G$101,2,0)</f>
        <v>1</v>
      </c>
      <c r="M22">
        <f>VLOOKUP('Round 2'!AI61,'instructions and lists'!$F$104:$G$105,2,0)</f>
        <v>3</v>
      </c>
      <c r="N22">
        <f>VLOOKUP('Round 2'!AK61,'instructions and lists'!$F$108:$G$110,2,0)</f>
        <v>0</v>
      </c>
      <c r="O22">
        <f>VLOOKUP('Round 2'!AM61,'instructions and lists'!$F$113:$G$114,2,0)</f>
        <v>3</v>
      </c>
      <c r="P22">
        <f>VLOOKUP('Round 2'!AO61,'instructions and lists'!$F$117:$G$119,2,0)</f>
        <v>3</v>
      </c>
      <c r="Q22" s="61">
        <f>'Round 2'!BD61</f>
        <v>1.3636363636363635</v>
      </c>
      <c r="R22" s="61">
        <f>'Round 2'!BG61</f>
        <v>0.54545454545454541</v>
      </c>
      <c r="S22" s="61">
        <f>VLOOKUP('Round 2'!BL61,'instructions and lists'!$F$130:$G$132,2,0)</f>
        <v>3</v>
      </c>
      <c r="V22" s="61">
        <f t="shared" si="2"/>
        <v>3</v>
      </c>
      <c r="W22" s="61">
        <f t="shared" si="3"/>
        <v>2.25</v>
      </c>
      <c r="X22" s="61">
        <f t="shared" si="4"/>
        <v>2.3333333333333335</v>
      </c>
      <c r="Y22" s="61">
        <f t="shared" si="5"/>
        <v>2</v>
      </c>
      <c r="Z22" s="61">
        <f t="shared" si="6"/>
        <v>0.75</v>
      </c>
      <c r="AA22" s="61">
        <f t="shared" si="7"/>
        <v>3</v>
      </c>
      <c r="AC22" t="str">
        <f t="shared" si="8"/>
        <v>POSEIDON (POSEIDON/RODOS; POSEIDON-R)</v>
      </c>
      <c r="AD22" t="str">
        <f t="shared" si="9"/>
        <v>Whole system or end-to-end models</v>
      </c>
      <c r="AE22" s="61">
        <f>SUMPRODUCT(V22:AA22,'Between-category weights'!$C$9:$H$9)/'Between-category weights'!$I$9</f>
        <v>2.3624999999999998</v>
      </c>
      <c r="AF22" s="61">
        <f>SUMPRODUCT(V22:AA22,'Between-category weights'!$C$18:$H$18)/'Between-category weights'!$I$18</f>
        <v>1.7833333333333334</v>
      </c>
      <c r="AG22" s="61">
        <f>SUMPRODUCT(V22:AA22,'Between-category weights'!$C$23:$H$23)/'Between-category weights'!$I$23</f>
        <v>2.072916666666667</v>
      </c>
      <c r="AI22">
        <f t="shared" si="10"/>
        <v>13</v>
      </c>
      <c r="AJ22">
        <f t="shared" si="11"/>
        <v>28</v>
      </c>
      <c r="AK22">
        <f t="shared" si="12"/>
        <v>21</v>
      </c>
    </row>
    <row r="23" spans="1:37" x14ac:dyDescent="0.3">
      <c r="A23" t="str">
        <f>'Round 2'!B28</f>
        <v>SPRAT</v>
      </c>
      <c r="B23" t="str">
        <f>'Round 2'!C28</f>
        <v>Multispecies individual-based models</v>
      </c>
      <c r="C23">
        <f>VLOOKUP('Round 2'!I28,'instructions and lists'!$F$48:$G$51,2,0)</f>
        <v>3</v>
      </c>
      <c r="D23">
        <f>VLOOKUP('Round 2'!J28,'instructions and lists'!$F$54:$G$56,2,0)</f>
        <v>3</v>
      </c>
      <c r="E23">
        <f>VLOOKUP('Round 2'!O28,'instructions and lists'!$F$60:$G$62,2,0)</f>
        <v>3</v>
      </c>
      <c r="F23">
        <f>VLOOKUP('Round 2'!Q28,'instructions and lists'!$F$65:$G$68,2,0)</f>
        <v>2</v>
      </c>
      <c r="G23">
        <f>VLOOKUP('Round 2'!T28,'instructions and lists'!$F$71:$G$73,2,0)</f>
        <v>2</v>
      </c>
      <c r="H23">
        <f>VLOOKUP('Round 2'!W28,'instructions and lists'!$F$76:$G$79,2,0)</f>
        <v>2</v>
      </c>
      <c r="I23">
        <f>VLOOKUP('Round 2'!Y28,'instructions and lists'!$F$83:$G$85,2,0)</f>
        <v>1</v>
      </c>
      <c r="J23">
        <f>VLOOKUP('Round 2'!AC28,'instructions and lists'!$F$88:$G$91,2,0)</f>
        <v>1</v>
      </c>
      <c r="K23">
        <f>VLOOKUP('Round 2'!AE28,'instructions and lists'!$F$94:$G$96,2,0)</f>
        <v>2</v>
      </c>
      <c r="L23">
        <f>VLOOKUP('Round 2'!AG28,'instructions and lists'!$F$100:$G$101,2,0)</f>
        <v>1</v>
      </c>
      <c r="M23">
        <f>VLOOKUP('Round 2'!AI28,'instructions and lists'!$F$104:$G$105,2,0)</f>
        <v>3</v>
      </c>
      <c r="N23">
        <f>VLOOKUP('Round 2'!AK28,'instructions and lists'!$F$108:$G$110,2,0)</f>
        <v>1</v>
      </c>
      <c r="O23">
        <f>VLOOKUP('Round 2'!AM28,'instructions and lists'!$F$113:$G$114,2,0)</f>
        <v>3</v>
      </c>
      <c r="P23">
        <f>VLOOKUP('Round 2'!AO28,'instructions and lists'!$F$117:$G$119,2,0)</f>
        <v>1</v>
      </c>
      <c r="Q23" s="61">
        <f>'Round 2'!BD28</f>
        <v>1.3636363636363635</v>
      </c>
      <c r="R23" s="61">
        <f>'Round 2'!BG28</f>
        <v>1.3636363636363635</v>
      </c>
      <c r="S23" s="61">
        <f>VLOOKUP('Round 2'!BL28,'instructions and lists'!$F$130:$G$132,2,0)</f>
        <v>3</v>
      </c>
      <c r="V23" s="61">
        <f t="shared" si="2"/>
        <v>3</v>
      </c>
      <c r="W23" s="61">
        <f t="shared" si="3"/>
        <v>2.25</v>
      </c>
      <c r="X23" s="61">
        <f t="shared" si="4"/>
        <v>1.3333333333333333</v>
      </c>
      <c r="Y23" s="61">
        <f t="shared" si="5"/>
        <v>1.8</v>
      </c>
      <c r="Z23" s="61">
        <f t="shared" si="6"/>
        <v>1.3636363636363635</v>
      </c>
      <c r="AA23" s="61">
        <f t="shared" si="7"/>
        <v>3</v>
      </c>
      <c r="AC23" t="str">
        <f t="shared" si="8"/>
        <v>SPRAT</v>
      </c>
      <c r="AD23" t="str">
        <f t="shared" si="9"/>
        <v>Multispecies individual-based models</v>
      </c>
      <c r="AE23" s="61">
        <f>SUMPRODUCT(V23:AA23,'Between-category weights'!$C$9:$H$9)/'Between-category weights'!$I$9</f>
        <v>2.2338636363636364</v>
      </c>
      <c r="AF23" s="61">
        <f>SUMPRODUCT(V23:AA23,'Between-category weights'!$C$18:$H$18)/'Between-category weights'!$I$18</f>
        <v>1.9087878787878787</v>
      </c>
      <c r="AG23" s="61">
        <f>SUMPRODUCT(V23:AA23,'Between-category weights'!$C$23:$H$23)/'Between-category weights'!$I$23</f>
        <v>2.0713257575757575</v>
      </c>
      <c r="AI23">
        <f t="shared" si="10"/>
        <v>18</v>
      </c>
      <c r="AJ23">
        <f t="shared" si="11"/>
        <v>23</v>
      </c>
      <c r="AK23">
        <f t="shared" si="12"/>
        <v>22</v>
      </c>
    </row>
    <row r="24" spans="1:37" x14ac:dyDescent="0.3">
      <c r="A24" t="str">
        <f>'Round 2'!B49</f>
        <v>joint SDM</v>
      </c>
      <c r="B24" t="str">
        <f>'Round 2'!C49</f>
        <v>Species distribution models</v>
      </c>
      <c r="C24">
        <f>VLOOKUP('Round 2'!I49,'instructions and lists'!$F$48:$G$51,2,0)</f>
        <v>1</v>
      </c>
      <c r="D24">
        <f>VLOOKUP('Round 2'!J49,'instructions and lists'!$F$54:$G$56,2,0)</f>
        <v>2</v>
      </c>
      <c r="E24">
        <f>VLOOKUP('Round 2'!O49,'instructions and lists'!$F$60:$G$62,2,0)</f>
        <v>3</v>
      </c>
      <c r="F24">
        <f>VLOOKUP('Round 2'!Q49,'instructions and lists'!$F$65:$G$68,2,0)</f>
        <v>2</v>
      </c>
      <c r="G24">
        <f>VLOOKUP('Round 2'!T49,'instructions and lists'!$F$71:$G$73,2,0)</f>
        <v>2</v>
      </c>
      <c r="H24">
        <f>VLOOKUP('Round 2'!W49,'instructions and lists'!$F$76:$G$79,2,0)</f>
        <v>2</v>
      </c>
      <c r="I24">
        <f>VLOOKUP('Round 2'!Y49,'instructions and lists'!$F$83:$G$85,2,0)</f>
        <v>2</v>
      </c>
      <c r="J24">
        <f>VLOOKUP('Round 2'!AC49,'instructions and lists'!$F$88:$G$91,2,0)</f>
        <v>3</v>
      </c>
      <c r="K24">
        <f>VLOOKUP('Round 2'!AE49,'instructions and lists'!$F$94:$G$96,2,0)</f>
        <v>3</v>
      </c>
      <c r="L24">
        <f>VLOOKUP('Round 2'!AG49,'instructions and lists'!$F$100:$G$101,2,0)</f>
        <v>3</v>
      </c>
      <c r="M24">
        <f>VLOOKUP('Round 2'!AI49,'instructions and lists'!$F$104:$G$105,2,0)</f>
        <v>3</v>
      </c>
      <c r="N24">
        <f>VLOOKUP('Round 2'!AK49,'instructions and lists'!$F$108:$G$110,2,0)</f>
        <v>3</v>
      </c>
      <c r="O24">
        <f>VLOOKUP('Round 2'!AM49,'instructions and lists'!$F$113:$G$114,2,0)</f>
        <v>3</v>
      </c>
      <c r="P24">
        <f>VLOOKUP('Round 2'!AO49,'instructions and lists'!$F$117:$G$119,2,0)</f>
        <v>3</v>
      </c>
      <c r="Q24" s="61">
        <f>'Round 2'!BD49</f>
        <v>1.3636363636363635</v>
      </c>
      <c r="R24" s="61">
        <f>'Round 2'!BG49</f>
        <v>1.3636363636363635</v>
      </c>
      <c r="S24" s="61">
        <f>VLOOKUP('Round 2'!BL49,'instructions and lists'!$F$130:$G$132,2,0)</f>
        <v>2</v>
      </c>
      <c r="V24" s="61">
        <f t="shared" si="2"/>
        <v>1.5</v>
      </c>
      <c r="W24" s="61">
        <f t="shared" si="3"/>
        <v>2.25</v>
      </c>
      <c r="X24" s="61">
        <f t="shared" si="4"/>
        <v>2.6666666666666665</v>
      </c>
      <c r="Y24" s="61">
        <f t="shared" si="5"/>
        <v>3</v>
      </c>
      <c r="Z24" s="61">
        <f t="shared" si="6"/>
        <v>1.3636363636363635</v>
      </c>
      <c r="AA24" s="61">
        <f t="shared" si="7"/>
        <v>2</v>
      </c>
      <c r="AC24" t="str">
        <f t="shared" si="8"/>
        <v>joint SDM</v>
      </c>
      <c r="AD24" t="str">
        <f t="shared" si="9"/>
        <v>Species distribution models</v>
      </c>
      <c r="AE24" s="61">
        <f>SUMPRODUCT(V24:AA24,'Between-category weights'!$C$9:$H$9)/'Between-category weights'!$I$9</f>
        <v>2.2238636363636362</v>
      </c>
      <c r="AF24" s="61">
        <f>SUMPRODUCT(V24:AA24,'Between-category weights'!$C$18:$H$18)/'Between-category weights'!$I$18</f>
        <v>1.9121212121212119</v>
      </c>
      <c r="AG24" s="61">
        <f>SUMPRODUCT(V24:AA24,'Between-category weights'!$C$23:$H$23)/'Between-category weights'!$I$23</f>
        <v>2.0679924242424241</v>
      </c>
      <c r="AI24">
        <f t="shared" si="10"/>
        <v>21</v>
      </c>
      <c r="AJ24">
        <f t="shared" si="11"/>
        <v>22</v>
      </c>
      <c r="AK24">
        <f t="shared" si="12"/>
        <v>23</v>
      </c>
    </row>
    <row r="25" spans="1:37" x14ac:dyDescent="0.3">
      <c r="A25" t="str">
        <f>'Round 2'!B63</f>
        <v>NEMURO.FISH</v>
      </c>
      <c r="B25" t="str">
        <f>'Round 2'!C63</f>
        <v>Whole system or end-to-end models</v>
      </c>
      <c r="C25">
        <f>VLOOKUP('Round 2'!I63,'instructions and lists'!$F$48:$G$51,2,0)</f>
        <v>3</v>
      </c>
      <c r="D25">
        <f>VLOOKUP('Round 2'!J63,'instructions and lists'!$F$54:$G$56,2,0)</f>
        <v>3</v>
      </c>
      <c r="E25">
        <f>VLOOKUP('Round 2'!O63,'instructions and lists'!$F$60:$G$62,2,0)</f>
        <v>2</v>
      </c>
      <c r="F25">
        <f>VLOOKUP('Round 2'!Q63,'instructions and lists'!$F$65:$G$68,2,0)</f>
        <v>2</v>
      </c>
      <c r="G25">
        <f>VLOOKUP('Round 2'!T63,'instructions and lists'!$F$71:$G$73,2,0)</f>
        <v>2</v>
      </c>
      <c r="H25">
        <f>VLOOKUP('Round 2'!W63,'instructions and lists'!$F$76:$G$79,2,0)</f>
        <v>2</v>
      </c>
      <c r="I25">
        <f>VLOOKUP('Round 2'!Y63,'instructions and lists'!$F$83:$G$85,2,0)</f>
        <v>2</v>
      </c>
      <c r="J25">
        <f>VLOOKUP('Round 2'!AC63,'instructions and lists'!$F$88:$G$91,2,0)</f>
        <v>2</v>
      </c>
      <c r="K25">
        <f>VLOOKUP('Round 2'!AE63,'instructions and lists'!$F$94:$G$96,2,0)</f>
        <v>2</v>
      </c>
      <c r="L25">
        <f>VLOOKUP('Round 2'!AG63,'instructions and lists'!$F$100:$G$101,2,0)</f>
        <v>3</v>
      </c>
      <c r="M25">
        <f>VLOOKUP('Round 2'!AI63,'instructions and lists'!$F$104:$G$105,2,0)</f>
        <v>3</v>
      </c>
      <c r="N25">
        <f>VLOOKUP('Round 2'!AK63,'instructions and lists'!$F$108:$G$110,2,0)</f>
        <v>3</v>
      </c>
      <c r="O25">
        <f>VLOOKUP('Round 2'!AM63,'instructions and lists'!$F$113:$G$114,2,0)</f>
        <v>3</v>
      </c>
      <c r="P25">
        <f>VLOOKUP('Round 2'!AO63,'instructions and lists'!$F$117:$G$119,2,0)</f>
        <v>0</v>
      </c>
      <c r="Q25" s="61">
        <f>'Round 2'!BD63</f>
        <v>0.81818181818181823</v>
      </c>
      <c r="R25" s="61">
        <f>'Round 2'!BG63</f>
        <v>0.81818181818181823</v>
      </c>
      <c r="S25" s="61">
        <f>VLOOKUP('Round 2'!BL63,'instructions and lists'!$F$130:$G$132,2,0)</f>
        <v>3</v>
      </c>
      <c r="V25" s="61">
        <f t="shared" si="2"/>
        <v>3</v>
      </c>
      <c r="W25" s="61">
        <f t="shared" si="3"/>
        <v>2</v>
      </c>
      <c r="X25" s="61">
        <f t="shared" si="4"/>
        <v>2</v>
      </c>
      <c r="Y25" s="61">
        <f t="shared" si="5"/>
        <v>2.4</v>
      </c>
      <c r="Z25" s="61">
        <f t="shared" si="6"/>
        <v>0.81818181818181823</v>
      </c>
      <c r="AA25" s="61">
        <f t="shared" si="7"/>
        <v>3</v>
      </c>
      <c r="AC25" t="str">
        <f t="shared" si="8"/>
        <v>NEMURO.FISH</v>
      </c>
      <c r="AD25" t="str">
        <f t="shared" si="9"/>
        <v>Whole system or end-to-end models</v>
      </c>
      <c r="AE25" s="61">
        <f>SUMPRODUCT(V25:AA25,'Between-category weights'!$C$9:$H$9)/'Between-category weights'!$I$9</f>
        <v>2.3618181818181818</v>
      </c>
      <c r="AF25" s="61">
        <f>SUMPRODUCT(V25:AA25,'Between-category weights'!$C$18:$H$18)/'Between-category weights'!$I$18</f>
        <v>1.7672727272727271</v>
      </c>
      <c r="AG25" s="61">
        <f>SUMPRODUCT(V25:AA25,'Between-category weights'!$C$23:$H$23)/'Between-category weights'!$I$23</f>
        <v>2.0645454545454545</v>
      </c>
      <c r="AI25">
        <f t="shared" si="10"/>
        <v>14</v>
      </c>
      <c r="AJ25">
        <f t="shared" si="11"/>
        <v>29</v>
      </c>
      <c r="AK25">
        <f t="shared" si="12"/>
        <v>24</v>
      </c>
    </row>
    <row r="26" spans="1:37" x14ac:dyDescent="0.3">
      <c r="A26" t="str">
        <f>'Round 2'!B30</f>
        <v>DBEM</v>
      </c>
      <c r="B26" t="str">
        <f>'Round 2'!C30</f>
        <v>Multispecies individual-based models</v>
      </c>
      <c r="C26">
        <f>VLOOKUP('Round 2'!I30,'instructions and lists'!$F$48:$G$51,2,0)</f>
        <v>3</v>
      </c>
      <c r="D26">
        <f>VLOOKUP('Round 2'!J30,'instructions and lists'!$F$54:$G$56,2,0)</f>
        <v>2</v>
      </c>
      <c r="E26">
        <f>VLOOKUP('Round 2'!O30,'instructions and lists'!$F$60:$G$62,2,0)</f>
        <v>3</v>
      </c>
      <c r="F26">
        <f>VLOOKUP('Round 2'!Q30,'instructions and lists'!$F$65:$G$68,2,0)</f>
        <v>3</v>
      </c>
      <c r="G26">
        <f>VLOOKUP('Round 2'!T30,'instructions and lists'!$F$71:$G$73,2,0)</f>
        <v>2</v>
      </c>
      <c r="H26">
        <f>VLOOKUP('Round 2'!W30,'instructions and lists'!$F$76:$G$79,2,0)</f>
        <v>2</v>
      </c>
      <c r="I26">
        <f>VLOOKUP('Round 2'!Y30,'instructions and lists'!$F$83:$G$85,2,0)</f>
        <v>3</v>
      </c>
      <c r="J26">
        <f>VLOOKUP('Round 2'!AC30,'instructions and lists'!$F$88:$G$91,2,0)</f>
        <v>2</v>
      </c>
      <c r="K26">
        <f>VLOOKUP('Round 2'!AE30,'instructions and lists'!$F$94:$G$96,2,0)</f>
        <v>3</v>
      </c>
      <c r="L26">
        <f>VLOOKUP('Round 2'!AG30,'instructions and lists'!$F$100:$G$101,2,0)</f>
        <v>1</v>
      </c>
      <c r="M26">
        <f>VLOOKUP('Round 2'!AI30,'instructions and lists'!$F$104:$G$105,2,0)</f>
        <v>1</v>
      </c>
      <c r="N26">
        <f>VLOOKUP('Round 2'!AK30,'instructions and lists'!$F$108:$G$110,2,0)</f>
        <v>1</v>
      </c>
      <c r="O26">
        <f>VLOOKUP('Round 2'!AM30,'instructions and lists'!$F$113:$G$114,2,0)</f>
        <v>3</v>
      </c>
      <c r="P26">
        <f>VLOOKUP('Round 2'!AO30,'instructions and lists'!$F$117:$G$119,2,0)</f>
        <v>1</v>
      </c>
      <c r="Q26" s="61">
        <f>'Round 2'!BD30</f>
        <v>1.6363636363636365</v>
      </c>
      <c r="R26" s="61">
        <f>'Round 2'!BG30</f>
        <v>1.6363636363636365</v>
      </c>
      <c r="S26" s="61">
        <f>VLOOKUP('Round 2'!BL30,'instructions and lists'!$F$130:$G$132,2,0)</f>
        <v>2</v>
      </c>
      <c r="V26" s="61">
        <f t="shared" si="2"/>
        <v>2.5</v>
      </c>
      <c r="W26" s="61">
        <f t="shared" si="3"/>
        <v>2.5</v>
      </c>
      <c r="X26" s="61">
        <f t="shared" si="4"/>
        <v>2.6666666666666665</v>
      </c>
      <c r="Y26" s="61">
        <f t="shared" si="5"/>
        <v>1.4</v>
      </c>
      <c r="Z26" s="61">
        <f t="shared" si="6"/>
        <v>1.6363636363636365</v>
      </c>
      <c r="AA26" s="61">
        <f t="shared" si="7"/>
        <v>2</v>
      </c>
      <c r="AC26" t="str">
        <f t="shared" si="8"/>
        <v>DBEM</v>
      </c>
      <c r="AD26" t="str">
        <f t="shared" si="9"/>
        <v>Multispecies individual-based models</v>
      </c>
      <c r="AE26" s="61">
        <f>SUMPRODUCT(V26:AA26,'Between-category weights'!$C$9:$H$9)/'Between-category weights'!$I$9</f>
        <v>2.0686363636363638</v>
      </c>
      <c r="AF26" s="61">
        <f>SUMPRODUCT(V26:AA26,'Between-category weights'!$C$18:$H$18)/'Between-category weights'!$I$18</f>
        <v>2.0112121212121212</v>
      </c>
      <c r="AG26" s="61">
        <f>SUMPRODUCT(V26:AA26,'Between-category weights'!$C$23:$H$23)/'Between-category weights'!$I$23</f>
        <v>2.0399242424242425</v>
      </c>
      <c r="AI26">
        <f t="shared" si="10"/>
        <v>33</v>
      </c>
      <c r="AJ26">
        <f t="shared" si="11"/>
        <v>18</v>
      </c>
      <c r="AK26">
        <f t="shared" si="12"/>
        <v>25</v>
      </c>
    </row>
    <row r="27" spans="1:37" x14ac:dyDescent="0.3">
      <c r="A27" t="str">
        <f>'Round 2'!B62</f>
        <v>BioMASS</v>
      </c>
      <c r="B27" t="str">
        <f>'Round 2'!C62</f>
        <v>Whole system or end-to-end models</v>
      </c>
      <c r="C27">
        <f>VLOOKUP('Round 2'!I62,'instructions and lists'!$F$48:$G$51,2,0)</f>
        <v>3</v>
      </c>
      <c r="D27">
        <f>VLOOKUP('Round 2'!J62,'instructions and lists'!$F$54:$G$56,2,0)</f>
        <v>2</v>
      </c>
      <c r="E27">
        <f>VLOOKUP('Round 2'!O62,'instructions and lists'!$F$60:$G$62,2,0)</f>
        <v>3</v>
      </c>
      <c r="F27">
        <f>VLOOKUP('Round 2'!Q62,'instructions and lists'!$F$65:$G$68,2,0)</f>
        <v>2</v>
      </c>
      <c r="G27">
        <f>VLOOKUP('Round 2'!T62,'instructions and lists'!$F$71:$G$73,2,0)</f>
        <v>2</v>
      </c>
      <c r="H27">
        <f>VLOOKUP('Round 2'!W62,'instructions and lists'!$F$76:$G$79,2,0)</f>
        <v>2</v>
      </c>
      <c r="I27">
        <f>VLOOKUP('Round 2'!Y62,'instructions and lists'!$F$83:$G$85,2,0)</f>
        <v>1</v>
      </c>
      <c r="J27">
        <f>VLOOKUP('Round 2'!AC62,'instructions and lists'!$F$88:$G$91,2,0)</f>
        <v>2</v>
      </c>
      <c r="K27">
        <f>VLOOKUP('Round 2'!AE62,'instructions and lists'!$F$94:$G$96,2,0)</f>
        <v>3</v>
      </c>
      <c r="L27">
        <f>VLOOKUP('Round 2'!AG62,'instructions and lists'!$F$100:$G$101,2,0)</f>
        <v>1</v>
      </c>
      <c r="M27">
        <f>VLOOKUP('Round 2'!AI62,'instructions and lists'!$F$104:$G$105,2,0)</f>
        <v>3</v>
      </c>
      <c r="N27">
        <f>VLOOKUP('Round 2'!AK62,'instructions and lists'!$F$108:$G$110,2,0)</f>
        <v>1</v>
      </c>
      <c r="O27">
        <f>VLOOKUP('Round 2'!AM62,'instructions and lists'!$F$113:$G$114,2,0)</f>
        <v>3</v>
      </c>
      <c r="P27">
        <f>VLOOKUP('Round 2'!AO62,'instructions and lists'!$F$117:$G$119,2,0)</f>
        <v>3</v>
      </c>
      <c r="Q27" s="61">
        <f>'Round 2'!BD62</f>
        <v>1.3636363636363635</v>
      </c>
      <c r="R27" s="61">
        <f>'Round 2'!BG62</f>
        <v>1.3636363636363635</v>
      </c>
      <c r="S27" s="61">
        <f>VLOOKUP('Round 2'!BL62,'instructions and lists'!$F$130:$G$132,2,0)</f>
        <v>2</v>
      </c>
      <c r="V27" s="61">
        <f t="shared" si="2"/>
        <v>2.5</v>
      </c>
      <c r="W27" s="61">
        <f t="shared" si="3"/>
        <v>2.25</v>
      </c>
      <c r="X27" s="61">
        <f t="shared" si="4"/>
        <v>2</v>
      </c>
      <c r="Y27" s="61">
        <f t="shared" si="5"/>
        <v>2.2000000000000002</v>
      </c>
      <c r="Z27" s="61">
        <f t="shared" si="6"/>
        <v>1.3636363636363635</v>
      </c>
      <c r="AA27" s="61">
        <f t="shared" si="7"/>
        <v>2</v>
      </c>
      <c r="AC27" t="str">
        <f t="shared" si="8"/>
        <v>BioMASS</v>
      </c>
      <c r="AD27" t="str">
        <f t="shared" si="9"/>
        <v>Whole system or end-to-end models</v>
      </c>
      <c r="AE27" s="61">
        <f>SUMPRODUCT(V27:AA27,'Between-category weights'!$C$9:$H$9)/'Between-category weights'!$I$9</f>
        <v>2.0638636363636365</v>
      </c>
      <c r="AF27" s="61">
        <f>SUMPRODUCT(V27:AA27,'Between-category weights'!$C$18:$H$18)/'Between-category weights'!$I$18</f>
        <v>1.8654545454545453</v>
      </c>
      <c r="AG27" s="61">
        <f>SUMPRODUCT(V27:AA27,'Between-category weights'!$C$23:$H$23)/'Between-category weights'!$I$23</f>
        <v>1.9646590909090909</v>
      </c>
      <c r="AI27">
        <f t="shared" si="10"/>
        <v>34</v>
      </c>
      <c r="AJ27">
        <f t="shared" si="11"/>
        <v>25</v>
      </c>
      <c r="AK27">
        <f t="shared" si="12"/>
        <v>26</v>
      </c>
    </row>
    <row r="28" spans="1:37" x14ac:dyDescent="0.3">
      <c r="A28" t="str">
        <f>'Round 2'!B38</f>
        <v>FEISTY: A Global Fisheries Model</v>
      </c>
      <c r="B28" t="str">
        <f>'Round 2'!C38</f>
        <v>Multispecies size-based models</v>
      </c>
      <c r="C28">
        <f>VLOOKUP('Round 2'!I38,'instructions and lists'!$F$48:$G$51,2,0)</f>
        <v>3</v>
      </c>
      <c r="D28">
        <f>VLOOKUP('Round 2'!J38,'instructions and lists'!$F$54:$G$56,2,0)</f>
        <v>3</v>
      </c>
      <c r="E28">
        <f>VLOOKUP('Round 2'!O38,'instructions and lists'!$F$60:$G$62,2,0)</f>
        <v>3</v>
      </c>
      <c r="F28">
        <f>VLOOKUP('Round 2'!Q38,'instructions and lists'!$F$65:$G$68,2,0)</f>
        <v>2</v>
      </c>
      <c r="G28">
        <f>VLOOKUP('Round 2'!T38,'instructions and lists'!$F$71:$G$73,2,0)</f>
        <v>2</v>
      </c>
      <c r="H28">
        <f>VLOOKUP('Round 2'!W38,'instructions and lists'!$F$76:$G$79,2,0)</f>
        <v>2</v>
      </c>
      <c r="I28">
        <f>VLOOKUP('Round 2'!Y38,'instructions and lists'!$F$83:$G$85,2,0)</f>
        <v>1</v>
      </c>
      <c r="J28">
        <f>VLOOKUP('Round 2'!AC38,'instructions and lists'!$F$88:$G$91,2,0)</f>
        <v>2</v>
      </c>
      <c r="K28">
        <f>VLOOKUP('Round 2'!AE38,'instructions and lists'!$F$94:$G$96,2,0)</f>
        <v>3</v>
      </c>
      <c r="L28">
        <f>VLOOKUP('Round 2'!AG38,'instructions and lists'!$F$100:$G$101,2,0)</f>
        <v>3</v>
      </c>
      <c r="M28">
        <f>VLOOKUP('Round 2'!AI38,'instructions and lists'!$F$104:$G$105,2,0)</f>
        <v>3</v>
      </c>
      <c r="N28">
        <f>VLOOKUP('Round 2'!AK38,'instructions and lists'!$F$108:$G$110,2,0)</f>
        <v>1</v>
      </c>
      <c r="O28">
        <f>VLOOKUP('Round 2'!AM38,'instructions and lists'!$F$113:$G$114,2,0)</f>
        <v>3</v>
      </c>
      <c r="P28">
        <f>VLOOKUP('Round 2'!AO38,'instructions and lists'!$F$117:$G$119,2,0)</f>
        <v>1</v>
      </c>
      <c r="Q28" s="61">
        <f>'Round 2'!BD38</f>
        <v>1.3636363636363635</v>
      </c>
      <c r="R28" s="61">
        <f>'Round 2'!BG38</f>
        <v>1.0909090909090908</v>
      </c>
      <c r="S28" s="61">
        <f>VLOOKUP('Round 2'!BL38,'instructions and lists'!$F$130:$G$132,2,0)</f>
        <v>2</v>
      </c>
      <c r="V28" s="61">
        <f t="shared" si="2"/>
        <v>3</v>
      </c>
      <c r="W28" s="61">
        <f t="shared" si="3"/>
        <v>2.25</v>
      </c>
      <c r="X28" s="61">
        <f t="shared" si="4"/>
        <v>2</v>
      </c>
      <c r="Y28" s="61">
        <f t="shared" si="5"/>
        <v>2.2000000000000002</v>
      </c>
      <c r="Z28" s="61">
        <f t="shared" si="6"/>
        <v>1.1590909090909089</v>
      </c>
      <c r="AA28" s="61">
        <f t="shared" si="7"/>
        <v>2</v>
      </c>
      <c r="AC28" t="str">
        <f t="shared" si="8"/>
        <v>FEISTY: A Global Fisheries Model</v>
      </c>
      <c r="AD28" t="str">
        <f t="shared" si="9"/>
        <v>Multispecies size-based models</v>
      </c>
      <c r="AE28" s="61">
        <f>SUMPRODUCT(V28:AA28,'Between-category weights'!$C$9:$H$9)/'Between-category weights'!$I$9</f>
        <v>2.0934090909090908</v>
      </c>
      <c r="AF28" s="61">
        <f>SUMPRODUCT(V28:AA28,'Between-category weights'!$C$18:$H$18)/'Between-category weights'!$I$18</f>
        <v>1.8336363636363637</v>
      </c>
      <c r="AG28" s="61">
        <f>SUMPRODUCT(V28:AA28,'Between-category weights'!$C$23:$H$23)/'Between-category weights'!$I$23</f>
        <v>1.9635227272727271</v>
      </c>
      <c r="AI28">
        <f t="shared" si="10"/>
        <v>31</v>
      </c>
      <c r="AJ28">
        <f t="shared" si="11"/>
        <v>26</v>
      </c>
      <c r="AK28">
        <f t="shared" si="12"/>
        <v>27</v>
      </c>
    </row>
    <row r="29" spans="1:37" x14ac:dyDescent="0.3">
      <c r="A29" t="str">
        <f>'Round 2'!B16</f>
        <v>GADGET</v>
      </c>
      <c r="B29" t="str">
        <f>'Round 2'!C16</f>
        <v>Minimum realistic models</v>
      </c>
      <c r="C29">
        <f>VLOOKUP('Round 2'!I16,'instructions and lists'!$F$48:$G$51,2,0)</f>
        <v>3</v>
      </c>
      <c r="D29">
        <f>VLOOKUP('Round 2'!J16,'instructions and lists'!$F$54:$G$56,2,0)</f>
        <v>2</v>
      </c>
      <c r="E29">
        <f>VLOOKUP('Round 2'!O16,'instructions and lists'!$F$60:$G$62,2,0)</f>
        <v>3</v>
      </c>
      <c r="F29">
        <f>VLOOKUP('Round 2'!Q16,'instructions and lists'!$F$65:$G$68,2,0)</f>
        <v>2</v>
      </c>
      <c r="G29">
        <f>VLOOKUP('Round 2'!T16,'instructions and lists'!$F$71:$G$73,2,0)</f>
        <v>1</v>
      </c>
      <c r="H29">
        <f>VLOOKUP('Round 2'!W16,'instructions and lists'!$F$76:$G$79,2,0)</f>
        <v>2</v>
      </c>
      <c r="I29">
        <f>VLOOKUP('Round 2'!Y16,'instructions and lists'!$F$83:$G$85,2,0)</f>
        <v>3</v>
      </c>
      <c r="J29">
        <f>VLOOKUP('Round 2'!AC16,'instructions and lists'!$F$88:$G$91,2,0)</f>
        <v>3</v>
      </c>
      <c r="K29">
        <f>VLOOKUP('Round 2'!AE16,'instructions and lists'!$F$94:$G$96,2,0)</f>
        <v>2</v>
      </c>
      <c r="L29">
        <f>VLOOKUP('Round 2'!AG16,'instructions and lists'!$F$100:$G$101,2,0)</f>
        <v>3</v>
      </c>
      <c r="M29">
        <f>VLOOKUP('Round 2'!AI16,'instructions and lists'!$F$104:$G$105,2,0)</f>
        <v>3</v>
      </c>
      <c r="N29">
        <f>VLOOKUP('Round 2'!AK16,'instructions and lists'!$F$108:$G$110,2,0)</f>
        <v>3</v>
      </c>
      <c r="O29">
        <f>VLOOKUP('Round 2'!AM16,'instructions and lists'!$F$113:$G$114,2,0)</f>
        <v>3</v>
      </c>
      <c r="P29">
        <f>VLOOKUP('Round 2'!AO16,'instructions and lists'!$F$117:$G$119,2,0)</f>
        <v>3</v>
      </c>
      <c r="Q29" s="61">
        <f>'Round 2'!BD16</f>
        <v>0.81818181818181823</v>
      </c>
      <c r="R29" s="61">
        <f>'Round 2'!BG16</f>
        <v>0.54545454545454541</v>
      </c>
      <c r="S29" s="61">
        <f>VLOOKUP('Round 2'!BL16,'instructions and lists'!$F$130:$G$132,2,0)</f>
        <v>2</v>
      </c>
      <c r="V29" s="61">
        <f t="shared" si="2"/>
        <v>2.5</v>
      </c>
      <c r="W29" s="61">
        <f t="shared" si="3"/>
        <v>2</v>
      </c>
      <c r="X29" s="61">
        <f t="shared" si="4"/>
        <v>2.6666666666666665</v>
      </c>
      <c r="Y29" s="61">
        <f t="shared" si="5"/>
        <v>3</v>
      </c>
      <c r="Z29" s="61">
        <f t="shared" si="6"/>
        <v>0.61363636363636365</v>
      </c>
      <c r="AA29" s="61">
        <f t="shared" si="7"/>
        <v>2</v>
      </c>
      <c r="AC29" t="str">
        <f t="shared" si="8"/>
        <v>GADGET</v>
      </c>
      <c r="AD29" t="str">
        <f t="shared" si="9"/>
        <v>Minimum realistic models</v>
      </c>
      <c r="AE29" s="61">
        <f>SUMPRODUCT(V29:AA29,'Between-category weights'!$C$9:$H$9)/'Between-category weights'!$I$9</f>
        <v>2.2113636363636364</v>
      </c>
      <c r="AF29" s="61">
        <f>SUMPRODUCT(V29:AA29,'Between-category weights'!$C$18:$H$18)/'Between-category weights'!$I$18</f>
        <v>1.6621212121212119</v>
      </c>
      <c r="AG29" s="61">
        <f>SUMPRODUCT(V29:AA29,'Between-category weights'!$C$23:$H$23)/'Between-category weights'!$I$23</f>
        <v>1.936742424242424</v>
      </c>
      <c r="AI29">
        <f t="shared" si="10"/>
        <v>22</v>
      </c>
      <c r="AJ29">
        <f t="shared" si="11"/>
        <v>32</v>
      </c>
      <c r="AK29">
        <f t="shared" si="12"/>
        <v>28</v>
      </c>
    </row>
    <row r="30" spans="1:37" x14ac:dyDescent="0.3">
      <c r="A30" t="str">
        <f>'Round 2'!B23</f>
        <v>MICE-in-space: spatio-temporal model of intermediate complexity for ecosystem assessments (Thorson et al., 2019)</v>
      </c>
      <c r="B30" t="str">
        <f>'Round 2'!C23</f>
        <v>Minimum realistic models</v>
      </c>
      <c r="C30">
        <f>VLOOKUP('Round 2'!I23,'instructions and lists'!$F$48:$G$51,2,0)</f>
        <v>3</v>
      </c>
      <c r="D30">
        <f>VLOOKUP('Round 2'!J23,'instructions and lists'!$F$54:$G$56,2,0)</f>
        <v>2</v>
      </c>
      <c r="E30">
        <f>VLOOKUP('Round 2'!O23,'instructions and lists'!$F$60:$G$62,2,0)</f>
        <v>3</v>
      </c>
      <c r="F30">
        <f>VLOOKUP('Round 2'!Q23,'instructions and lists'!$F$65:$G$68,2,0)</f>
        <v>2</v>
      </c>
      <c r="G30">
        <f>VLOOKUP('Round 2'!T23,'instructions and lists'!$F$71:$G$73,2,0)</f>
        <v>1</v>
      </c>
      <c r="H30">
        <f>VLOOKUP('Round 2'!W23,'instructions and lists'!$F$76:$G$79,2,0)</f>
        <v>2</v>
      </c>
      <c r="I30">
        <f>VLOOKUP('Round 2'!Y23,'instructions and lists'!$F$83:$G$85,2,0)</f>
        <v>3</v>
      </c>
      <c r="J30">
        <f>VLOOKUP('Round 2'!AC23,'instructions and lists'!$F$88:$G$91,2,0)</f>
        <v>2</v>
      </c>
      <c r="K30">
        <f>VLOOKUP('Round 2'!AE23,'instructions and lists'!$F$94:$G$96,2,0)</f>
        <v>3</v>
      </c>
      <c r="L30">
        <f>VLOOKUP('Round 2'!AG23,'instructions and lists'!$F$100:$G$101,2,0)</f>
        <v>1</v>
      </c>
      <c r="M30">
        <f>VLOOKUP('Round 2'!AI23,'instructions and lists'!$F$104:$G$105,2,0)</f>
        <v>3</v>
      </c>
      <c r="N30">
        <f>VLOOKUP('Round 2'!AK23,'instructions and lists'!$F$108:$G$110,2,0)</f>
        <v>3</v>
      </c>
      <c r="O30">
        <f>VLOOKUP('Round 2'!AM23,'instructions and lists'!$F$113:$G$114,2,0)</f>
        <v>3</v>
      </c>
      <c r="P30">
        <f>VLOOKUP('Round 2'!AO23,'instructions and lists'!$F$117:$G$119,2,0)</f>
        <v>3</v>
      </c>
      <c r="Q30" s="61">
        <f>'Round 2'!BD23</f>
        <v>0.81818181818181823</v>
      </c>
      <c r="R30" s="61">
        <f>'Round 2'!BG23</f>
        <v>0.81818181818181823</v>
      </c>
      <c r="S30" s="61">
        <f>VLOOKUP('Round 2'!BL23,'instructions and lists'!$F$130:$G$132,2,0)</f>
        <v>2</v>
      </c>
      <c r="V30" s="61">
        <f t="shared" si="2"/>
        <v>2.5</v>
      </c>
      <c r="W30" s="61">
        <f t="shared" si="3"/>
        <v>2</v>
      </c>
      <c r="X30" s="61">
        <f t="shared" si="4"/>
        <v>2.6666666666666665</v>
      </c>
      <c r="Y30" s="61">
        <f t="shared" si="5"/>
        <v>2.6</v>
      </c>
      <c r="Z30" s="61">
        <f t="shared" si="6"/>
        <v>0.81818181818181823</v>
      </c>
      <c r="AA30" s="61">
        <f t="shared" si="7"/>
        <v>2</v>
      </c>
      <c r="AC30" t="str">
        <f t="shared" si="8"/>
        <v>MICE-in-space: spatio-temporal model of intermediate complexity for ecosystem assessments (Thorson et al., 2019)</v>
      </c>
      <c r="AD30" t="str">
        <f t="shared" si="9"/>
        <v>Minimum realistic models</v>
      </c>
      <c r="AE30" s="61">
        <f>SUMPRODUCT(V30:AA30,'Between-category weights'!$C$9:$H$9)/'Between-category weights'!$I$9</f>
        <v>2.1518181818181819</v>
      </c>
      <c r="AF30" s="61">
        <f>SUMPRODUCT(V30:AA30,'Between-category weights'!$C$18:$H$18)/'Between-category weights'!$I$18</f>
        <v>1.7039393939393939</v>
      </c>
      <c r="AG30" s="61">
        <f>SUMPRODUCT(V30:AA30,'Between-category weights'!$C$23:$H$23)/'Between-category weights'!$I$23</f>
        <v>1.9278787878787877</v>
      </c>
      <c r="AI30">
        <f t="shared" si="10"/>
        <v>25</v>
      </c>
      <c r="AJ30">
        <f t="shared" si="11"/>
        <v>31</v>
      </c>
      <c r="AK30">
        <f t="shared" si="12"/>
        <v>29</v>
      </c>
    </row>
    <row r="31" spans="1:37" x14ac:dyDescent="0.3">
      <c r="A31" t="str">
        <f>'Round 2'!B45</f>
        <v>Dynamic energy budget models - bioenergetic models</v>
      </c>
      <c r="B31" t="str">
        <f>'Round 2'!C45</f>
        <v>Single species models</v>
      </c>
      <c r="C31">
        <f>VLOOKUP('Round 2'!I45,'instructions and lists'!$F$48:$G$51,2,0)</f>
        <v>3</v>
      </c>
      <c r="D31">
        <f>VLOOKUP('Round 2'!J45,'instructions and lists'!$F$54:$G$56,2,0)</f>
        <v>0</v>
      </c>
      <c r="E31">
        <f>VLOOKUP('Round 2'!O45,'instructions and lists'!$F$60:$G$62,2,0)</f>
        <v>3</v>
      </c>
      <c r="F31">
        <f>VLOOKUP('Round 2'!Q45,'instructions and lists'!$F$65:$G$68,2,0)</f>
        <v>0</v>
      </c>
      <c r="G31">
        <f>VLOOKUP('Round 2'!T45,'instructions and lists'!$F$71:$G$73,2,0)</f>
        <v>2</v>
      </c>
      <c r="H31">
        <f>VLOOKUP('Round 2'!W45,'instructions and lists'!$F$76:$G$79,2,0)</f>
        <v>1</v>
      </c>
      <c r="I31">
        <f>VLOOKUP('Round 2'!Y45,'instructions and lists'!$F$83:$G$85,2,0)</f>
        <v>3</v>
      </c>
      <c r="J31">
        <f>VLOOKUP('Round 2'!AC45,'instructions and lists'!$F$88:$G$91,2,0)</f>
        <v>3</v>
      </c>
      <c r="K31">
        <f>VLOOKUP('Round 2'!AE45,'instructions and lists'!$F$94:$G$96,2,0)</f>
        <v>3</v>
      </c>
      <c r="L31">
        <f>VLOOKUP('Round 2'!AG45,'instructions and lists'!$F$100:$G$101,2,0)</f>
        <v>3</v>
      </c>
      <c r="M31">
        <f>VLOOKUP('Round 2'!AI45,'instructions and lists'!$F$104:$G$105,2,0)</f>
        <v>3</v>
      </c>
      <c r="N31">
        <f>VLOOKUP('Round 2'!AK45,'instructions and lists'!$F$108:$G$110,2,0)</f>
        <v>3</v>
      </c>
      <c r="O31">
        <f>VLOOKUP('Round 2'!AM45,'instructions and lists'!$F$113:$G$114,2,0)</f>
        <v>1</v>
      </c>
      <c r="P31">
        <f>VLOOKUP('Round 2'!AO45,'instructions and lists'!$F$117:$G$119,2,0)</f>
        <v>3</v>
      </c>
      <c r="Q31" s="61">
        <f>'Round 2'!BD45</f>
        <v>1.3636363636363635</v>
      </c>
      <c r="R31" s="61">
        <f>'Round 2'!BG45</f>
        <v>1.3636363636363635</v>
      </c>
      <c r="S31" s="61">
        <f>VLOOKUP('Round 2'!BL45,'instructions and lists'!$F$130:$G$132,2,0)</f>
        <v>2</v>
      </c>
      <c r="V31" s="61">
        <f t="shared" si="2"/>
        <v>1.5</v>
      </c>
      <c r="W31" s="61">
        <f t="shared" si="3"/>
        <v>1.5</v>
      </c>
      <c r="X31" s="61">
        <f t="shared" si="4"/>
        <v>3</v>
      </c>
      <c r="Y31" s="61">
        <f t="shared" si="5"/>
        <v>2.6</v>
      </c>
      <c r="Z31" s="61">
        <f t="shared" si="6"/>
        <v>1.3636363636363635</v>
      </c>
      <c r="AA31" s="61">
        <f t="shared" si="7"/>
        <v>2</v>
      </c>
      <c r="AC31" t="str">
        <f t="shared" si="8"/>
        <v>Dynamic energy budget models - bioenergetic models</v>
      </c>
      <c r="AD31" t="str">
        <f t="shared" si="9"/>
        <v>Single species models</v>
      </c>
      <c r="AE31" s="61">
        <f>SUMPRODUCT(V31:AA31,'Between-category weights'!$C$9:$H$9)/'Between-category weights'!$I$9</f>
        <v>2.0813636363636361</v>
      </c>
      <c r="AF31" s="61">
        <f>SUMPRODUCT(V31:AA31,'Between-category weights'!$C$18:$H$18)/'Between-category weights'!$I$18</f>
        <v>1.7554545454545454</v>
      </c>
      <c r="AG31" s="61">
        <f>SUMPRODUCT(V31:AA31,'Between-category weights'!$C$23:$H$23)/'Between-category weights'!$I$23</f>
        <v>1.918409090909091</v>
      </c>
      <c r="AI31">
        <f t="shared" si="10"/>
        <v>32</v>
      </c>
      <c r="AJ31">
        <f t="shared" si="11"/>
        <v>30</v>
      </c>
      <c r="AK31">
        <f t="shared" si="12"/>
        <v>30</v>
      </c>
    </row>
    <row r="32" spans="1:37" x14ac:dyDescent="0.3">
      <c r="A32" t="str">
        <f>'Round 2'!B35</f>
        <v>SS-DBEM (Size-Spectra Dynamic Bioclimate Envelope Model)</v>
      </c>
      <c r="B32" t="str">
        <f>'Round 2'!C35</f>
        <v>Multispecies size-based models</v>
      </c>
      <c r="C32">
        <f>VLOOKUP('Round 2'!I35,'instructions and lists'!$F$48:$G$51,2,0)</f>
        <v>3</v>
      </c>
      <c r="D32">
        <f>VLOOKUP('Round 2'!J35,'instructions and lists'!$F$54:$G$56,2,0)</f>
        <v>2</v>
      </c>
      <c r="E32">
        <f>VLOOKUP('Round 2'!O35,'instructions and lists'!$F$60:$G$62,2,0)</f>
        <v>3</v>
      </c>
      <c r="F32">
        <f>VLOOKUP('Round 2'!Q35,'instructions and lists'!$F$65:$G$68,2,0)</f>
        <v>2</v>
      </c>
      <c r="G32">
        <f>VLOOKUP('Round 2'!T35,'instructions and lists'!$F$71:$G$73,2,0)</f>
        <v>2</v>
      </c>
      <c r="H32">
        <f>VLOOKUP('Round 2'!W35,'instructions and lists'!$F$76:$G$79,2,0)</f>
        <v>2</v>
      </c>
      <c r="I32">
        <f>VLOOKUP('Round 2'!Y35,'instructions and lists'!$F$83:$G$85,2,0)</f>
        <v>2</v>
      </c>
      <c r="J32">
        <f>VLOOKUP('Round 2'!AC35,'instructions and lists'!$F$88:$G$91,2,0)</f>
        <v>2</v>
      </c>
      <c r="K32">
        <f>VLOOKUP('Round 2'!AE35,'instructions and lists'!$F$94:$G$96,2,0)</f>
        <v>2</v>
      </c>
      <c r="L32">
        <f>VLOOKUP('Round 2'!AG35,'instructions and lists'!$F$100:$G$101,2,0)</f>
        <v>1</v>
      </c>
      <c r="M32">
        <f>VLOOKUP('Round 2'!AI35,'instructions and lists'!$F$104:$G$105,2,0)</f>
        <v>1</v>
      </c>
      <c r="N32">
        <f>VLOOKUP('Round 2'!AK35,'instructions and lists'!$F$108:$G$110,2,0)</f>
        <v>1</v>
      </c>
      <c r="O32">
        <f>VLOOKUP('Round 2'!AM35,'instructions and lists'!$F$113:$G$114,2,0)</f>
        <v>3</v>
      </c>
      <c r="P32">
        <f>VLOOKUP('Round 2'!AO35,'instructions and lists'!$F$117:$G$119,2,0)</f>
        <v>1</v>
      </c>
      <c r="Q32" s="61">
        <f>'Round 2'!BD35</f>
        <v>1.6363636363636365</v>
      </c>
      <c r="R32" s="61">
        <f>'Round 2'!BG35</f>
        <v>1.6363636363636365</v>
      </c>
      <c r="S32" s="61">
        <f>VLOOKUP('Round 2'!BL35,'instructions and lists'!$F$130:$G$132,2,0)</f>
        <v>2</v>
      </c>
      <c r="V32" s="61">
        <f t="shared" si="2"/>
        <v>2.5</v>
      </c>
      <c r="W32" s="61">
        <f t="shared" si="3"/>
        <v>2.25</v>
      </c>
      <c r="X32" s="61">
        <f t="shared" si="4"/>
        <v>2</v>
      </c>
      <c r="Y32" s="61">
        <f t="shared" si="5"/>
        <v>1.4</v>
      </c>
      <c r="Z32" s="61">
        <f t="shared" si="6"/>
        <v>1.6363636363636365</v>
      </c>
      <c r="AA32" s="61">
        <f t="shared" si="7"/>
        <v>2</v>
      </c>
      <c r="AC32" t="str">
        <f t="shared" si="8"/>
        <v>SS-DBEM (Size-Spectra Dynamic Bioclimate Envelope Model)</v>
      </c>
      <c r="AD32" t="str">
        <f t="shared" si="9"/>
        <v>Multispecies size-based models</v>
      </c>
      <c r="AE32" s="61">
        <f>SUMPRODUCT(V32:AA32,'Between-category weights'!$C$9:$H$9)/'Between-category weights'!$I$9</f>
        <v>1.9311363636363637</v>
      </c>
      <c r="AF32" s="61">
        <f>SUMPRODUCT(V32:AA32,'Between-category weights'!$C$18:$H$18)/'Between-category weights'!$I$18</f>
        <v>1.8945454545454543</v>
      </c>
      <c r="AG32" s="61">
        <f>SUMPRODUCT(V32:AA32,'Between-category weights'!$C$23:$H$23)/'Between-category weights'!$I$23</f>
        <v>1.9128409090909091</v>
      </c>
      <c r="AI32">
        <f t="shared" si="10"/>
        <v>40</v>
      </c>
      <c r="AJ32">
        <f t="shared" si="11"/>
        <v>24</v>
      </c>
      <c r="AK32">
        <f t="shared" si="12"/>
        <v>31</v>
      </c>
    </row>
    <row r="33" spans="1:37" x14ac:dyDescent="0.3">
      <c r="A33" t="str">
        <f>'Round 2'!B37</f>
        <v>FishSUMS</v>
      </c>
      <c r="B33" t="str">
        <f>'Round 2'!C37</f>
        <v>Multispecies size-based models</v>
      </c>
      <c r="C33">
        <f>VLOOKUP('Round 2'!I37,'instructions and lists'!$F$48:$G$51,2,0)</f>
        <v>3</v>
      </c>
      <c r="D33">
        <f>VLOOKUP('Round 2'!J37,'instructions and lists'!$F$54:$G$56,2,0)</f>
        <v>2</v>
      </c>
      <c r="E33">
        <f>VLOOKUP('Round 2'!O37,'instructions and lists'!$F$60:$G$62,2,0)</f>
        <v>3</v>
      </c>
      <c r="F33">
        <f>VLOOKUP('Round 2'!Q37,'instructions and lists'!$F$65:$G$68,2,0)</f>
        <v>2</v>
      </c>
      <c r="G33">
        <f>VLOOKUP('Round 2'!T37,'instructions and lists'!$F$71:$G$73,2,0)</f>
        <v>2</v>
      </c>
      <c r="H33">
        <f>VLOOKUP('Round 2'!W37,'instructions and lists'!$F$76:$G$79,2,0)</f>
        <v>2</v>
      </c>
      <c r="I33">
        <f>VLOOKUP('Round 2'!Y37,'instructions and lists'!$F$83:$G$85,2,0)</f>
        <v>2</v>
      </c>
      <c r="J33">
        <f>VLOOKUP('Round 2'!AC37,'instructions and lists'!$F$88:$G$91,2,0)</f>
        <v>2</v>
      </c>
      <c r="K33">
        <f>VLOOKUP('Round 2'!AE37,'instructions and lists'!$F$94:$G$96,2,0)</f>
        <v>3</v>
      </c>
      <c r="L33">
        <f>VLOOKUP('Round 2'!AG37,'instructions and lists'!$F$100:$G$101,2,0)</f>
        <v>1</v>
      </c>
      <c r="M33">
        <f>VLOOKUP('Round 2'!AI37,'instructions and lists'!$F$104:$G$105,2,0)</f>
        <v>1</v>
      </c>
      <c r="N33">
        <f>VLOOKUP('Round 2'!AK37,'instructions and lists'!$F$108:$G$110,2,0)</f>
        <v>1</v>
      </c>
      <c r="O33">
        <f>VLOOKUP('Round 2'!AM37,'instructions and lists'!$F$113:$G$114,2,0)</f>
        <v>3</v>
      </c>
      <c r="P33">
        <f>VLOOKUP('Round 2'!AO37,'instructions and lists'!$F$117:$G$119,2,0)</f>
        <v>1</v>
      </c>
      <c r="Q33" s="61">
        <f>'Round 2'!BD37</f>
        <v>1.3636363636363635</v>
      </c>
      <c r="R33" s="61">
        <f>'Round 2'!BG37</f>
        <v>1.3636363636363635</v>
      </c>
      <c r="S33" s="61">
        <f>VLOOKUP('Round 2'!BL37,'instructions and lists'!$F$130:$G$132,2,0)</f>
        <v>2</v>
      </c>
      <c r="V33" s="61">
        <f t="shared" si="2"/>
        <v>2.5</v>
      </c>
      <c r="W33" s="61">
        <f t="shared" si="3"/>
        <v>2.25</v>
      </c>
      <c r="X33" s="61">
        <f t="shared" si="4"/>
        <v>2.3333333333333335</v>
      </c>
      <c r="Y33" s="61">
        <f t="shared" si="5"/>
        <v>1.4</v>
      </c>
      <c r="Z33" s="61">
        <f t="shared" si="6"/>
        <v>1.3636363636363635</v>
      </c>
      <c r="AA33" s="61">
        <f t="shared" si="7"/>
        <v>2</v>
      </c>
      <c r="AC33" t="str">
        <f t="shared" si="8"/>
        <v>FishSUMS</v>
      </c>
      <c r="AD33" t="str">
        <f t="shared" si="9"/>
        <v>Multispecies size-based models</v>
      </c>
      <c r="AE33" s="61">
        <f>SUMPRODUCT(V33:AA33,'Between-category weights'!$C$9:$H$9)/'Between-category weights'!$I$9</f>
        <v>1.9538636363636364</v>
      </c>
      <c r="AF33" s="61">
        <f>SUMPRODUCT(V33:AA33,'Between-category weights'!$C$18:$H$18)/'Between-category weights'!$I$18</f>
        <v>1.8187878787878788</v>
      </c>
      <c r="AG33" s="61">
        <f>SUMPRODUCT(V33:AA33,'Between-category weights'!$C$23:$H$23)/'Between-category weights'!$I$23</f>
        <v>1.8863257575757575</v>
      </c>
      <c r="AI33">
        <f t="shared" si="10"/>
        <v>38</v>
      </c>
      <c r="AJ33">
        <f t="shared" si="11"/>
        <v>27</v>
      </c>
      <c r="AK33">
        <f t="shared" si="12"/>
        <v>32</v>
      </c>
    </row>
    <row r="34" spans="1:37" x14ac:dyDescent="0.3">
      <c r="A34" t="str">
        <f>'Round 2'!B51</f>
        <v>general SDM - Maxent</v>
      </c>
      <c r="B34" t="str">
        <f>'Round 2'!C51</f>
        <v>Species distribution models</v>
      </c>
      <c r="C34">
        <f>VLOOKUP('Round 2'!I51,'instructions and lists'!$F$48:$G$51,2,0)</f>
        <v>1</v>
      </c>
      <c r="D34">
        <f>VLOOKUP('Round 2'!J51,'instructions and lists'!$F$54:$G$56,2,0)</f>
        <v>2</v>
      </c>
      <c r="E34">
        <f>VLOOKUP('Round 2'!O51,'instructions and lists'!$F$60:$G$62,2,0)</f>
        <v>3</v>
      </c>
      <c r="F34">
        <f>VLOOKUP('Round 2'!Q51,'instructions and lists'!$F$65:$G$68,2,0)</f>
        <v>0</v>
      </c>
      <c r="G34">
        <f>VLOOKUP('Round 2'!T51,'instructions and lists'!$F$71:$G$73,2,0)</f>
        <v>2</v>
      </c>
      <c r="H34">
        <f>VLOOKUP('Round 2'!W51,'instructions and lists'!$F$76:$G$79,2,0)</f>
        <v>0</v>
      </c>
      <c r="I34">
        <f>VLOOKUP('Round 2'!Y51,'instructions and lists'!$F$83:$G$85,2,0)</f>
        <v>3</v>
      </c>
      <c r="J34">
        <f>VLOOKUP('Round 2'!AC51,'instructions and lists'!$F$88:$G$91,2,0)</f>
        <v>3</v>
      </c>
      <c r="K34">
        <f>VLOOKUP('Round 2'!AE51,'instructions and lists'!$F$94:$G$96,2,0)</f>
        <v>3</v>
      </c>
      <c r="L34">
        <f>VLOOKUP('Round 2'!AG51,'instructions and lists'!$F$100:$G$101,2,0)</f>
        <v>3</v>
      </c>
      <c r="M34">
        <f>VLOOKUP('Round 2'!AI51,'instructions and lists'!$F$104:$G$105,2,0)</f>
        <v>3</v>
      </c>
      <c r="N34">
        <f>VLOOKUP('Round 2'!AK51,'instructions and lists'!$F$108:$G$110,2,0)</f>
        <v>3</v>
      </c>
      <c r="O34">
        <f>VLOOKUP('Round 2'!AM51,'instructions and lists'!$F$113:$G$114,2,0)</f>
        <v>3</v>
      </c>
      <c r="P34">
        <f>VLOOKUP('Round 2'!AO51,'instructions and lists'!$F$117:$G$119,2,0)</f>
        <v>3</v>
      </c>
      <c r="Q34" s="61">
        <f>'Round 2'!BD51</f>
        <v>1.0909090909090908</v>
      </c>
      <c r="R34" s="61">
        <f>'Round 2'!BG51</f>
        <v>1.0909090909090908</v>
      </c>
      <c r="S34" s="61">
        <f>VLOOKUP('Round 2'!BL51,'instructions and lists'!$F$130:$G$132,2,0)</f>
        <v>2</v>
      </c>
      <c r="V34" s="61">
        <f t="shared" ref="V34:V63" si="13">AVERAGE(C34:D34)</f>
        <v>1.5</v>
      </c>
      <c r="W34" s="61">
        <f t="shared" ref="W34:W63" si="14">AVERAGE(E34:H34)</f>
        <v>1.25</v>
      </c>
      <c r="X34" s="61">
        <f t="shared" ref="X34:X63" si="15">AVERAGE(I34:K34)</f>
        <v>3</v>
      </c>
      <c r="Y34" s="61">
        <f t="shared" ref="Y34:Y63" si="16">AVERAGE(L34:P34)</f>
        <v>3</v>
      </c>
      <c r="Z34" s="61">
        <f t="shared" ref="Z34:Z63" si="17">(Q34*0.25)+(R34*0.75)</f>
        <v>1.0909090909090908</v>
      </c>
      <c r="AA34" s="61">
        <f t="shared" ref="AA34:AA63" si="18">S34</f>
        <v>2</v>
      </c>
      <c r="AC34" t="str">
        <f t="shared" ref="AC34:AC63" si="19">A34</f>
        <v>general SDM - Maxent</v>
      </c>
      <c r="AD34" t="str">
        <f t="shared" ref="AD34:AD63" si="20">B34</f>
        <v>Species distribution models</v>
      </c>
      <c r="AE34" s="61">
        <f>SUMPRODUCT(V34:AA34,'Between-category weights'!$C$9:$H$9)/'Between-category weights'!$I$9</f>
        <v>2.0965909090909092</v>
      </c>
      <c r="AF34" s="61">
        <f>SUMPRODUCT(V34:AA34,'Between-category weights'!$C$18:$H$18)/'Between-category weights'!$I$18</f>
        <v>1.6363636363636362</v>
      </c>
      <c r="AG34" s="61">
        <f>SUMPRODUCT(V34:AA34,'Between-category weights'!$C$23:$H$23)/'Between-category weights'!$I$23</f>
        <v>1.8664772727272727</v>
      </c>
      <c r="AI34">
        <f t="shared" ref="AI34:AI63" si="21">_xlfn.RANK.AVG(AE34,$AE$2:$AE$63)</f>
        <v>29</v>
      </c>
      <c r="AJ34">
        <f t="shared" ref="AJ34:AJ63" si="22">_xlfn.RANK.AVG(AF34,$AF$2:$AF$63)</f>
        <v>34</v>
      </c>
      <c r="AK34">
        <f t="shared" ref="AK34:AK63" si="23">_xlfn.RANK.AVG(AG34,$AG$2:$AG$63)</f>
        <v>34</v>
      </c>
    </row>
    <row r="35" spans="1:37" x14ac:dyDescent="0.3">
      <c r="A35" t="str">
        <f>'Round 2'!B52</f>
        <v>general SDM - BIOMOD</v>
      </c>
      <c r="B35" t="str">
        <f>'Round 2'!C52</f>
        <v>Species distribution models</v>
      </c>
      <c r="C35">
        <f>VLOOKUP('Round 2'!I52,'instructions and lists'!$F$48:$G$51,2,0)</f>
        <v>1</v>
      </c>
      <c r="D35">
        <f>VLOOKUP('Round 2'!J52,'instructions and lists'!$F$54:$G$56,2,0)</f>
        <v>2</v>
      </c>
      <c r="E35">
        <f>VLOOKUP('Round 2'!O52,'instructions and lists'!$F$60:$G$62,2,0)</f>
        <v>3</v>
      </c>
      <c r="F35">
        <f>VLOOKUP('Round 2'!Q52,'instructions and lists'!$F$65:$G$68,2,0)</f>
        <v>0</v>
      </c>
      <c r="G35">
        <f>VLOOKUP('Round 2'!T52,'instructions and lists'!$F$71:$G$73,2,0)</f>
        <v>2</v>
      </c>
      <c r="H35">
        <f>VLOOKUP('Round 2'!W52,'instructions and lists'!$F$76:$G$79,2,0)</f>
        <v>0</v>
      </c>
      <c r="I35">
        <f>VLOOKUP('Round 2'!Y52,'instructions and lists'!$F$83:$G$85,2,0)</f>
        <v>3</v>
      </c>
      <c r="J35">
        <f>VLOOKUP('Round 2'!AC52,'instructions and lists'!$F$88:$G$91,2,0)</f>
        <v>3</v>
      </c>
      <c r="K35">
        <f>VLOOKUP('Round 2'!AE52,'instructions and lists'!$F$94:$G$96,2,0)</f>
        <v>3</v>
      </c>
      <c r="L35">
        <f>VLOOKUP('Round 2'!AG52,'instructions and lists'!$F$100:$G$101,2,0)</f>
        <v>3</v>
      </c>
      <c r="M35">
        <f>VLOOKUP('Round 2'!AI52,'instructions and lists'!$F$104:$G$105,2,0)</f>
        <v>3</v>
      </c>
      <c r="N35">
        <f>VLOOKUP('Round 2'!AK52,'instructions and lists'!$F$108:$G$110,2,0)</f>
        <v>3</v>
      </c>
      <c r="O35">
        <f>VLOOKUP('Round 2'!AM52,'instructions and lists'!$F$113:$G$114,2,0)</f>
        <v>3</v>
      </c>
      <c r="P35">
        <f>VLOOKUP('Round 2'!AO52,'instructions and lists'!$F$117:$G$119,2,0)</f>
        <v>3</v>
      </c>
      <c r="Q35" s="61">
        <f>'Round 2'!BD52</f>
        <v>1.0909090909090908</v>
      </c>
      <c r="R35" s="61">
        <f>'Round 2'!BG52</f>
        <v>1.0909090909090908</v>
      </c>
      <c r="S35" s="61">
        <f>VLOOKUP('Round 2'!BL52,'instructions and lists'!$F$130:$G$132,2,0)</f>
        <v>2</v>
      </c>
      <c r="V35" s="61">
        <f t="shared" si="13"/>
        <v>1.5</v>
      </c>
      <c r="W35" s="61">
        <f t="shared" si="14"/>
        <v>1.25</v>
      </c>
      <c r="X35" s="61">
        <f t="shared" si="15"/>
        <v>3</v>
      </c>
      <c r="Y35" s="61">
        <f t="shared" si="16"/>
        <v>3</v>
      </c>
      <c r="Z35" s="61">
        <f t="shared" si="17"/>
        <v>1.0909090909090908</v>
      </c>
      <c r="AA35" s="61">
        <f t="shared" si="18"/>
        <v>2</v>
      </c>
      <c r="AC35" t="str">
        <f t="shared" si="19"/>
        <v>general SDM - BIOMOD</v>
      </c>
      <c r="AD35" t="str">
        <f t="shared" si="20"/>
        <v>Species distribution models</v>
      </c>
      <c r="AE35" s="61">
        <f>SUMPRODUCT(V35:AA35,'Between-category weights'!$C$9:$H$9)/'Between-category weights'!$I$9</f>
        <v>2.0965909090909092</v>
      </c>
      <c r="AF35" s="61">
        <f>SUMPRODUCT(V35:AA35,'Between-category weights'!$C$18:$H$18)/'Between-category weights'!$I$18</f>
        <v>1.6363636363636362</v>
      </c>
      <c r="AG35" s="61">
        <f>SUMPRODUCT(V35:AA35,'Between-category weights'!$C$23:$H$23)/'Between-category weights'!$I$23</f>
        <v>1.8664772727272727</v>
      </c>
      <c r="AI35">
        <f t="shared" si="21"/>
        <v>29</v>
      </c>
      <c r="AJ35">
        <f t="shared" si="22"/>
        <v>34</v>
      </c>
      <c r="AK35">
        <f t="shared" si="23"/>
        <v>34</v>
      </c>
    </row>
    <row r="36" spans="1:37" x14ac:dyDescent="0.3">
      <c r="A36" t="str">
        <f>'Round 2'!B50</f>
        <v xml:space="preserve">general SDM (only habitat suitability - niche sensu Hutchinson) including different algorithms and tools. See column H for details </v>
      </c>
      <c r="B36" t="str">
        <f>'Round 2'!C50</f>
        <v>Species distribution models</v>
      </c>
      <c r="C36">
        <f>VLOOKUP('Round 2'!I50,'instructions and lists'!$F$48:$G$51,2,0)</f>
        <v>1</v>
      </c>
      <c r="D36">
        <f>VLOOKUP('Round 2'!J50,'instructions and lists'!$F$54:$G$56,2,0)</f>
        <v>2</v>
      </c>
      <c r="E36">
        <f>VLOOKUP('Round 2'!O50,'instructions and lists'!$F$60:$G$62,2,0)</f>
        <v>3</v>
      </c>
      <c r="F36">
        <f>VLOOKUP('Round 2'!Q50,'instructions and lists'!$F$65:$G$68,2,0)</f>
        <v>0</v>
      </c>
      <c r="G36">
        <f>VLOOKUP('Round 2'!T50,'instructions and lists'!$F$71:$G$73,2,0)</f>
        <v>2</v>
      </c>
      <c r="H36">
        <f>VLOOKUP('Round 2'!W50,'instructions and lists'!$F$76:$G$79,2,0)</f>
        <v>0</v>
      </c>
      <c r="I36">
        <f>VLOOKUP('Round 2'!Y50,'instructions and lists'!$F$83:$G$85,2,0)</f>
        <v>3</v>
      </c>
      <c r="J36">
        <f>VLOOKUP('Round 2'!AC50,'instructions and lists'!$F$88:$G$91,2,0)</f>
        <v>3</v>
      </c>
      <c r="K36">
        <f>VLOOKUP('Round 2'!AE50,'instructions and lists'!$F$94:$G$96,2,0)</f>
        <v>3</v>
      </c>
      <c r="L36">
        <f>VLOOKUP('Round 2'!AG50,'instructions and lists'!$F$100:$G$101,2,0)</f>
        <v>3</v>
      </c>
      <c r="M36">
        <f>VLOOKUP('Round 2'!AI50,'instructions and lists'!$F$104:$G$105,2,0)</f>
        <v>3</v>
      </c>
      <c r="N36">
        <f>VLOOKUP('Round 2'!AK50,'instructions and lists'!$F$108:$G$110,2,0)</f>
        <v>3</v>
      </c>
      <c r="O36">
        <f>VLOOKUP('Round 2'!AM50,'instructions and lists'!$F$113:$G$114,2,0)</f>
        <v>3</v>
      </c>
      <c r="P36">
        <f>VLOOKUP('Round 2'!AO50,'instructions and lists'!$F$117:$G$119,2,0)</f>
        <v>3</v>
      </c>
      <c r="Q36" s="61">
        <f>'Round 2'!BD50</f>
        <v>1.0909090909090908</v>
      </c>
      <c r="R36" s="61">
        <f>'Round 2'!BG50</f>
        <v>1.0909090909090908</v>
      </c>
      <c r="S36" s="61">
        <f>VLOOKUP('Round 2'!BL50,'instructions and lists'!$F$130:$G$132,2,0)</f>
        <v>2</v>
      </c>
      <c r="V36" s="61">
        <f t="shared" si="13"/>
        <v>1.5</v>
      </c>
      <c r="W36" s="61">
        <f t="shared" si="14"/>
        <v>1.25</v>
      </c>
      <c r="X36" s="61">
        <f t="shared" si="15"/>
        <v>3</v>
      </c>
      <c r="Y36" s="61">
        <f t="shared" si="16"/>
        <v>3</v>
      </c>
      <c r="Z36" s="61">
        <f t="shared" si="17"/>
        <v>1.0909090909090908</v>
      </c>
      <c r="AA36" s="61">
        <f t="shared" si="18"/>
        <v>2</v>
      </c>
      <c r="AC36" t="str">
        <f t="shared" si="19"/>
        <v xml:space="preserve">general SDM (only habitat suitability - niche sensu Hutchinson) including different algorithms and tools. See column H for details </v>
      </c>
      <c r="AD36" t="str">
        <f t="shared" si="20"/>
        <v>Species distribution models</v>
      </c>
      <c r="AE36" s="61">
        <f>SUMPRODUCT(V36:AA36,'Between-category weights'!$C$9:$H$9)/'Between-category weights'!$I$9</f>
        <v>2.0965909090909092</v>
      </c>
      <c r="AF36" s="61">
        <f>SUMPRODUCT(V36:AA36,'Between-category weights'!$C$18:$H$18)/'Between-category weights'!$I$18</f>
        <v>1.6363636363636362</v>
      </c>
      <c r="AG36" s="61">
        <f>SUMPRODUCT(V36:AA36,'Between-category weights'!$C$23:$H$23)/'Between-category weights'!$I$23</f>
        <v>1.8664772727272727</v>
      </c>
      <c r="AI36">
        <f t="shared" si="21"/>
        <v>29</v>
      </c>
      <c r="AJ36">
        <f t="shared" si="22"/>
        <v>34</v>
      </c>
      <c r="AK36">
        <f t="shared" si="23"/>
        <v>34</v>
      </c>
    </row>
    <row r="37" spans="1:37" x14ac:dyDescent="0.3">
      <c r="A37" t="str">
        <f>'Round 2'!B32</f>
        <v>BOATS</v>
      </c>
      <c r="B37" t="str">
        <f>'Round 2'!C32</f>
        <v>Multispecies size-based models</v>
      </c>
      <c r="C37">
        <f>VLOOKUP('Round 2'!I32,'instructions and lists'!$F$48:$G$51,2,0)</f>
        <v>3</v>
      </c>
      <c r="D37">
        <f>VLOOKUP('Round 2'!J32,'instructions and lists'!$F$54:$G$56,2,0)</f>
        <v>2</v>
      </c>
      <c r="E37">
        <f>VLOOKUP('Round 2'!O32,'instructions and lists'!$F$60:$G$62,2,0)</f>
        <v>3</v>
      </c>
      <c r="F37">
        <f>VLOOKUP('Round 2'!Q32,'instructions and lists'!$F$65:$G$68,2,0)</f>
        <v>1</v>
      </c>
      <c r="G37">
        <f>VLOOKUP('Round 2'!T32,'instructions and lists'!$F$71:$G$73,2,0)</f>
        <v>2</v>
      </c>
      <c r="H37">
        <f>VLOOKUP('Round 2'!W32,'instructions and lists'!$F$76:$G$79,2,0)</f>
        <v>1</v>
      </c>
      <c r="I37">
        <f>VLOOKUP('Round 2'!Y32,'instructions and lists'!$F$83:$G$85,2,0)</f>
        <v>2</v>
      </c>
      <c r="J37">
        <f>VLOOKUP('Round 2'!AC32,'instructions and lists'!$F$88:$G$91,2,0)</f>
        <v>2</v>
      </c>
      <c r="K37">
        <f>VLOOKUP('Round 2'!AE32,'instructions and lists'!$F$94:$G$96,2,0)</f>
        <v>3</v>
      </c>
      <c r="L37">
        <f>VLOOKUP('Round 2'!AG32,'instructions and lists'!$F$100:$G$101,2,0)</f>
        <v>1</v>
      </c>
      <c r="M37">
        <f>VLOOKUP('Round 2'!AI32,'instructions and lists'!$F$104:$G$105,2,0)</f>
        <v>3</v>
      </c>
      <c r="N37">
        <f>VLOOKUP('Round 2'!AK32,'instructions and lists'!$F$108:$G$110,2,0)</f>
        <v>3</v>
      </c>
      <c r="O37">
        <f>VLOOKUP('Round 2'!AM32,'instructions and lists'!$F$113:$G$114,2,0)</f>
        <v>1</v>
      </c>
      <c r="P37">
        <f>VLOOKUP('Round 2'!AO32,'instructions and lists'!$F$117:$G$119,2,0)</f>
        <v>1</v>
      </c>
      <c r="Q37" s="61">
        <f>'Round 2'!BD32</f>
        <v>0.54545454545454541</v>
      </c>
      <c r="R37" s="61">
        <f>'Round 2'!BG32</f>
        <v>0.54545454545454541</v>
      </c>
      <c r="S37" s="61">
        <f>VLOOKUP('Round 2'!BL32,'instructions and lists'!$F$130:$G$132,2,0)</f>
        <v>3</v>
      </c>
      <c r="V37" s="61">
        <f t="shared" si="13"/>
        <v>2.5</v>
      </c>
      <c r="W37" s="61">
        <f t="shared" si="14"/>
        <v>1.75</v>
      </c>
      <c r="X37" s="61">
        <f t="shared" si="15"/>
        <v>2.3333333333333335</v>
      </c>
      <c r="Y37" s="61">
        <f t="shared" si="16"/>
        <v>1.8</v>
      </c>
      <c r="Z37" s="61">
        <f t="shared" si="17"/>
        <v>0.54545454545454541</v>
      </c>
      <c r="AA37" s="61">
        <f t="shared" si="18"/>
        <v>3</v>
      </c>
      <c r="AC37" t="str">
        <f t="shared" si="19"/>
        <v>BOATS</v>
      </c>
      <c r="AD37" t="str">
        <f t="shared" si="20"/>
        <v>Multispecies size-based models</v>
      </c>
      <c r="AE37" s="61">
        <f>SUMPRODUCT(V37:AA37,'Between-category weights'!$C$9:$H$9)/'Between-category weights'!$I$9</f>
        <v>2.1770454545454543</v>
      </c>
      <c r="AF37" s="61">
        <f>SUMPRODUCT(V37:AA37,'Between-category weights'!$C$18:$H$18)/'Between-category weights'!$I$18</f>
        <v>1.5315151515151515</v>
      </c>
      <c r="AG37" s="61">
        <f>SUMPRODUCT(V37:AA37,'Between-category weights'!$C$23:$H$23)/'Between-category weights'!$I$23</f>
        <v>1.8542803030303032</v>
      </c>
      <c r="AI37">
        <f t="shared" si="21"/>
        <v>23</v>
      </c>
      <c r="AJ37">
        <f t="shared" si="22"/>
        <v>37</v>
      </c>
      <c r="AK37">
        <f t="shared" si="23"/>
        <v>36</v>
      </c>
    </row>
    <row r="38" spans="1:37" x14ac:dyDescent="0.3">
      <c r="A38" t="str">
        <f>'Round 2'!B39</f>
        <v>LeMANS</v>
      </c>
      <c r="B38" t="str">
        <f>'Round 2'!C39</f>
        <v>Multispecies size-based models</v>
      </c>
      <c r="C38">
        <f>VLOOKUP('Round 2'!I39,'instructions and lists'!$F$48:$G$51,2,0)</f>
        <v>3</v>
      </c>
      <c r="D38">
        <f>VLOOKUP('Round 2'!J39,'instructions and lists'!$F$54:$G$56,2,0)</f>
        <v>0</v>
      </c>
      <c r="E38">
        <f>VLOOKUP('Round 2'!O39,'instructions and lists'!$F$60:$G$62,2,0)</f>
        <v>3</v>
      </c>
      <c r="F38">
        <f>VLOOKUP('Round 2'!Q39,'instructions and lists'!$F$65:$G$68,2,0)</f>
        <v>2</v>
      </c>
      <c r="G38">
        <f>VLOOKUP('Round 2'!T39,'instructions and lists'!$F$71:$G$73,2,0)</f>
        <v>1</v>
      </c>
      <c r="H38">
        <f>VLOOKUP('Round 2'!W39,'instructions and lists'!$F$76:$G$79,2,0)</f>
        <v>2</v>
      </c>
      <c r="I38">
        <f>VLOOKUP('Round 2'!Y39,'instructions and lists'!$F$83:$G$85,2,0)</f>
        <v>3</v>
      </c>
      <c r="J38">
        <f>VLOOKUP('Round 2'!AC39,'instructions and lists'!$F$88:$G$91,2,0)</f>
        <v>2</v>
      </c>
      <c r="K38">
        <f>VLOOKUP('Round 2'!AE39,'instructions and lists'!$F$94:$G$96,2,0)</f>
        <v>3</v>
      </c>
      <c r="L38">
        <f>VLOOKUP('Round 2'!AG39,'instructions and lists'!$F$100:$G$101,2,0)</f>
        <v>1</v>
      </c>
      <c r="M38">
        <f>VLOOKUP('Round 2'!AI39,'instructions and lists'!$F$104:$G$105,2,0)</f>
        <v>3</v>
      </c>
      <c r="N38">
        <f>VLOOKUP('Round 2'!AK39,'instructions and lists'!$F$108:$G$110,2,0)</f>
        <v>3</v>
      </c>
      <c r="O38">
        <f>VLOOKUP('Round 2'!AM39,'instructions and lists'!$F$113:$G$114,2,0)</f>
        <v>3</v>
      </c>
      <c r="P38">
        <f>VLOOKUP('Round 2'!AO39,'instructions and lists'!$F$117:$G$119,2,0)</f>
        <v>3</v>
      </c>
      <c r="Q38" s="61">
        <f>'Round 2'!BD39</f>
        <v>0.81818181818181823</v>
      </c>
      <c r="R38" s="61">
        <f>'Round 2'!BG39</f>
        <v>0.81818181818181823</v>
      </c>
      <c r="S38" s="61">
        <f>VLOOKUP('Round 2'!BL39,'instructions and lists'!$F$130:$G$132,2,0)</f>
        <v>2</v>
      </c>
      <c r="V38" s="61">
        <f t="shared" si="13"/>
        <v>1.5</v>
      </c>
      <c r="W38" s="61">
        <f t="shared" si="14"/>
        <v>2</v>
      </c>
      <c r="X38" s="61">
        <f t="shared" si="15"/>
        <v>2.6666666666666665</v>
      </c>
      <c r="Y38" s="61">
        <f t="shared" si="16"/>
        <v>2.6</v>
      </c>
      <c r="Z38" s="61">
        <f t="shared" si="17"/>
        <v>0.81818181818181823</v>
      </c>
      <c r="AA38" s="61">
        <f t="shared" si="18"/>
        <v>2</v>
      </c>
      <c r="AC38" t="str">
        <f t="shared" si="19"/>
        <v>LeMANS</v>
      </c>
      <c r="AD38" t="str">
        <f t="shared" si="20"/>
        <v>Multispecies size-based models</v>
      </c>
      <c r="AE38" s="61">
        <f>SUMPRODUCT(V38:AA38,'Between-category weights'!$C$9:$H$9)/'Between-category weights'!$I$9</f>
        <v>2.0518181818181818</v>
      </c>
      <c r="AF38" s="61">
        <f>SUMPRODUCT(V38:AA38,'Between-category weights'!$C$18:$H$18)/'Between-category weights'!$I$18</f>
        <v>1.6039393939393938</v>
      </c>
      <c r="AG38" s="61">
        <f>SUMPRODUCT(V38:AA38,'Between-category weights'!$C$23:$H$23)/'Between-category weights'!$I$23</f>
        <v>1.8278787878787879</v>
      </c>
      <c r="AI38">
        <f t="shared" si="21"/>
        <v>35</v>
      </c>
      <c r="AJ38">
        <f t="shared" si="22"/>
        <v>36</v>
      </c>
      <c r="AK38">
        <f t="shared" si="23"/>
        <v>37</v>
      </c>
    </row>
    <row r="39" spans="1:37" x14ac:dyDescent="0.3">
      <c r="A39" t="str">
        <f>'Round 2'!B48</f>
        <v>EcoCast</v>
      </c>
      <c r="B39" t="str">
        <f>'Round 2'!C48</f>
        <v>Species distribution models</v>
      </c>
      <c r="C39">
        <f>VLOOKUP('Round 2'!I48,'instructions and lists'!$F$48:$G$51,2,0)</f>
        <v>1</v>
      </c>
      <c r="D39">
        <f>VLOOKUP('Round 2'!J48,'instructions and lists'!$F$54:$G$56,2,0)</f>
        <v>2</v>
      </c>
      <c r="E39">
        <f>VLOOKUP('Round 2'!O48,'instructions and lists'!$F$60:$G$62,2,0)</f>
        <v>3</v>
      </c>
      <c r="F39">
        <f>VLOOKUP('Round 2'!Q48,'instructions and lists'!$F$65:$G$68,2,0)</f>
        <v>0</v>
      </c>
      <c r="G39">
        <f>VLOOKUP('Round 2'!T48,'instructions and lists'!$F$71:$G$73,2,0)</f>
        <v>2</v>
      </c>
      <c r="H39">
        <f>VLOOKUP('Round 2'!W48,'instructions and lists'!$F$76:$G$79,2,0)</f>
        <v>0</v>
      </c>
      <c r="I39">
        <f>VLOOKUP('Round 2'!Y48,'instructions and lists'!$F$83:$G$85,2,0)</f>
        <v>2</v>
      </c>
      <c r="J39">
        <f>VLOOKUP('Round 2'!AC48,'instructions and lists'!$F$88:$G$91,2,0)</f>
        <v>3</v>
      </c>
      <c r="K39">
        <f>VLOOKUP('Round 2'!AE48,'instructions and lists'!$F$94:$G$96,2,0)</f>
        <v>3</v>
      </c>
      <c r="L39">
        <f>VLOOKUP('Round 2'!AG48,'instructions and lists'!$F$100:$G$101,2,0)</f>
        <v>3</v>
      </c>
      <c r="M39">
        <f>VLOOKUP('Round 2'!AI48,'instructions and lists'!$F$104:$G$105,2,0)</f>
        <v>3</v>
      </c>
      <c r="N39">
        <f>VLOOKUP('Round 2'!AK48,'instructions and lists'!$F$108:$G$110,2,0)</f>
        <v>3</v>
      </c>
      <c r="O39">
        <f>VLOOKUP('Round 2'!AM48,'instructions and lists'!$F$113:$G$114,2,0)</f>
        <v>3</v>
      </c>
      <c r="P39">
        <f>VLOOKUP('Round 2'!AO48,'instructions and lists'!$F$117:$G$119,2,0)</f>
        <v>3</v>
      </c>
      <c r="Q39" s="61">
        <f>'Round 2'!BD48</f>
        <v>1.0909090909090908</v>
      </c>
      <c r="R39" s="61">
        <f>'Round 2'!BG48</f>
        <v>0.81818181818181823</v>
      </c>
      <c r="S39" s="61">
        <f>VLOOKUP('Round 2'!BL48,'instructions and lists'!$F$130:$G$132,2,0)</f>
        <v>2</v>
      </c>
      <c r="V39" s="61">
        <f t="shared" si="13"/>
        <v>1.5</v>
      </c>
      <c r="W39" s="61">
        <f t="shared" si="14"/>
        <v>1.25</v>
      </c>
      <c r="X39" s="61">
        <f t="shared" si="15"/>
        <v>2.6666666666666665</v>
      </c>
      <c r="Y39" s="61">
        <f t="shared" si="16"/>
        <v>3</v>
      </c>
      <c r="Z39" s="61">
        <f t="shared" si="17"/>
        <v>0.88636363636363635</v>
      </c>
      <c r="AA39" s="61">
        <f t="shared" si="18"/>
        <v>2</v>
      </c>
      <c r="AC39" t="str">
        <f t="shared" si="19"/>
        <v>EcoCast</v>
      </c>
      <c r="AD39" t="str">
        <f t="shared" si="20"/>
        <v>Species distribution models</v>
      </c>
      <c r="AE39" s="61">
        <f>SUMPRODUCT(V39:AA39,'Between-category weights'!$C$9:$H$9)/'Between-category weights'!$I$9</f>
        <v>2.0261363636363638</v>
      </c>
      <c r="AF39" s="61">
        <f>SUMPRODUCT(V39:AA39,'Between-category weights'!$C$18:$H$18)/'Between-category weights'!$I$18</f>
        <v>1.5212121212121212</v>
      </c>
      <c r="AG39" s="61">
        <f>SUMPRODUCT(V39:AA39,'Between-category weights'!$C$23:$H$23)/'Between-category weights'!$I$23</f>
        <v>1.7736742424242424</v>
      </c>
      <c r="AI39">
        <f t="shared" si="21"/>
        <v>37</v>
      </c>
      <c r="AJ39">
        <f t="shared" si="22"/>
        <v>39</v>
      </c>
      <c r="AK39">
        <f t="shared" si="23"/>
        <v>38</v>
      </c>
    </row>
    <row r="40" spans="1:37" x14ac:dyDescent="0.3">
      <c r="A40" t="str">
        <f>'Round 2'!B24</f>
        <v>ISIS FISH</v>
      </c>
      <c r="B40" t="str">
        <f>'Round 2'!C24</f>
        <v>Minimum realistic models</v>
      </c>
      <c r="C40">
        <f>VLOOKUP('Round 2'!I24,'instructions and lists'!$F$48:$G$51,2,0)</f>
        <v>3</v>
      </c>
      <c r="D40">
        <f>VLOOKUP('Round 2'!J24,'instructions and lists'!$F$54:$G$56,2,0)</f>
        <v>2</v>
      </c>
      <c r="E40">
        <f>VLOOKUP('Round 2'!O24,'instructions and lists'!$F$60:$G$62,2,0)</f>
        <v>3</v>
      </c>
      <c r="F40">
        <f>VLOOKUP('Round 2'!Q24,'instructions and lists'!$F$65:$G$68,2,0)</f>
        <v>2</v>
      </c>
      <c r="G40">
        <f>VLOOKUP('Round 2'!T24,'instructions and lists'!$F$71:$G$73,2,0)</f>
        <v>1</v>
      </c>
      <c r="H40">
        <f>VLOOKUP('Round 2'!W24,'instructions and lists'!$F$76:$G$79,2,0)</f>
        <v>2</v>
      </c>
      <c r="I40">
        <f>VLOOKUP('Round 2'!Y24,'instructions and lists'!$F$83:$G$85,2,0)</f>
        <v>2</v>
      </c>
      <c r="J40">
        <f>VLOOKUP('Round 2'!AC24,'instructions and lists'!$F$88:$G$91,2,0)</f>
        <v>1</v>
      </c>
      <c r="K40">
        <f>VLOOKUP('Round 2'!AE24,'instructions and lists'!$F$94:$G$96,2,0)</f>
        <v>2</v>
      </c>
      <c r="L40">
        <f>VLOOKUP('Round 2'!AG24,'instructions and lists'!$F$100:$G$101,2,0)</f>
        <v>3</v>
      </c>
      <c r="M40">
        <f>VLOOKUP('Round 2'!AI24,'instructions and lists'!$F$104:$G$105,2,0)</f>
        <v>3</v>
      </c>
      <c r="N40">
        <f>VLOOKUP('Round 2'!AK24,'instructions and lists'!$F$108:$G$110,2,0)</f>
        <v>3</v>
      </c>
      <c r="O40">
        <f>VLOOKUP('Round 2'!AM24,'instructions and lists'!$F$113:$G$114,2,0)</f>
        <v>3</v>
      </c>
      <c r="P40">
        <f>VLOOKUP('Round 2'!AO24,'instructions and lists'!$F$117:$G$119,2,0)</f>
        <v>3</v>
      </c>
      <c r="Q40" s="61">
        <f>'Round 2'!BD24</f>
        <v>0.27272727272727271</v>
      </c>
      <c r="R40" s="61">
        <f>'Round 2'!BG24</f>
        <v>0.27272727272727271</v>
      </c>
      <c r="S40" s="61">
        <f>VLOOKUP('Round 2'!BL24,'instructions and lists'!$F$130:$G$132,2,0)</f>
        <v>2</v>
      </c>
      <c r="V40" s="61">
        <f t="shared" si="13"/>
        <v>2.5</v>
      </c>
      <c r="W40" s="61">
        <f t="shared" si="14"/>
        <v>2</v>
      </c>
      <c r="X40" s="61">
        <f t="shared" si="15"/>
        <v>1.6666666666666667</v>
      </c>
      <c r="Y40" s="61">
        <f t="shared" si="16"/>
        <v>3</v>
      </c>
      <c r="Z40" s="61">
        <f t="shared" si="17"/>
        <v>0.27272727272727271</v>
      </c>
      <c r="AA40" s="61">
        <f t="shared" si="18"/>
        <v>2</v>
      </c>
      <c r="AC40" t="str">
        <f t="shared" si="19"/>
        <v>ISIS FISH</v>
      </c>
      <c r="AD40" t="str">
        <f t="shared" si="20"/>
        <v>Minimum realistic models</v>
      </c>
      <c r="AE40" s="61">
        <f>SUMPRODUCT(V40:AA40,'Between-category weights'!$C$9:$H$9)/'Between-category weights'!$I$9</f>
        <v>2.0272727272727273</v>
      </c>
      <c r="AF40" s="61">
        <f>SUMPRODUCT(V40:AA40,'Between-category weights'!$C$18:$H$18)/'Between-category weights'!$I$18</f>
        <v>1.4257575757575756</v>
      </c>
      <c r="AG40" s="61">
        <f>SUMPRODUCT(V40:AA40,'Between-category weights'!$C$23:$H$23)/'Between-category weights'!$I$23</f>
        <v>1.7265151515151516</v>
      </c>
      <c r="AI40">
        <f t="shared" si="21"/>
        <v>36</v>
      </c>
      <c r="AJ40">
        <f t="shared" si="22"/>
        <v>45</v>
      </c>
      <c r="AK40">
        <f t="shared" si="23"/>
        <v>39</v>
      </c>
    </row>
    <row r="41" spans="1:37" x14ac:dyDescent="0.3">
      <c r="A41" t="str">
        <f>'Round 2'!B33</f>
        <v>MIZER (dynamic multi-species size-spectrum models)</v>
      </c>
      <c r="B41" t="str">
        <f>'Round 2'!C33</f>
        <v>Multispecies size-based models</v>
      </c>
      <c r="C41">
        <f>VLOOKUP('Round 2'!I33,'instructions and lists'!$F$48:$G$51,2,0)</f>
        <v>3</v>
      </c>
      <c r="D41">
        <f>VLOOKUP('Round 2'!J33,'instructions and lists'!$F$54:$G$56,2,0)</f>
        <v>0</v>
      </c>
      <c r="E41">
        <f>VLOOKUP('Round 2'!O33,'instructions and lists'!$F$60:$G$62,2,0)</f>
        <v>3</v>
      </c>
      <c r="F41">
        <f>VLOOKUP('Round 2'!Q33,'instructions and lists'!$F$65:$G$68,2,0)</f>
        <v>2</v>
      </c>
      <c r="G41">
        <f>VLOOKUP('Round 2'!T33,'instructions and lists'!$F$71:$G$73,2,0)</f>
        <v>2</v>
      </c>
      <c r="H41">
        <f>VLOOKUP('Round 2'!W33,'instructions and lists'!$F$76:$G$79,2,0)</f>
        <v>2</v>
      </c>
      <c r="I41">
        <f>VLOOKUP('Round 2'!Y33,'instructions and lists'!$F$83:$G$85,2,0)</f>
        <v>1</v>
      </c>
      <c r="J41">
        <f>VLOOKUP('Round 2'!AC33,'instructions and lists'!$F$88:$G$91,2,0)</f>
        <v>2</v>
      </c>
      <c r="K41">
        <f>VLOOKUP('Round 2'!AE33,'instructions and lists'!$F$94:$G$96,2,0)</f>
        <v>2</v>
      </c>
      <c r="L41">
        <f>VLOOKUP('Round 2'!AG33,'instructions and lists'!$F$100:$G$101,2,0)</f>
        <v>1</v>
      </c>
      <c r="M41">
        <f>VLOOKUP('Round 2'!AI33,'instructions and lists'!$F$104:$G$105,2,0)</f>
        <v>3</v>
      </c>
      <c r="N41">
        <f>VLOOKUP('Round 2'!AK33,'instructions and lists'!$F$108:$G$110,2,0)</f>
        <v>3</v>
      </c>
      <c r="O41">
        <f>VLOOKUP('Round 2'!AM33,'instructions and lists'!$F$113:$G$114,2,0)</f>
        <v>3</v>
      </c>
      <c r="P41">
        <f>VLOOKUP('Round 2'!AO33,'instructions and lists'!$F$117:$G$119,2,0)</f>
        <v>3</v>
      </c>
      <c r="Q41" s="61">
        <f>'Round 2'!BD33</f>
        <v>0.54545454545454541</v>
      </c>
      <c r="R41" s="61">
        <f>'Round 2'!BG33</f>
        <v>0.54545454545454541</v>
      </c>
      <c r="S41" s="61">
        <f>VLOOKUP('Round 2'!BL33,'instructions and lists'!$F$130:$G$132,2,0)</f>
        <v>2</v>
      </c>
      <c r="V41" s="61">
        <f t="shared" si="13"/>
        <v>1.5</v>
      </c>
      <c r="W41" s="61">
        <f>AVERAGE(E41:H41)</f>
        <v>2.25</v>
      </c>
      <c r="X41" s="61">
        <f t="shared" si="15"/>
        <v>1.6666666666666667</v>
      </c>
      <c r="Y41" s="61">
        <f t="shared" si="16"/>
        <v>2.6</v>
      </c>
      <c r="Z41" s="61">
        <f t="shared" si="17"/>
        <v>0.54545454545454541</v>
      </c>
      <c r="AA41" s="61">
        <f t="shared" si="18"/>
        <v>2</v>
      </c>
      <c r="AC41" t="str">
        <f t="shared" si="19"/>
        <v>MIZER (dynamic multi-species size-spectrum models)</v>
      </c>
      <c r="AD41" t="str">
        <f t="shared" si="20"/>
        <v>Multispecies size-based models</v>
      </c>
      <c r="AE41" s="61">
        <f>SUMPRODUCT(V41:AA41,'Between-category weights'!$C$9:$H$9)/'Between-category weights'!$I$9</f>
        <v>1.9120454545454546</v>
      </c>
      <c r="AF41" s="61">
        <f>SUMPRODUCT(V41:AA41,'Between-category weights'!$C$18:$H$18)/'Between-category weights'!$I$18</f>
        <v>1.444848484848485</v>
      </c>
      <c r="AG41" s="61">
        <f>SUMPRODUCT(V41:AA41,'Between-category weights'!$C$23:$H$23)/'Between-category weights'!$I$23</f>
        <v>1.6784469696969699</v>
      </c>
      <c r="AI41">
        <f t="shared" si="21"/>
        <v>43</v>
      </c>
      <c r="AJ41">
        <f t="shared" si="22"/>
        <v>43</v>
      </c>
      <c r="AK41">
        <f t="shared" si="23"/>
        <v>40</v>
      </c>
    </row>
    <row r="42" spans="1:37" x14ac:dyDescent="0.3">
      <c r="A42" t="str">
        <f>'Round 2'!B31</f>
        <v xml:space="preserve">SEAPODYM (Spatial ecosystem and population dynamic model) </v>
      </c>
      <c r="B42" t="str">
        <f>'Round 2'!C31</f>
        <v>Multispecies individual-based models</v>
      </c>
      <c r="C42">
        <f>VLOOKUP('Round 2'!I31,'instructions and lists'!$F$48:$G$51,2,0)</f>
        <v>3</v>
      </c>
      <c r="D42">
        <f>VLOOKUP('Round 2'!J31,'instructions and lists'!$F$54:$G$56,2,0)</f>
        <v>2</v>
      </c>
      <c r="E42">
        <f>VLOOKUP('Round 2'!O31,'instructions and lists'!$F$60:$G$62,2,0)</f>
        <v>1</v>
      </c>
      <c r="F42">
        <f>VLOOKUP('Round 2'!Q31,'instructions and lists'!$F$65:$G$68,2,0)</f>
        <v>3</v>
      </c>
      <c r="G42">
        <f>VLOOKUP('Round 2'!T31,'instructions and lists'!$F$71:$G$73,2,0)</f>
        <v>2</v>
      </c>
      <c r="H42">
        <f>VLOOKUP('Round 2'!W31,'instructions and lists'!$F$76:$G$79,2,0)</f>
        <v>2</v>
      </c>
      <c r="I42">
        <f>VLOOKUP('Round 2'!Y31,'instructions and lists'!$F$83:$G$85,2,0)</f>
        <v>3</v>
      </c>
      <c r="J42">
        <f>VLOOKUP('Round 2'!AC31,'instructions and lists'!$F$88:$G$91,2,0)</f>
        <v>2</v>
      </c>
      <c r="K42">
        <f>VLOOKUP('Round 2'!AE31,'instructions and lists'!$F$94:$G$96,2,0)</f>
        <v>2</v>
      </c>
      <c r="L42">
        <f>VLOOKUP('Round 2'!AG31,'instructions and lists'!$F$100:$G$101,2,0)</f>
        <v>1</v>
      </c>
      <c r="M42">
        <f>VLOOKUP('Round 2'!AI31,'instructions and lists'!$F$104:$G$105,2,0)</f>
        <v>3</v>
      </c>
      <c r="N42">
        <f>VLOOKUP('Round 2'!AK31,'instructions and lists'!$F$108:$G$110,2,0)</f>
        <v>0</v>
      </c>
      <c r="O42">
        <f>VLOOKUP('Round 2'!AM31,'instructions and lists'!$F$113:$G$114,2,0)</f>
        <v>1</v>
      </c>
      <c r="P42">
        <f>VLOOKUP('Round 2'!AO31,'instructions and lists'!$F$117:$G$119,2,0)</f>
        <v>1</v>
      </c>
      <c r="Q42" s="61">
        <f>'Round 2'!BD31</f>
        <v>0.81818181818181823</v>
      </c>
      <c r="R42" s="61">
        <f>'Round 2'!BG31</f>
        <v>0.81818181818181823</v>
      </c>
      <c r="S42" s="61">
        <f>VLOOKUP('Round 2'!BL31,'instructions and lists'!$F$130:$G$132,2,0)</f>
        <v>2</v>
      </c>
      <c r="V42" s="61">
        <f t="shared" si="13"/>
        <v>2.5</v>
      </c>
      <c r="W42" s="61">
        <f>AVERAGE(E42:H42)</f>
        <v>2</v>
      </c>
      <c r="X42" s="61">
        <f t="shared" si="15"/>
        <v>2.3333333333333335</v>
      </c>
      <c r="Y42" s="61">
        <f>AVERAGE(L42:P42)</f>
        <v>1.2</v>
      </c>
      <c r="Z42" s="61">
        <f t="shared" si="17"/>
        <v>0.81818181818181823</v>
      </c>
      <c r="AA42" s="61">
        <f>S42</f>
        <v>2</v>
      </c>
      <c r="AC42" t="str">
        <f t="shared" si="19"/>
        <v xml:space="preserve">SEAPODYM (Spatial ecosystem and population dynamic model) </v>
      </c>
      <c r="AD42" t="str">
        <f t="shared" si="20"/>
        <v>Multispecies individual-based models</v>
      </c>
      <c r="AE42" s="61">
        <f>SUMPRODUCT(V42:AA42,'Between-category weights'!$C$9:$H$9)/'Between-category weights'!$I$9</f>
        <v>1.8218181818181818</v>
      </c>
      <c r="AF42" s="61">
        <f>SUMPRODUCT(V42:AA42,'Between-category weights'!$C$18:$H$18)/'Between-category weights'!$I$18</f>
        <v>1.5306060606060605</v>
      </c>
      <c r="AG42" s="61">
        <f>SUMPRODUCT(V42:AA42,'Between-category weights'!$C$23:$H$23)/'Between-category weights'!$I$23</f>
        <v>1.6762121212121213</v>
      </c>
      <c r="AI42">
        <f t="shared" si="21"/>
        <v>48</v>
      </c>
      <c r="AJ42">
        <f t="shared" si="22"/>
        <v>38</v>
      </c>
      <c r="AK42">
        <f t="shared" si="23"/>
        <v>41</v>
      </c>
    </row>
    <row r="43" spans="1:37" x14ac:dyDescent="0.3">
      <c r="A43" t="str">
        <f>'Round 2'!B53</f>
        <v>AQUAMAPS</v>
      </c>
      <c r="B43" t="str">
        <f>'Round 2'!C53</f>
        <v>Species distribution models</v>
      </c>
      <c r="C43">
        <f>VLOOKUP('Round 2'!I53,'instructions and lists'!$F$48:$G$51,2,0)</f>
        <v>1</v>
      </c>
      <c r="D43">
        <f>VLOOKUP('Round 2'!J53,'instructions and lists'!$F$54:$G$56,2,0)</f>
        <v>2</v>
      </c>
      <c r="E43">
        <f>VLOOKUP('Round 2'!O53,'instructions and lists'!$F$60:$G$62,2,0)</f>
        <v>3</v>
      </c>
      <c r="F43">
        <f>VLOOKUP('Round 2'!Q53,'instructions and lists'!$F$65:$G$68,2,0)</f>
        <v>0</v>
      </c>
      <c r="G43">
        <f>VLOOKUP('Round 2'!T53,'instructions and lists'!$F$71:$G$73,2,0)</f>
        <v>1</v>
      </c>
      <c r="H43">
        <f>VLOOKUP('Round 2'!W53,'instructions and lists'!$F$76:$G$79,2,0)</f>
        <v>0</v>
      </c>
      <c r="I43">
        <f>VLOOKUP('Round 2'!Y53,'instructions and lists'!$F$83:$G$85,2,0)</f>
        <v>3</v>
      </c>
      <c r="J43">
        <f>VLOOKUP('Round 2'!AC53,'instructions and lists'!$F$88:$G$91,2,0)</f>
        <v>3</v>
      </c>
      <c r="K43">
        <f>VLOOKUP('Round 2'!AE53,'instructions and lists'!$F$94:$G$96,2,0)</f>
        <v>3</v>
      </c>
      <c r="L43">
        <f>VLOOKUP('Round 2'!AG53,'instructions and lists'!$F$100:$G$101,2,0)</f>
        <v>3</v>
      </c>
      <c r="M43">
        <f>VLOOKUP('Round 2'!AI53,'instructions and lists'!$F$104:$G$105,2,0)</f>
        <v>3</v>
      </c>
      <c r="N43">
        <f>VLOOKUP('Round 2'!AK53,'instructions and lists'!$F$108:$G$110,2,0)</f>
        <v>0</v>
      </c>
      <c r="O43">
        <f>VLOOKUP('Round 2'!AM53,'instructions and lists'!$F$113:$G$114,2,0)</f>
        <v>1</v>
      </c>
      <c r="P43">
        <f>VLOOKUP('Round 2'!AO53,'instructions and lists'!$F$117:$G$119,2,0)</f>
        <v>3</v>
      </c>
      <c r="Q43" s="61">
        <f>'Round 2'!BD53</f>
        <v>1.0909090909090908</v>
      </c>
      <c r="R43" s="61">
        <f>'Round 2'!BG53</f>
        <v>1.0909090909090908</v>
      </c>
      <c r="S43" s="61">
        <f>VLOOKUP('Round 2'!BL53,'instructions and lists'!$F$130:$G$132,2,0)</f>
        <v>2</v>
      </c>
      <c r="V43" s="61">
        <f t="shared" si="13"/>
        <v>1.5</v>
      </c>
      <c r="W43" s="61">
        <f t="shared" si="14"/>
        <v>1</v>
      </c>
      <c r="X43" s="61">
        <f t="shared" si="15"/>
        <v>3</v>
      </c>
      <c r="Y43" s="61">
        <f t="shared" si="16"/>
        <v>2</v>
      </c>
      <c r="Z43" s="61">
        <f t="shared" si="17"/>
        <v>1.0909090909090908</v>
      </c>
      <c r="AA43" s="61">
        <f t="shared" si="18"/>
        <v>2</v>
      </c>
      <c r="AC43" t="str">
        <f t="shared" si="19"/>
        <v>AQUAMAPS</v>
      </c>
      <c r="AD43" t="str">
        <f t="shared" si="20"/>
        <v>Species distribution models</v>
      </c>
      <c r="AE43" s="61">
        <f>SUMPRODUCT(V43:AA43,'Between-category weights'!$C$9:$H$9)/'Between-category weights'!$I$9</f>
        <v>1.8590909090909091</v>
      </c>
      <c r="AF43" s="61">
        <f>SUMPRODUCT(V43:AA43,'Between-category weights'!$C$18:$H$18)/'Between-category weights'!$I$18</f>
        <v>1.4863636363636363</v>
      </c>
      <c r="AG43" s="61">
        <f>SUMPRODUCT(V43:AA43,'Between-category weights'!$C$23:$H$23)/'Between-category weights'!$I$23</f>
        <v>1.6727272727272726</v>
      </c>
      <c r="AI43">
        <f t="shared" si="21"/>
        <v>45</v>
      </c>
      <c r="AJ43">
        <f t="shared" si="22"/>
        <v>41</v>
      </c>
      <c r="AK43">
        <f t="shared" si="23"/>
        <v>42</v>
      </c>
    </row>
    <row r="44" spans="1:37" x14ac:dyDescent="0.3">
      <c r="A44" t="str">
        <f>'Round 2'!B17</f>
        <v>MSVPA (Multispecies Virtual Population Analysis)</v>
      </c>
      <c r="B44" t="str">
        <f>'Round 2'!C17</f>
        <v>Minimum realistic models</v>
      </c>
      <c r="C44">
        <f>VLOOKUP('Round 2'!I17,'instructions and lists'!$F$48:$G$51,2,0)</f>
        <v>3</v>
      </c>
      <c r="D44">
        <f>VLOOKUP('Round 2'!J17,'instructions and lists'!$F$54:$G$56,2,0)</f>
        <v>0</v>
      </c>
      <c r="E44">
        <f>VLOOKUP('Round 2'!O17,'instructions and lists'!$F$60:$G$62,2,0)</f>
        <v>3</v>
      </c>
      <c r="F44">
        <f>VLOOKUP('Round 2'!Q17,'instructions and lists'!$F$65:$G$68,2,0)</f>
        <v>2</v>
      </c>
      <c r="G44">
        <f>VLOOKUP('Round 2'!T17,'instructions and lists'!$F$71:$G$73,2,0)</f>
        <v>1</v>
      </c>
      <c r="H44">
        <f>VLOOKUP('Round 2'!W17,'instructions and lists'!$F$76:$G$79,2,0)</f>
        <v>2</v>
      </c>
      <c r="I44">
        <f>VLOOKUP('Round 2'!Y17,'instructions and lists'!$F$83:$G$85,2,0)</f>
        <v>3</v>
      </c>
      <c r="J44">
        <f>VLOOKUP('Round 2'!AC17,'instructions and lists'!$F$88:$G$91,2,0)</f>
        <v>3</v>
      </c>
      <c r="K44">
        <f>VLOOKUP('Round 2'!AE17,'instructions and lists'!$F$94:$G$96,2,0)</f>
        <v>3</v>
      </c>
      <c r="L44">
        <f>VLOOKUP('Round 2'!AG17,'instructions and lists'!$F$100:$G$101,2,0)</f>
        <v>3</v>
      </c>
      <c r="M44">
        <f>VLOOKUP('Round 2'!AI17,'instructions and lists'!$F$104:$G$105,2,0)</f>
        <v>3</v>
      </c>
      <c r="N44">
        <f>VLOOKUP('Round 2'!AK17,'instructions and lists'!$F$108:$G$110,2,0)</f>
        <v>0</v>
      </c>
      <c r="O44">
        <f>VLOOKUP('Round 2'!AM17,'instructions and lists'!$F$113:$G$114,2,0)</f>
        <v>3</v>
      </c>
      <c r="P44">
        <f>VLOOKUP('Round 2'!AO17,'instructions and lists'!$F$117:$G$119,2,0)</f>
        <v>1</v>
      </c>
      <c r="Q44" s="61">
        <f>'Round 2'!BD17</f>
        <v>0.54545454545454541</v>
      </c>
      <c r="R44" s="61">
        <f>'Round 2'!BG17</f>
        <v>0.27272727272727271</v>
      </c>
      <c r="S44" s="61">
        <f>VLOOKUP('Round 2'!BL17,'instructions and lists'!$F$130:$G$132,2,0)</f>
        <v>2</v>
      </c>
      <c r="V44" s="61">
        <f t="shared" si="13"/>
        <v>1.5</v>
      </c>
      <c r="W44" s="61">
        <f t="shared" si="14"/>
        <v>2</v>
      </c>
      <c r="X44" s="61">
        <f t="shared" si="15"/>
        <v>3</v>
      </c>
      <c r="Y44" s="61">
        <f t="shared" si="16"/>
        <v>2</v>
      </c>
      <c r="Z44" s="61">
        <f t="shared" si="17"/>
        <v>0.34090909090909088</v>
      </c>
      <c r="AA44" s="61">
        <f t="shared" si="18"/>
        <v>2</v>
      </c>
      <c r="AC44" t="str">
        <f t="shared" si="19"/>
        <v>MSVPA (Multispecies Virtual Population Analysis)</v>
      </c>
      <c r="AD44" t="str">
        <f t="shared" si="20"/>
        <v>Minimum realistic models</v>
      </c>
      <c r="AE44" s="61">
        <f>SUMPRODUCT(V44:AA44,'Between-category weights'!$C$9:$H$9)/'Between-category weights'!$I$9</f>
        <v>1.9340909090909091</v>
      </c>
      <c r="AF44" s="61">
        <f>SUMPRODUCT(V44:AA44,'Between-category weights'!$C$18:$H$18)/'Between-category weights'!$I$18</f>
        <v>1.3863636363636362</v>
      </c>
      <c r="AG44" s="61">
        <f>SUMPRODUCT(V44:AA44,'Between-category weights'!$C$23:$H$23)/'Between-category weights'!$I$23</f>
        <v>1.6602272727272724</v>
      </c>
      <c r="AI44">
        <f t="shared" si="21"/>
        <v>39</v>
      </c>
      <c r="AJ44">
        <f t="shared" si="22"/>
        <v>49</v>
      </c>
      <c r="AK44">
        <f t="shared" si="23"/>
        <v>43</v>
      </c>
    </row>
    <row r="45" spans="1:37" x14ac:dyDescent="0.3">
      <c r="A45" t="str">
        <f>'Round 2'!B14</f>
        <v xml:space="preserve">SMS (Stochastic Multispecies Models) </v>
      </c>
      <c r="B45" t="str">
        <f>'Round 2'!C14</f>
        <v>Minimum realistic models</v>
      </c>
      <c r="C45">
        <f>VLOOKUP('Round 2'!I14,'instructions and lists'!$F$48:$G$51,2,0)</f>
        <v>3</v>
      </c>
      <c r="D45">
        <f>VLOOKUP('Round 2'!J14,'instructions and lists'!$F$54:$G$56,2,0)</f>
        <v>0</v>
      </c>
      <c r="E45">
        <f>VLOOKUP('Round 2'!O14,'instructions and lists'!$F$60:$G$62,2,0)</f>
        <v>3</v>
      </c>
      <c r="F45">
        <f>VLOOKUP('Round 2'!Q14,'instructions and lists'!$F$65:$G$68,2,0)</f>
        <v>2</v>
      </c>
      <c r="G45">
        <f>VLOOKUP('Round 2'!T14,'instructions and lists'!$F$71:$G$73,2,0)</f>
        <v>1</v>
      </c>
      <c r="H45">
        <f>VLOOKUP('Round 2'!W14,'instructions and lists'!$F$76:$G$79,2,0)</f>
        <v>2</v>
      </c>
      <c r="I45">
        <f>VLOOKUP('Round 2'!Y14,'instructions and lists'!$F$83:$G$85,2,0)</f>
        <v>3</v>
      </c>
      <c r="J45">
        <f>VLOOKUP('Round 2'!AC14,'instructions and lists'!$F$88:$G$91,2,0)</f>
        <v>3</v>
      </c>
      <c r="K45">
        <f>VLOOKUP('Round 2'!AE14,'instructions and lists'!$F$94:$G$96,2,0)</f>
        <v>2</v>
      </c>
      <c r="L45">
        <f>VLOOKUP('Round 2'!AG14,'instructions and lists'!$F$100:$G$101,2,0)</f>
        <v>1</v>
      </c>
      <c r="M45">
        <f>VLOOKUP('Round 2'!AI14,'instructions and lists'!$F$104:$G$105,2,0)</f>
        <v>3</v>
      </c>
      <c r="N45">
        <f>VLOOKUP('Round 2'!AK14,'instructions and lists'!$F$108:$G$110,2,0)</f>
        <v>1</v>
      </c>
      <c r="O45">
        <f>VLOOKUP('Round 2'!AM14,'instructions and lists'!$F$113:$G$114,2,0)</f>
        <v>3</v>
      </c>
      <c r="P45">
        <f>VLOOKUP('Round 2'!AO14,'instructions and lists'!$F$117:$G$119,2,0)</f>
        <v>3</v>
      </c>
      <c r="Q45" s="61">
        <f>'Round 2'!BD14</f>
        <v>0.54545454545454541</v>
      </c>
      <c r="R45" s="61">
        <f>'Round 2'!BG14</f>
        <v>0.27272727272727271</v>
      </c>
      <c r="S45" s="61">
        <f>VLOOKUP('Round 2'!BL14,'instructions and lists'!$F$130:$G$132,2,0)</f>
        <v>2</v>
      </c>
      <c r="V45" s="61">
        <f t="shared" si="13"/>
        <v>1.5</v>
      </c>
      <c r="W45" s="61">
        <f t="shared" si="14"/>
        <v>2</v>
      </c>
      <c r="X45" s="61">
        <f t="shared" si="15"/>
        <v>2.6666666666666665</v>
      </c>
      <c r="Y45" s="61">
        <f t="shared" si="16"/>
        <v>2.2000000000000002</v>
      </c>
      <c r="Z45" s="61">
        <f t="shared" si="17"/>
        <v>0.34090909090909088</v>
      </c>
      <c r="AA45" s="61">
        <f t="shared" si="18"/>
        <v>2</v>
      </c>
      <c r="AC45" t="str">
        <f t="shared" si="19"/>
        <v xml:space="preserve">SMS (Stochastic Multispecies Models) </v>
      </c>
      <c r="AD45" t="str">
        <f t="shared" si="20"/>
        <v>Minimum realistic models</v>
      </c>
      <c r="AE45" s="61">
        <f>SUMPRODUCT(V45:AA45,'Between-category weights'!$C$9:$H$9)/'Between-category weights'!$I$9</f>
        <v>1.9240909090909091</v>
      </c>
      <c r="AF45" s="61">
        <f>SUMPRODUCT(V45:AA45,'Between-category weights'!$C$18:$H$18)/'Between-category weights'!$I$18</f>
        <v>1.373030303030303</v>
      </c>
      <c r="AG45" s="61">
        <f>SUMPRODUCT(V45:AA45,'Between-category weights'!$C$23:$H$23)/'Between-category weights'!$I$23</f>
        <v>1.6485606060606059</v>
      </c>
      <c r="AI45">
        <f t="shared" si="21"/>
        <v>41</v>
      </c>
      <c r="AJ45">
        <f t="shared" si="22"/>
        <v>53</v>
      </c>
      <c r="AK45">
        <f t="shared" si="23"/>
        <v>44</v>
      </c>
    </row>
    <row r="46" spans="1:37" x14ac:dyDescent="0.3">
      <c r="A46" t="str">
        <f>'Round 2'!B42</f>
        <v>non-linear SSSM</v>
      </c>
      <c r="B46" t="str">
        <f>'Round 2'!C42</f>
        <v>Multispecies size-based models</v>
      </c>
      <c r="C46">
        <f>VLOOKUP('Round 2'!I42,'instructions and lists'!$F$48:$G$51,2,0)</f>
        <v>1</v>
      </c>
      <c r="D46">
        <f>VLOOKUP('Round 2'!J42,'instructions and lists'!$F$54:$G$56,2,0)</f>
        <v>2</v>
      </c>
      <c r="E46">
        <f>VLOOKUP('Round 2'!O42,'instructions and lists'!$F$60:$G$62,2,0)</f>
        <v>3</v>
      </c>
      <c r="F46">
        <f>VLOOKUP('Round 2'!Q42,'instructions and lists'!$F$65:$G$68,2,0)</f>
        <v>1</v>
      </c>
      <c r="G46">
        <f>VLOOKUP('Round 2'!T42,'instructions and lists'!$F$71:$G$73,2,0)</f>
        <v>2</v>
      </c>
      <c r="H46">
        <f>VLOOKUP('Round 2'!W42,'instructions and lists'!$F$76:$G$79,2,0)</f>
        <v>1</v>
      </c>
      <c r="I46">
        <f>VLOOKUP('Round 2'!Y42,'instructions and lists'!$F$83:$G$85,2,0)</f>
        <v>2</v>
      </c>
      <c r="J46">
        <f>VLOOKUP('Round 2'!AC42,'instructions and lists'!$F$88:$G$91,2,0)</f>
        <v>1</v>
      </c>
      <c r="K46">
        <f>VLOOKUP('Round 2'!AE42,'instructions and lists'!$F$94:$G$96,2,0)</f>
        <v>3</v>
      </c>
      <c r="L46">
        <f>VLOOKUP('Round 2'!AG42,'instructions and lists'!$F$100:$G$101,2,0)</f>
        <v>1</v>
      </c>
      <c r="M46">
        <f>VLOOKUP('Round 2'!AI42,'instructions and lists'!$F$104:$G$105,2,0)</f>
        <v>3</v>
      </c>
      <c r="N46">
        <f>VLOOKUP('Round 2'!AK42,'instructions and lists'!$F$108:$G$110,2,0)</f>
        <v>3</v>
      </c>
      <c r="O46">
        <f>VLOOKUP('Round 2'!AM42,'instructions and lists'!$F$113:$G$114,2,0)</f>
        <v>3</v>
      </c>
      <c r="P46">
        <f>VLOOKUP('Round 2'!AO42,'instructions and lists'!$F$117:$G$119,2,0)</f>
        <v>3</v>
      </c>
      <c r="Q46" s="61">
        <f>'Round 2'!BD42</f>
        <v>0.54545454545454541</v>
      </c>
      <c r="R46" s="61">
        <f>'Round 2'!BG42</f>
        <v>0.54545454545454541</v>
      </c>
      <c r="S46" s="61">
        <f>VLOOKUP('Round 2'!BL42,'instructions and lists'!$F$130:$G$132,2,0)</f>
        <v>2</v>
      </c>
      <c r="V46" s="61">
        <f t="shared" si="13"/>
        <v>1.5</v>
      </c>
      <c r="W46" s="61">
        <f t="shared" si="14"/>
        <v>1.75</v>
      </c>
      <c r="X46" s="61">
        <f t="shared" si="15"/>
        <v>2</v>
      </c>
      <c r="Y46" s="61">
        <f t="shared" si="16"/>
        <v>2.6</v>
      </c>
      <c r="Z46" s="61">
        <f t="shared" si="17"/>
        <v>0.54545454545454541</v>
      </c>
      <c r="AA46" s="61">
        <f t="shared" si="18"/>
        <v>2</v>
      </c>
      <c r="AC46" t="str">
        <f t="shared" si="19"/>
        <v>non-linear SSSM</v>
      </c>
      <c r="AD46" t="str">
        <f t="shared" si="20"/>
        <v>Multispecies size-based models</v>
      </c>
      <c r="AE46" s="61">
        <f>SUMPRODUCT(V46:AA46,'Between-category weights'!$C$9:$H$9)/'Between-category weights'!$I$9</f>
        <v>1.8870454545454547</v>
      </c>
      <c r="AF46" s="61">
        <f>SUMPRODUCT(V46:AA46,'Between-category weights'!$C$18:$H$18)/'Between-category weights'!$I$18</f>
        <v>1.3781818181818182</v>
      </c>
      <c r="AG46" s="61">
        <f>SUMPRODUCT(V46:AA46,'Between-category weights'!$C$23:$H$23)/'Between-category weights'!$I$23</f>
        <v>1.6326136363636363</v>
      </c>
      <c r="AI46">
        <f t="shared" si="21"/>
        <v>44</v>
      </c>
      <c r="AJ46">
        <f t="shared" si="22"/>
        <v>51</v>
      </c>
      <c r="AK46">
        <f t="shared" si="23"/>
        <v>45</v>
      </c>
    </row>
    <row r="47" spans="1:37" x14ac:dyDescent="0.3">
      <c r="A47" t="str">
        <f>'Round 2'!B21</f>
        <v>MultiSpecies Production Model (MSPM)</v>
      </c>
      <c r="B47" t="str">
        <f>'Round 2'!C21</f>
        <v>Minimum realistic models</v>
      </c>
      <c r="C47">
        <f>VLOOKUP('Round 2'!I21,'instructions and lists'!$F$48:$G$51,2,0)</f>
        <v>3</v>
      </c>
      <c r="D47">
        <f>VLOOKUP('Round 2'!J21,'instructions and lists'!$F$54:$G$56,2,0)</f>
        <v>0</v>
      </c>
      <c r="E47">
        <f>VLOOKUP('Round 2'!O21,'instructions and lists'!$F$60:$G$62,2,0)</f>
        <v>3</v>
      </c>
      <c r="F47">
        <f>VLOOKUP('Round 2'!Q21,'instructions and lists'!$F$65:$G$68,2,0)</f>
        <v>2</v>
      </c>
      <c r="G47">
        <f>VLOOKUP('Round 2'!T21,'instructions and lists'!$F$71:$G$73,2,0)</f>
        <v>2</v>
      </c>
      <c r="H47">
        <f>VLOOKUP('Round 2'!W21,'instructions and lists'!$F$76:$G$79,2,0)</f>
        <v>2</v>
      </c>
      <c r="I47">
        <f>VLOOKUP('Round 2'!Y21,'instructions and lists'!$F$83:$G$85,2,0)</f>
        <v>3</v>
      </c>
      <c r="J47">
        <f>VLOOKUP('Round 2'!AC21,'instructions and lists'!$F$88:$G$91,2,0)</f>
        <v>2</v>
      </c>
      <c r="K47">
        <f>VLOOKUP('Round 2'!AE21,'instructions and lists'!$F$94:$G$96,2,0)</f>
        <v>3</v>
      </c>
      <c r="L47">
        <f>VLOOKUP('Round 2'!AG21,'instructions and lists'!$F$100:$G$101,2,0)</f>
        <v>1</v>
      </c>
      <c r="M47">
        <f>VLOOKUP('Round 2'!AI21,'instructions and lists'!$F$104:$G$105,2,0)</f>
        <v>1</v>
      </c>
      <c r="N47">
        <f>VLOOKUP('Round 2'!AK21,'instructions and lists'!$F$108:$G$110,2,0)</f>
        <v>1</v>
      </c>
      <c r="O47">
        <f>VLOOKUP('Round 2'!AM21,'instructions and lists'!$F$113:$G$114,2,0)</f>
        <v>1</v>
      </c>
      <c r="P47">
        <f>VLOOKUP('Round 2'!AO21,'instructions and lists'!$F$117:$G$119,2,0)</f>
        <v>1</v>
      </c>
      <c r="Q47" s="61">
        <f>'Round 2'!BD21</f>
        <v>0.81818181818181823</v>
      </c>
      <c r="R47" s="61">
        <f>'Round 2'!BG21</f>
        <v>0.81818181818181823</v>
      </c>
      <c r="S47" s="61">
        <f>VLOOKUP('Round 2'!BL21,'instructions and lists'!$F$130:$G$132,2,0)</f>
        <v>2</v>
      </c>
      <c r="V47" s="61">
        <f t="shared" si="13"/>
        <v>1.5</v>
      </c>
      <c r="W47" s="61">
        <f t="shared" si="14"/>
        <v>2.25</v>
      </c>
      <c r="X47" s="61">
        <f t="shared" si="15"/>
        <v>2.6666666666666665</v>
      </c>
      <c r="Y47" s="61">
        <f t="shared" si="16"/>
        <v>1</v>
      </c>
      <c r="Z47" s="61">
        <f t="shared" si="17"/>
        <v>0.81818181818181823</v>
      </c>
      <c r="AA47" s="61">
        <f t="shared" si="18"/>
        <v>2</v>
      </c>
      <c r="AC47" t="str">
        <f t="shared" si="19"/>
        <v>MultiSpecies Production Model (MSPM)</v>
      </c>
      <c r="AD47" t="str">
        <f t="shared" si="20"/>
        <v>Minimum realistic models</v>
      </c>
      <c r="AE47" s="61">
        <f>SUMPRODUCT(V47:AA47,'Between-category weights'!$C$9:$H$9)/'Between-category weights'!$I$9</f>
        <v>1.7693181818181818</v>
      </c>
      <c r="AF47" s="61">
        <f>SUMPRODUCT(V47:AA47,'Between-category weights'!$C$18:$H$18)/'Between-category weights'!$I$18</f>
        <v>1.4939393939393937</v>
      </c>
      <c r="AG47" s="61">
        <f>SUMPRODUCT(V47:AA47,'Between-category weights'!$C$23:$H$23)/'Between-category weights'!$I$23</f>
        <v>1.6316287878787878</v>
      </c>
      <c r="AI47">
        <f t="shared" si="21"/>
        <v>55</v>
      </c>
      <c r="AJ47">
        <f t="shared" si="22"/>
        <v>40</v>
      </c>
      <c r="AK47">
        <f t="shared" si="23"/>
        <v>46</v>
      </c>
    </row>
    <row r="48" spans="1:37" x14ac:dyDescent="0.3">
      <c r="A48" t="str">
        <f>'Round 2'!B26</f>
        <v xml:space="preserve">MEFISTO </v>
      </c>
      <c r="B48" t="str">
        <f>'Round 2'!C26</f>
        <v>Minimum realistic models</v>
      </c>
      <c r="C48">
        <f>VLOOKUP('Round 2'!I26,'instructions and lists'!$F$48:$G$51,2,0)</f>
        <v>3</v>
      </c>
      <c r="D48">
        <f>VLOOKUP('Round 2'!J26,'instructions and lists'!$F$54:$G$56,2,0)</f>
        <v>0</v>
      </c>
      <c r="E48">
        <f>VLOOKUP('Round 2'!O26,'instructions and lists'!$F$60:$G$62,2,0)</f>
        <v>3</v>
      </c>
      <c r="F48">
        <f>VLOOKUP('Round 2'!Q26,'instructions and lists'!$F$65:$G$68,2,0)</f>
        <v>2</v>
      </c>
      <c r="G48">
        <f>VLOOKUP('Round 2'!T26,'instructions and lists'!$F$71:$G$73,2,0)</f>
        <v>1</v>
      </c>
      <c r="H48">
        <f>VLOOKUP('Round 2'!W26,'instructions and lists'!$F$76:$G$79,2,0)</f>
        <v>1</v>
      </c>
      <c r="I48">
        <f>VLOOKUP('Round 2'!Y26,'instructions and lists'!$F$83:$G$85,2,0)</f>
        <v>2</v>
      </c>
      <c r="J48">
        <f>VLOOKUP('Round 2'!AC26,'instructions and lists'!$F$88:$G$91,2,0)</f>
        <v>2</v>
      </c>
      <c r="K48">
        <f>VLOOKUP('Round 2'!AE26,'instructions and lists'!$F$94:$G$96,2,0)</f>
        <v>3</v>
      </c>
      <c r="L48">
        <f>VLOOKUP('Round 2'!AG26,'instructions and lists'!$F$100:$G$101,2,0)</f>
        <v>1</v>
      </c>
      <c r="M48">
        <f>VLOOKUP('Round 2'!AI26,'instructions and lists'!$F$104:$G$105,2,0)</f>
        <v>3</v>
      </c>
      <c r="N48">
        <f>VLOOKUP('Round 2'!AK26,'instructions and lists'!$F$108:$G$110,2,0)</f>
        <v>3</v>
      </c>
      <c r="O48">
        <f>VLOOKUP('Round 2'!AM26,'instructions and lists'!$F$113:$G$114,2,0)</f>
        <v>3</v>
      </c>
      <c r="P48">
        <f>VLOOKUP('Round 2'!AO26,'instructions and lists'!$F$117:$G$119,2,0)</f>
        <v>3</v>
      </c>
      <c r="Q48" s="61">
        <f>'Round 2'!BD26</f>
        <v>0.54545454545454541</v>
      </c>
      <c r="R48" s="61">
        <f>'Round 2'!BG26</f>
        <v>0.27272727272727271</v>
      </c>
      <c r="S48" s="61">
        <f>VLOOKUP('Round 2'!BL26,'instructions and lists'!$F$130:$G$132,2,0)</f>
        <v>2</v>
      </c>
      <c r="V48" s="61">
        <f t="shared" si="13"/>
        <v>1.5</v>
      </c>
      <c r="W48" s="61">
        <f t="shared" si="14"/>
        <v>1.75</v>
      </c>
      <c r="X48" s="61">
        <f t="shared" si="15"/>
        <v>2.3333333333333335</v>
      </c>
      <c r="Y48" s="61">
        <f t="shared" si="16"/>
        <v>2.6</v>
      </c>
      <c r="Z48" s="61">
        <f t="shared" si="17"/>
        <v>0.34090909090909088</v>
      </c>
      <c r="AA48" s="61">
        <f t="shared" si="18"/>
        <v>2</v>
      </c>
      <c r="AC48" t="str">
        <f t="shared" si="19"/>
        <v xml:space="preserve">MEFISTO </v>
      </c>
      <c r="AD48" t="str">
        <f t="shared" si="20"/>
        <v>Minimum realistic models</v>
      </c>
      <c r="AE48" s="61">
        <f>SUMPRODUCT(V48:AA48,'Between-category weights'!$C$9:$H$9)/'Between-category weights'!$I$9</f>
        <v>1.916590909090909</v>
      </c>
      <c r="AF48" s="61">
        <f>SUMPRODUCT(V48:AA48,'Between-category weights'!$C$18:$H$18)/'Between-category weights'!$I$18</f>
        <v>1.32969696969697</v>
      </c>
      <c r="AG48" s="61">
        <f>SUMPRODUCT(V48:AA48,'Between-category weights'!$C$23:$H$23)/'Between-category weights'!$I$23</f>
        <v>1.6231439393939393</v>
      </c>
      <c r="AI48">
        <f t="shared" si="21"/>
        <v>42</v>
      </c>
      <c r="AJ48">
        <f t="shared" si="22"/>
        <v>56.5</v>
      </c>
      <c r="AK48">
        <f t="shared" si="23"/>
        <v>47</v>
      </c>
    </row>
    <row r="49" spans="1:37" x14ac:dyDescent="0.3">
      <c r="A49" t="str">
        <f>'Round 2'!B19</f>
        <v>Integrative system dynamic model (MICE)</v>
      </c>
      <c r="B49" t="str">
        <f>'Round 2'!C19</f>
        <v>Minimum realistic models</v>
      </c>
      <c r="C49">
        <f>VLOOKUP('Round 2'!I19,'instructions and lists'!$F$48:$G$51,2,0)</f>
        <v>3</v>
      </c>
      <c r="D49">
        <f>VLOOKUP('Round 2'!J19,'instructions and lists'!$F$54:$G$56,2,0)</f>
        <v>0</v>
      </c>
      <c r="E49">
        <f>VLOOKUP('Round 2'!O19,'instructions and lists'!$F$60:$G$62,2,0)</f>
        <v>3</v>
      </c>
      <c r="F49">
        <f>VLOOKUP('Round 2'!Q19,'instructions and lists'!$F$65:$G$68,2,0)</f>
        <v>2</v>
      </c>
      <c r="G49">
        <f>VLOOKUP('Round 2'!T19,'instructions and lists'!$F$71:$G$73,2,0)</f>
        <v>2</v>
      </c>
      <c r="H49">
        <f>VLOOKUP('Round 2'!W19,'instructions and lists'!$F$76:$G$79,2,0)</f>
        <v>2</v>
      </c>
      <c r="I49">
        <f>VLOOKUP('Round 2'!Y19,'instructions and lists'!$F$83:$G$85,2,0)</f>
        <v>2</v>
      </c>
      <c r="J49">
        <f>VLOOKUP('Round 2'!AC19,'instructions and lists'!$F$88:$G$91,2,0)</f>
        <v>3</v>
      </c>
      <c r="K49">
        <f>VLOOKUP('Round 2'!AE19,'instructions and lists'!$F$94:$G$96,2,0)</f>
        <v>3</v>
      </c>
      <c r="L49">
        <f>VLOOKUP('Round 2'!AG19,'instructions and lists'!$F$100:$G$101,2,0)</f>
        <v>1</v>
      </c>
      <c r="M49">
        <f>VLOOKUP('Round 2'!AI19,'instructions and lists'!$F$104:$G$105,2,0)</f>
        <v>3</v>
      </c>
      <c r="N49">
        <f>VLOOKUP('Round 2'!AK19,'instructions and lists'!$F$108:$G$110,2,0)</f>
        <v>0</v>
      </c>
      <c r="O49">
        <f>VLOOKUP('Round 2'!AM19,'instructions and lists'!$F$113:$G$114,2,0)</f>
        <v>3</v>
      </c>
      <c r="P49">
        <f>VLOOKUP('Round 2'!AO19,'instructions and lists'!$F$117:$G$119,2,0)</f>
        <v>1</v>
      </c>
      <c r="Q49" s="61">
        <f>'Round 2'!BD19</f>
        <v>0.81818181818181823</v>
      </c>
      <c r="R49" s="61">
        <f>'Round 2'!BG19</f>
        <v>0.27272727272727271</v>
      </c>
      <c r="S49" s="61">
        <f>VLOOKUP('Round 2'!BL19,'instructions and lists'!$F$130:$G$132,2,0)</f>
        <v>2</v>
      </c>
      <c r="V49" s="61">
        <f t="shared" si="13"/>
        <v>1.5</v>
      </c>
      <c r="W49" s="61">
        <f t="shared" si="14"/>
        <v>2.25</v>
      </c>
      <c r="X49" s="61">
        <f t="shared" si="15"/>
        <v>2.6666666666666665</v>
      </c>
      <c r="Y49" s="61">
        <f t="shared" si="16"/>
        <v>1.6</v>
      </c>
      <c r="Z49" s="61">
        <f t="shared" si="17"/>
        <v>0.40909090909090906</v>
      </c>
      <c r="AA49" s="61">
        <f t="shared" si="18"/>
        <v>2</v>
      </c>
      <c r="AC49" t="str">
        <f t="shared" si="19"/>
        <v>Integrative system dynamic model (MICE)</v>
      </c>
      <c r="AD49" t="str">
        <f t="shared" si="20"/>
        <v>Minimum realistic models</v>
      </c>
      <c r="AE49" s="61">
        <f>SUMPRODUCT(V49:AA49,'Between-category weights'!$C$9:$H$9)/'Between-category weights'!$I$9</f>
        <v>1.8484090909090909</v>
      </c>
      <c r="AF49" s="61">
        <f>SUMPRODUCT(V49:AA49,'Between-category weights'!$C$18:$H$18)/'Between-category weights'!$I$18</f>
        <v>1.3903030303030299</v>
      </c>
      <c r="AG49" s="61">
        <f>SUMPRODUCT(V49:AA49,'Between-category weights'!$C$23:$H$23)/'Between-category weights'!$I$23</f>
        <v>1.6193560606060606</v>
      </c>
      <c r="AI49">
        <f t="shared" si="21"/>
        <v>47</v>
      </c>
      <c r="AJ49">
        <f t="shared" si="22"/>
        <v>47</v>
      </c>
      <c r="AK49">
        <f t="shared" si="23"/>
        <v>48</v>
      </c>
    </row>
    <row r="50" spans="1:37" x14ac:dyDescent="0.3">
      <c r="A50" t="str">
        <f>'Round 2'!B22</f>
        <v xml:space="preserve">TRITON </v>
      </c>
      <c r="B50" t="str">
        <f>'Round 2'!C22</f>
        <v>Minimum realistic models</v>
      </c>
      <c r="C50">
        <f>VLOOKUP('Round 2'!I22,'instructions and lists'!$F$48:$G$51,2,0)</f>
        <v>3</v>
      </c>
      <c r="D50">
        <f>VLOOKUP('Round 2'!J22,'instructions and lists'!$F$54:$G$56,2,0)</f>
        <v>2</v>
      </c>
      <c r="E50">
        <f>VLOOKUP('Round 2'!O22,'instructions and lists'!$F$60:$G$62,2,0)</f>
        <v>1</v>
      </c>
      <c r="F50">
        <f>VLOOKUP('Round 2'!Q22,'instructions and lists'!$F$65:$G$68,2,0)</f>
        <v>2</v>
      </c>
      <c r="G50">
        <f>VLOOKUP('Round 2'!T22,'instructions and lists'!$F$71:$G$73,2,0)</f>
        <v>2</v>
      </c>
      <c r="H50">
        <f>VLOOKUP('Round 2'!W22,'instructions and lists'!$F$76:$G$79,2,0)</f>
        <v>2</v>
      </c>
      <c r="I50">
        <f>VLOOKUP('Round 2'!Y22,'instructions and lists'!$F$83:$G$85,2,0)</f>
        <v>2</v>
      </c>
      <c r="J50">
        <f>VLOOKUP('Round 2'!AC22,'instructions and lists'!$F$88:$G$91,2,0)</f>
        <v>2</v>
      </c>
      <c r="K50">
        <f>VLOOKUP('Round 2'!AE22,'instructions and lists'!$F$94:$G$96,2,0)</f>
        <v>2</v>
      </c>
      <c r="L50">
        <f>VLOOKUP('Round 2'!AG22,'instructions and lists'!$F$100:$G$101,2,0)</f>
        <v>1</v>
      </c>
      <c r="M50">
        <f>VLOOKUP('Round 2'!AI22,'instructions and lists'!$F$104:$G$105,2,0)</f>
        <v>3</v>
      </c>
      <c r="N50">
        <f>VLOOKUP('Round 2'!AK22,'instructions and lists'!$F$108:$G$110,2,0)</f>
        <v>1</v>
      </c>
      <c r="O50">
        <f>VLOOKUP('Round 2'!AM22,'instructions and lists'!$F$113:$G$114,2,0)</f>
        <v>3</v>
      </c>
      <c r="P50">
        <f>VLOOKUP('Round 2'!AO22,'instructions and lists'!$F$117:$G$119,2,0)</f>
        <v>0</v>
      </c>
      <c r="Q50" s="61">
        <f>'Round 2'!BD22</f>
        <v>1.0909090909090908</v>
      </c>
      <c r="R50" s="61">
        <f>'Round 2'!BG22</f>
        <v>0.54545454545454541</v>
      </c>
      <c r="S50" s="61">
        <f>VLOOKUP('Round 2'!BL22,'instructions and lists'!$F$130:$G$132,2,0)</f>
        <v>2</v>
      </c>
      <c r="V50" s="61">
        <f t="shared" si="13"/>
        <v>2.5</v>
      </c>
      <c r="W50" s="61">
        <f t="shared" si="14"/>
        <v>1.75</v>
      </c>
      <c r="X50" s="61">
        <f t="shared" si="15"/>
        <v>2</v>
      </c>
      <c r="Y50" s="61">
        <f t="shared" si="16"/>
        <v>1.6</v>
      </c>
      <c r="Z50" s="61">
        <f t="shared" si="17"/>
        <v>0.68181818181818177</v>
      </c>
      <c r="AA50" s="61">
        <f t="shared" si="18"/>
        <v>2</v>
      </c>
      <c r="AC50" t="str">
        <f t="shared" si="19"/>
        <v xml:space="preserve">TRITON </v>
      </c>
      <c r="AD50" t="str">
        <f t="shared" si="20"/>
        <v>Minimum realistic models</v>
      </c>
      <c r="AE50" s="61">
        <f>SUMPRODUCT(V50:AA50,'Between-category weights'!$C$9:$H$9)/'Between-category weights'!$I$9</f>
        <v>1.8006818181818181</v>
      </c>
      <c r="AF50" s="61">
        <f>SUMPRODUCT(V50:AA50,'Between-category weights'!$C$18:$H$18)/'Between-category weights'!$I$18</f>
        <v>1.4327272727272726</v>
      </c>
      <c r="AG50" s="61">
        <f>SUMPRODUCT(V50:AA50,'Between-category weights'!$C$23:$H$23)/'Between-category weights'!$I$23</f>
        <v>1.6167045454545457</v>
      </c>
      <c r="AI50">
        <f t="shared" si="21"/>
        <v>51</v>
      </c>
      <c r="AJ50">
        <f t="shared" si="22"/>
        <v>44</v>
      </c>
      <c r="AK50">
        <f t="shared" si="23"/>
        <v>49</v>
      </c>
    </row>
    <row r="51" spans="1:37" x14ac:dyDescent="0.3">
      <c r="A51" t="str">
        <f>'Round 2'!B40</f>
        <v>ZooMSS</v>
      </c>
      <c r="B51" t="str">
        <f>'Round 2'!C40</f>
        <v>Multispecies size-based models</v>
      </c>
      <c r="C51">
        <f>VLOOKUP('Round 2'!I40,'instructions and lists'!$F$48:$G$51,2,0)</f>
        <v>3</v>
      </c>
      <c r="D51">
        <f>VLOOKUP('Round 2'!J40,'instructions and lists'!$F$54:$G$56,2,0)</f>
        <v>0</v>
      </c>
      <c r="E51">
        <f>VLOOKUP('Round 2'!O40,'instructions and lists'!$F$60:$G$62,2,0)</f>
        <v>2</v>
      </c>
      <c r="F51">
        <f>VLOOKUP('Round 2'!Q40,'instructions and lists'!$F$65:$G$68,2,0)</f>
        <v>1</v>
      </c>
      <c r="G51">
        <f>VLOOKUP('Round 2'!T40,'instructions and lists'!$F$71:$G$73,2,0)</f>
        <v>2</v>
      </c>
      <c r="H51">
        <f>VLOOKUP('Round 2'!W40,'instructions and lists'!$F$76:$G$79,2,0)</f>
        <v>1</v>
      </c>
      <c r="I51">
        <f>VLOOKUP('Round 2'!Y40,'instructions and lists'!$F$83:$G$85,2,0)</f>
        <v>1</v>
      </c>
      <c r="J51">
        <f>VLOOKUP('Round 2'!AC40,'instructions and lists'!$F$88:$G$91,2,0)</f>
        <v>2</v>
      </c>
      <c r="K51">
        <f>VLOOKUP('Round 2'!AE40,'instructions and lists'!$F$94:$G$96,2,0)</f>
        <v>3</v>
      </c>
      <c r="L51">
        <f>VLOOKUP('Round 2'!AG40,'instructions and lists'!$F$100:$G$101,2,0)</f>
        <v>1</v>
      </c>
      <c r="M51">
        <f>VLOOKUP('Round 2'!AI40,'instructions and lists'!$F$104:$G$105,2,0)</f>
        <v>3</v>
      </c>
      <c r="N51">
        <f>VLOOKUP('Round 2'!AK40,'instructions and lists'!$F$108:$G$110,2,0)</f>
        <v>3</v>
      </c>
      <c r="O51">
        <f>VLOOKUP('Round 2'!AM40,'instructions and lists'!$F$113:$G$114,2,0)</f>
        <v>3</v>
      </c>
      <c r="P51">
        <f>VLOOKUP('Round 2'!AO40,'instructions and lists'!$F$117:$G$119,2,0)</f>
        <v>3</v>
      </c>
      <c r="Q51" s="61">
        <f>'Round 2'!BD40</f>
        <v>0.54545454545454541</v>
      </c>
      <c r="R51" s="61">
        <f>'Round 2'!BG40</f>
        <v>0.54545454545454541</v>
      </c>
      <c r="S51" s="61">
        <f>VLOOKUP('Round 2'!BL40,'instructions and lists'!$F$130:$G$132,2,0)</f>
        <v>2</v>
      </c>
      <c r="V51" s="61">
        <f t="shared" si="13"/>
        <v>1.5</v>
      </c>
      <c r="W51" s="61">
        <f t="shared" si="14"/>
        <v>1.5</v>
      </c>
      <c r="X51" s="61">
        <f t="shared" si="15"/>
        <v>2</v>
      </c>
      <c r="Y51" s="61">
        <f t="shared" si="16"/>
        <v>2.6</v>
      </c>
      <c r="Z51" s="61">
        <f t="shared" si="17"/>
        <v>0.54545454545454541</v>
      </c>
      <c r="AA51" s="61">
        <f t="shared" si="18"/>
        <v>2</v>
      </c>
      <c r="AC51" t="str">
        <f t="shared" si="19"/>
        <v>ZooMSS</v>
      </c>
      <c r="AD51" t="str">
        <f t="shared" si="20"/>
        <v>Multispecies size-based models</v>
      </c>
      <c r="AE51" s="61">
        <f>SUMPRODUCT(V51:AA51,'Between-category weights'!$C$9:$H$9)/'Between-category weights'!$I$9</f>
        <v>1.8495454545454544</v>
      </c>
      <c r="AF51" s="61">
        <f>SUMPRODUCT(V51:AA51,'Between-category weights'!$C$18:$H$18)/'Between-category weights'!$I$18</f>
        <v>1.3281818181818181</v>
      </c>
      <c r="AG51" s="61">
        <f>SUMPRODUCT(V51:AA51,'Between-category weights'!$C$23:$H$23)/'Between-category weights'!$I$23</f>
        <v>1.5888636363636364</v>
      </c>
      <c r="AI51">
        <f t="shared" si="21"/>
        <v>46</v>
      </c>
      <c r="AJ51">
        <f t="shared" si="22"/>
        <v>58</v>
      </c>
      <c r="AK51">
        <f t="shared" si="23"/>
        <v>50</v>
      </c>
    </row>
    <row r="52" spans="1:37" x14ac:dyDescent="0.3">
      <c r="A52" t="str">
        <f>'Round 2'!B34</f>
        <v>Size-based food web model (Blanchard)</v>
      </c>
      <c r="B52" t="str">
        <f>'Round 2'!C34</f>
        <v>Multispecies size-based models</v>
      </c>
      <c r="C52">
        <f>VLOOKUP('Round 2'!I34,'instructions and lists'!$F$48:$G$51,2,0)</f>
        <v>3</v>
      </c>
      <c r="D52">
        <f>VLOOKUP('Round 2'!J34,'instructions and lists'!$F$54:$G$56,2,0)</f>
        <v>2</v>
      </c>
      <c r="E52">
        <f>VLOOKUP('Round 2'!O34,'instructions and lists'!$F$60:$G$62,2,0)</f>
        <v>2</v>
      </c>
      <c r="F52">
        <f>VLOOKUP('Round 2'!Q34,'instructions and lists'!$F$65:$G$68,2,0)</f>
        <v>1</v>
      </c>
      <c r="G52">
        <f>VLOOKUP('Round 2'!T34,'instructions and lists'!$F$71:$G$73,2,0)</f>
        <v>2</v>
      </c>
      <c r="H52">
        <f>VLOOKUP('Round 2'!W34,'instructions and lists'!$F$76:$G$79,2,0)</f>
        <v>2</v>
      </c>
      <c r="I52">
        <f>VLOOKUP('Round 2'!Y34,'instructions and lists'!$F$83:$G$85,2,0)</f>
        <v>1</v>
      </c>
      <c r="J52">
        <f>VLOOKUP('Round 2'!AC34,'instructions and lists'!$F$88:$G$91,2,0)</f>
        <v>2</v>
      </c>
      <c r="K52">
        <f>VLOOKUP('Round 2'!AE34,'instructions and lists'!$F$94:$G$96,2,0)</f>
        <v>3</v>
      </c>
      <c r="L52">
        <f>VLOOKUP('Round 2'!AG34,'instructions and lists'!$F$100:$G$101,2,0)</f>
        <v>1</v>
      </c>
      <c r="M52">
        <f>VLOOKUP('Round 2'!AI34,'instructions and lists'!$F$104:$G$105,2,0)</f>
        <v>3</v>
      </c>
      <c r="N52">
        <f>VLOOKUP('Round 2'!AK34,'instructions and lists'!$F$108:$G$110,2,0)</f>
        <v>0</v>
      </c>
      <c r="O52">
        <f>VLOOKUP('Round 2'!AM34,'instructions and lists'!$F$113:$G$114,2,0)</f>
        <v>3</v>
      </c>
      <c r="P52">
        <f>VLOOKUP('Round 2'!AO34,'instructions and lists'!$F$117:$G$119,2,0)</f>
        <v>1</v>
      </c>
      <c r="Q52" s="61">
        <f>'Round 2'!BD34</f>
        <v>0.54545454545454541</v>
      </c>
      <c r="R52" s="61">
        <f>'Round 2'!BG34</f>
        <v>0.54545454545454541</v>
      </c>
      <c r="S52" s="61">
        <f>VLOOKUP('Round 2'!BL34,'instructions and lists'!$F$130:$G$132,2,0)</f>
        <v>2</v>
      </c>
      <c r="V52" s="61">
        <f t="shared" si="13"/>
        <v>2.5</v>
      </c>
      <c r="W52" s="61">
        <f t="shared" si="14"/>
        <v>1.75</v>
      </c>
      <c r="X52" s="61">
        <f t="shared" si="15"/>
        <v>2</v>
      </c>
      <c r="Y52" s="61">
        <f t="shared" si="16"/>
        <v>1.6</v>
      </c>
      <c r="Z52" s="61">
        <f t="shared" si="17"/>
        <v>0.54545454545454541</v>
      </c>
      <c r="AA52" s="61">
        <f t="shared" si="18"/>
        <v>2</v>
      </c>
      <c r="AC52" t="str">
        <f t="shared" si="19"/>
        <v>Size-based food web model (Blanchard)</v>
      </c>
      <c r="AD52" t="str">
        <f t="shared" si="20"/>
        <v>Multispecies size-based models</v>
      </c>
      <c r="AE52" s="61">
        <f>SUMPRODUCT(V52:AA52,'Between-category weights'!$C$9:$H$9)/'Between-category weights'!$I$9</f>
        <v>1.7870454545454544</v>
      </c>
      <c r="AF52" s="61">
        <f>SUMPRODUCT(V52:AA52,'Between-category weights'!$C$18:$H$18)/'Between-category weights'!$I$18</f>
        <v>1.3781818181818182</v>
      </c>
      <c r="AG52" s="61">
        <f>SUMPRODUCT(V52:AA52,'Between-category weights'!$C$23:$H$23)/'Between-category weights'!$I$23</f>
        <v>1.5826136363636363</v>
      </c>
      <c r="AI52">
        <f t="shared" si="21"/>
        <v>53.5</v>
      </c>
      <c r="AJ52">
        <f t="shared" si="22"/>
        <v>51</v>
      </c>
      <c r="AK52">
        <f t="shared" si="23"/>
        <v>51.5</v>
      </c>
    </row>
    <row r="53" spans="1:37" x14ac:dyDescent="0.3">
      <c r="A53" t="str">
        <f>'Round 2'!B41</f>
        <v>Macro-ecological</v>
      </c>
      <c r="B53" t="str">
        <f>'Round 2'!C41</f>
        <v>Multispecies size-based models</v>
      </c>
      <c r="C53">
        <f>VLOOKUP('Round 2'!I41,'instructions and lists'!$F$48:$G$51,2,0)</f>
        <v>3</v>
      </c>
      <c r="D53">
        <f>VLOOKUP('Round 2'!J41,'instructions and lists'!$F$54:$G$56,2,0)</f>
        <v>2</v>
      </c>
      <c r="E53">
        <f>VLOOKUP('Round 2'!O41,'instructions and lists'!$F$60:$G$62,2,0)</f>
        <v>3</v>
      </c>
      <c r="F53">
        <f>VLOOKUP('Round 2'!Q41,'instructions and lists'!$F$65:$G$68,2,0)</f>
        <v>1</v>
      </c>
      <c r="G53">
        <f>VLOOKUP('Round 2'!T41,'instructions and lists'!$F$71:$G$73,2,0)</f>
        <v>2</v>
      </c>
      <c r="H53">
        <f>VLOOKUP('Round 2'!W41,'instructions and lists'!$F$76:$G$79,2,0)</f>
        <v>1</v>
      </c>
      <c r="I53">
        <f>VLOOKUP('Round 2'!Y41,'instructions and lists'!$F$83:$G$85,2,0)</f>
        <v>2</v>
      </c>
      <c r="J53">
        <f>VLOOKUP('Round 2'!AC41,'instructions and lists'!$F$88:$G$91,2,0)</f>
        <v>1</v>
      </c>
      <c r="K53">
        <f>VLOOKUP('Round 2'!AE41,'instructions and lists'!$F$94:$G$96,2,0)</f>
        <v>3</v>
      </c>
      <c r="L53">
        <f>VLOOKUP('Round 2'!AG41,'instructions and lists'!$F$100:$G$101,2,0)</f>
        <v>1</v>
      </c>
      <c r="M53">
        <f>VLOOKUP('Round 2'!AI41,'instructions and lists'!$F$104:$G$105,2,0)</f>
        <v>3</v>
      </c>
      <c r="N53">
        <f>VLOOKUP('Round 2'!AK41,'instructions and lists'!$F$108:$G$110,2,0)</f>
        <v>0</v>
      </c>
      <c r="O53">
        <f>VLOOKUP('Round 2'!AM41,'instructions and lists'!$F$113:$G$114,2,0)</f>
        <v>3</v>
      </c>
      <c r="P53">
        <f>VLOOKUP('Round 2'!AO41,'instructions and lists'!$F$117:$G$119,2,0)</f>
        <v>1</v>
      </c>
      <c r="Q53" s="61">
        <f>'Round 2'!BD41</f>
        <v>0.54545454545454541</v>
      </c>
      <c r="R53" s="61">
        <f>'Round 2'!BG41</f>
        <v>0.54545454545454541</v>
      </c>
      <c r="S53" s="61">
        <f>VLOOKUP('Round 2'!BL41,'instructions and lists'!$F$130:$G$132,2,0)</f>
        <v>2</v>
      </c>
      <c r="V53" s="61">
        <f t="shared" si="13"/>
        <v>2.5</v>
      </c>
      <c r="W53" s="61">
        <f>AVERAGE(E53:H53)</f>
        <v>1.75</v>
      </c>
      <c r="X53" s="61">
        <f>AVERAGE(I53:K53)</f>
        <v>2</v>
      </c>
      <c r="Y53" s="61">
        <f>AVERAGE(L53:P53)</f>
        <v>1.6</v>
      </c>
      <c r="Z53" s="61">
        <f t="shared" si="17"/>
        <v>0.54545454545454541</v>
      </c>
      <c r="AA53" s="61">
        <f t="shared" si="18"/>
        <v>2</v>
      </c>
      <c r="AC53" t="str">
        <f t="shared" si="19"/>
        <v>Macro-ecological</v>
      </c>
      <c r="AD53" t="str">
        <f t="shared" si="20"/>
        <v>Multispecies size-based models</v>
      </c>
      <c r="AE53" s="61">
        <f>SUMPRODUCT(V53:AA53,'Between-category weights'!$C$9:$H$9)/'Between-category weights'!$I$9</f>
        <v>1.7870454545454544</v>
      </c>
      <c r="AF53" s="61">
        <f>SUMPRODUCT(V53:AA53,'Between-category weights'!$C$18:$H$18)/'Between-category weights'!$I$18</f>
        <v>1.3781818181818182</v>
      </c>
      <c r="AG53" s="61">
        <f>SUMPRODUCT(V53:AA53,'Between-category weights'!$C$23:$H$23)/'Between-category weights'!$I$23</f>
        <v>1.5826136363636363</v>
      </c>
      <c r="AI53">
        <f t="shared" si="21"/>
        <v>53.5</v>
      </c>
      <c r="AJ53">
        <f t="shared" si="22"/>
        <v>51</v>
      </c>
      <c r="AK53">
        <f t="shared" si="23"/>
        <v>51.5</v>
      </c>
    </row>
    <row r="54" spans="1:37" x14ac:dyDescent="0.3">
      <c r="A54" t="str">
        <f>'Round 2'!B15</f>
        <v xml:space="preserve">SMOM (Spatial Multispecies Operating model) </v>
      </c>
      <c r="B54" t="str">
        <f>'Round 2'!C15</f>
        <v>Minimum realistic models</v>
      </c>
      <c r="C54">
        <f>VLOOKUP('Round 2'!I15,'instructions and lists'!$F$48:$G$51,2,0)</f>
        <v>3</v>
      </c>
      <c r="D54">
        <f>VLOOKUP('Round 2'!J15,'instructions and lists'!$F$54:$G$56,2,0)</f>
        <v>2</v>
      </c>
      <c r="E54">
        <f>VLOOKUP('Round 2'!O15,'instructions and lists'!$F$60:$G$62,2,0)</f>
        <v>3</v>
      </c>
      <c r="F54">
        <f>VLOOKUP('Round 2'!Q15,'instructions and lists'!$F$65:$G$68,2,0)</f>
        <v>2</v>
      </c>
      <c r="G54">
        <f>VLOOKUP('Round 2'!T15,'instructions and lists'!$F$71:$G$73,2,0)</f>
        <v>1</v>
      </c>
      <c r="H54">
        <f>VLOOKUP('Round 2'!W15,'instructions and lists'!$F$76:$G$79,2,0)</f>
        <v>2</v>
      </c>
      <c r="I54">
        <f>VLOOKUP('Round 2'!Y15,'instructions and lists'!$F$83:$G$85,2,0)</f>
        <v>1</v>
      </c>
      <c r="J54">
        <f>VLOOKUP('Round 2'!AC15,'instructions and lists'!$F$88:$G$91,2,0)</f>
        <v>3</v>
      </c>
      <c r="K54">
        <f>VLOOKUP('Round 2'!AE15,'instructions and lists'!$F$94:$G$96,2,0)</f>
        <v>2</v>
      </c>
      <c r="L54">
        <f>VLOOKUP('Round 2'!AG15,'instructions and lists'!$F$100:$G$101,2,0)</f>
        <v>1</v>
      </c>
      <c r="M54">
        <f>VLOOKUP('Round 2'!AI15,'instructions and lists'!$F$104:$G$105,2,0)</f>
        <v>3</v>
      </c>
      <c r="N54">
        <f>VLOOKUP('Round 2'!AK15,'instructions and lists'!$F$108:$G$110,2,0)</f>
        <v>0</v>
      </c>
      <c r="O54">
        <f>VLOOKUP('Round 2'!AM15,'instructions and lists'!$F$113:$G$114,2,0)</f>
        <v>3</v>
      </c>
      <c r="P54">
        <f>VLOOKUP('Round 2'!AO15,'instructions and lists'!$F$117:$G$119,2,0)</f>
        <v>1</v>
      </c>
      <c r="Q54" s="61">
        <f>'Round 2'!BD15</f>
        <v>0.54545454545454541</v>
      </c>
      <c r="R54" s="61">
        <f>'Round 2'!BG15</f>
        <v>0.27272727272727271</v>
      </c>
      <c r="S54" s="61">
        <f>VLOOKUP('Round 2'!BL15,'instructions and lists'!$F$130:$G$132,2,0)</f>
        <v>2</v>
      </c>
      <c r="V54" s="61">
        <f t="shared" si="13"/>
        <v>2.5</v>
      </c>
      <c r="W54" s="61">
        <f t="shared" si="14"/>
        <v>2</v>
      </c>
      <c r="X54" s="61">
        <f t="shared" si="15"/>
        <v>2</v>
      </c>
      <c r="Y54" s="61">
        <f t="shared" si="16"/>
        <v>1.6</v>
      </c>
      <c r="Z54" s="61">
        <f t="shared" si="17"/>
        <v>0.34090909090909088</v>
      </c>
      <c r="AA54" s="61">
        <f t="shared" si="18"/>
        <v>2</v>
      </c>
      <c r="AC54" t="str">
        <f t="shared" si="19"/>
        <v xml:space="preserve">SMOM (Spatial Multispecies Operating model) </v>
      </c>
      <c r="AD54" t="str">
        <f t="shared" si="20"/>
        <v>Minimum realistic models</v>
      </c>
      <c r="AE54" s="61">
        <f>SUMPRODUCT(V54:AA54,'Between-category weights'!$C$9:$H$9)/'Between-category weights'!$I$9</f>
        <v>1.804090909090909</v>
      </c>
      <c r="AF54" s="61">
        <f>SUMPRODUCT(V54:AA54,'Between-category weights'!$C$18:$H$18)/'Between-category weights'!$I$18</f>
        <v>1.3463636363636362</v>
      </c>
      <c r="AG54" s="61">
        <f>SUMPRODUCT(V54:AA54,'Between-category weights'!$C$23:$H$23)/'Between-category weights'!$I$23</f>
        <v>1.5752272727272725</v>
      </c>
      <c r="AI54">
        <f t="shared" si="21"/>
        <v>50</v>
      </c>
      <c r="AJ54">
        <f t="shared" si="22"/>
        <v>55</v>
      </c>
      <c r="AK54">
        <f t="shared" si="23"/>
        <v>53</v>
      </c>
    </row>
    <row r="55" spans="1:37" x14ac:dyDescent="0.3">
      <c r="A55" t="str">
        <f>'Round 2'!B18</f>
        <v>BALMAR (MICE)</v>
      </c>
      <c r="B55" t="str">
        <f>'Round 2'!C18</f>
        <v>Minimum realistic models</v>
      </c>
      <c r="C55">
        <f>VLOOKUP('Round 2'!I18,'instructions and lists'!$F$48:$G$51,2,0)</f>
        <v>3</v>
      </c>
      <c r="D55">
        <f>VLOOKUP('Round 2'!J18,'instructions and lists'!$F$54:$G$56,2,0)</f>
        <v>0</v>
      </c>
      <c r="E55">
        <f>VLOOKUP('Round 2'!O18,'instructions and lists'!$F$60:$G$62,2,0)</f>
        <v>3</v>
      </c>
      <c r="F55">
        <f>VLOOKUP('Round 2'!Q18,'instructions and lists'!$F$65:$G$68,2,0)</f>
        <v>2</v>
      </c>
      <c r="G55">
        <f>VLOOKUP('Round 2'!T18,'instructions and lists'!$F$71:$G$73,2,0)</f>
        <v>2</v>
      </c>
      <c r="H55">
        <f>VLOOKUP('Round 2'!W18,'instructions and lists'!$F$76:$G$79,2,0)</f>
        <v>2</v>
      </c>
      <c r="I55">
        <f>VLOOKUP('Round 2'!Y18,'instructions and lists'!$F$83:$G$85,2,0)</f>
        <v>1</v>
      </c>
      <c r="J55">
        <f>VLOOKUP('Round 2'!AC18,'instructions and lists'!$F$88:$G$91,2,0)</f>
        <v>3</v>
      </c>
      <c r="K55">
        <f>VLOOKUP('Round 2'!AE18,'instructions and lists'!$F$94:$G$96,2,0)</f>
        <v>3</v>
      </c>
      <c r="L55">
        <f>VLOOKUP('Round 2'!AG18,'instructions and lists'!$F$100:$G$101,2,0)</f>
        <v>1</v>
      </c>
      <c r="M55">
        <f>VLOOKUP('Round 2'!AI18,'instructions and lists'!$F$104:$G$105,2,0)</f>
        <v>3</v>
      </c>
      <c r="N55">
        <f>VLOOKUP('Round 2'!AK18,'instructions and lists'!$F$108:$G$110,2,0)</f>
        <v>0</v>
      </c>
      <c r="O55">
        <f>VLOOKUP('Round 2'!AM18,'instructions and lists'!$F$113:$G$114,2,0)</f>
        <v>3</v>
      </c>
      <c r="P55">
        <f>VLOOKUP('Round 2'!AO18,'instructions and lists'!$F$117:$G$119,2,0)</f>
        <v>1</v>
      </c>
      <c r="Q55" s="61">
        <f>'Round 2'!BD18</f>
        <v>0.54545454545454541</v>
      </c>
      <c r="R55" s="61">
        <f>'Round 2'!BG18</f>
        <v>0.27272727272727271</v>
      </c>
      <c r="S55" s="61">
        <f>VLOOKUP('Round 2'!BL18,'instructions and lists'!$F$130:$G$132,2,0)</f>
        <v>2</v>
      </c>
      <c r="V55" s="61">
        <f t="shared" si="13"/>
        <v>1.5</v>
      </c>
      <c r="W55" s="61">
        <f t="shared" si="14"/>
        <v>2.25</v>
      </c>
      <c r="X55" s="61">
        <f t="shared" si="15"/>
        <v>2.3333333333333335</v>
      </c>
      <c r="Y55" s="61">
        <f t="shared" si="16"/>
        <v>1.6</v>
      </c>
      <c r="Z55" s="61">
        <f t="shared" si="17"/>
        <v>0.34090909090909088</v>
      </c>
      <c r="AA55" s="61">
        <f t="shared" si="18"/>
        <v>2</v>
      </c>
      <c r="AC55" t="str">
        <f t="shared" si="19"/>
        <v>BALMAR (MICE)</v>
      </c>
      <c r="AD55" t="str">
        <f t="shared" si="20"/>
        <v>Minimum realistic models</v>
      </c>
      <c r="AE55" s="61">
        <f>SUMPRODUCT(V55:AA55,'Between-category weights'!$C$9:$H$9)/'Between-category weights'!$I$9</f>
        <v>1.791590909090909</v>
      </c>
      <c r="AF55" s="61">
        <f>SUMPRODUCT(V55:AA55,'Between-category weights'!$C$18:$H$18)/'Between-category weights'!$I$18</f>
        <v>1.32969696969697</v>
      </c>
      <c r="AG55" s="61">
        <f>SUMPRODUCT(V55:AA55,'Between-category weights'!$C$23:$H$23)/'Between-category weights'!$I$23</f>
        <v>1.5606439393939393</v>
      </c>
      <c r="AI55">
        <f t="shared" si="21"/>
        <v>52</v>
      </c>
      <c r="AJ55">
        <f t="shared" si="22"/>
        <v>56.5</v>
      </c>
      <c r="AK55">
        <f t="shared" si="23"/>
        <v>54</v>
      </c>
    </row>
    <row r="56" spans="1:37" x14ac:dyDescent="0.3">
      <c r="A56" t="str">
        <f>'Round 2'!B47</f>
        <v>Individual based models</v>
      </c>
      <c r="B56" t="str">
        <f>'Round 2'!C47</f>
        <v>Single species models</v>
      </c>
      <c r="C56">
        <f>VLOOKUP('Round 2'!I47,'instructions and lists'!$F$48:$G$51,2,0)</f>
        <v>3</v>
      </c>
      <c r="D56">
        <f>VLOOKUP('Round 2'!J47,'instructions and lists'!$F$54:$G$56,2,0)</f>
        <v>3</v>
      </c>
      <c r="E56">
        <f>VLOOKUP('Round 2'!O47,'instructions and lists'!$F$60:$G$62,2,0)</f>
        <v>3</v>
      </c>
      <c r="F56">
        <f>VLOOKUP('Round 2'!Q47,'instructions and lists'!$F$65:$G$68,2,0)</f>
        <v>0</v>
      </c>
      <c r="G56">
        <f>VLOOKUP('Round 2'!T47,'instructions and lists'!$F$71:$G$73,2,0)</f>
        <v>2</v>
      </c>
      <c r="H56">
        <f>VLOOKUP('Round 2'!W47,'instructions and lists'!$F$76:$G$79,2,0)</f>
        <v>1</v>
      </c>
      <c r="I56">
        <f>VLOOKUP('Round 2'!Y47,'instructions and lists'!$F$83:$G$85,2,0)</f>
        <v>3</v>
      </c>
      <c r="J56">
        <f>VLOOKUP('Round 2'!AC47,'instructions and lists'!$F$88:$G$91,2,0)</f>
        <v>1</v>
      </c>
      <c r="K56">
        <f>VLOOKUP('Round 2'!AE47,'instructions and lists'!$F$94:$G$96,2,0)</f>
        <v>2</v>
      </c>
      <c r="L56">
        <f>VLOOKUP('Round 2'!AG47,'instructions and lists'!$F$100:$G$101,2,0)</f>
        <v>3</v>
      </c>
      <c r="M56">
        <f>VLOOKUP('Round 2'!AI47,'instructions and lists'!$F$104:$G$105,2,0)</f>
        <v>3</v>
      </c>
      <c r="N56">
        <f>VLOOKUP('Round 2'!AK47,'instructions and lists'!$F$108:$G$110,2,0)</f>
        <v>0</v>
      </c>
      <c r="O56">
        <f>VLOOKUP('Round 2'!AM47,'instructions and lists'!$F$113:$G$114,2,0)</f>
        <v>1</v>
      </c>
      <c r="P56">
        <f>VLOOKUP('Round 2'!AO47,'instructions and lists'!$F$117:$G$119,2,0)</f>
        <v>0</v>
      </c>
      <c r="Q56" s="61">
        <f>'Round 2'!BD47</f>
        <v>0.54545454545454541</v>
      </c>
      <c r="R56" s="61">
        <f>'Round 2'!BG47</f>
        <v>0.54545454545454541</v>
      </c>
      <c r="S56" s="61">
        <f>VLOOKUP('Round 2'!BL47,'instructions and lists'!$F$130:$G$132,2,0)</f>
        <v>2</v>
      </c>
      <c r="V56" s="61">
        <f t="shared" si="13"/>
        <v>3</v>
      </c>
      <c r="W56" s="61">
        <f t="shared" si="14"/>
        <v>1.5</v>
      </c>
      <c r="X56" s="61">
        <f t="shared" si="15"/>
        <v>2</v>
      </c>
      <c r="Y56" s="61">
        <f t="shared" si="16"/>
        <v>1.4</v>
      </c>
      <c r="Z56" s="61">
        <f t="shared" si="17"/>
        <v>0.54545454545454541</v>
      </c>
      <c r="AA56" s="61">
        <f t="shared" si="18"/>
        <v>2</v>
      </c>
      <c r="AC56" t="str">
        <f t="shared" si="19"/>
        <v>Individual based models</v>
      </c>
      <c r="AD56" t="str">
        <f t="shared" si="20"/>
        <v>Single species models</v>
      </c>
      <c r="AE56" s="61">
        <f>SUMPRODUCT(V56:AA56,'Between-category weights'!$C$9:$H$9)/'Between-category weights'!$I$9</f>
        <v>1.7595454545454543</v>
      </c>
      <c r="AF56" s="61">
        <f>SUMPRODUCT(V56:AA56,'Between-category weights'!$C$18:$H$18)/'Between-category weights'!$I$18</f>
        <v>1.3581818181818182</v>
      </c>
      <c r="AG56" s="61">
        <f>SUMPRODUCT(V56:AA56,'Between-category weights'!$C$23:$H$23)/'Between-category weights'!$I$23</f>
        <v>1.5588636363636363</v>
      </c>
      <c r="AI56">
        <f t="shared" si="21"/>
        <v>56</v>
      </c>
      <c r="AJ56">
        <f t="shared" si="22"/>
        <v>54</v>
      </c>
      <c r="AK56">
        <f t="shared" si="23"/>
        <v>55</v>
      </c>
    </row>
    <row r="57" spans="1:37" x14ac:dyDescent="0.3">
      <c r="A57" t="str">
        <f>'Round 2'!B25</f>
        <v xml:space="preserve">FLBEIA </v>
      </c>
      <c r="B57" t="str">
        <f>'Round 2'!C25</f>
        <v>Minimum realistic models</v>
      </c>
      <c r="C57">
        <f>VLOOKUP('Round 2'!I25,'instructions and lists'!$F$48:$G$51,2,0)</f>
        <v>3</v>
      </c>
      <c r="D57">
        <f>VLOOKUP('Round 2'!J25,'instructions and lists'!$F$54:$G$56,2,0)</f>
        <v>0</v>
      </c>
      <c r="E57">
        <f>VLOOKUP('Round 2'!O25,'instructions and lists'!$F$60:$G$62,2,0)</f>
        <v>3</v>
      </c>
      <c r="F57">
        <f>VLOOKUP('Round 2'!Q25,'instructions and lists'!$F$65:$G$68,2,0)</f>
        <v>2</v>
      </c>
      <c r="G57">
        <f>VLOOKUP('Round 2'!T25,'instructions and lists'!$F$71:$G$73,2,0)</f>
        <v>1</v>
      </c>
      <c r="H57">
        <f>VLOOKUP('Round 2'!W25,'instructions and lists'!$F$76:$G$79,2,0)</f>
        <v>1</v>
      </c>
      <c r="I57">
        <f>VLOOKUP('Round 2'!Y25,'instructions and lists'!$F$83:$G$85,2,0)</f>
        <v>2</v>
      </c>
      <c r="J57">
        <f>VLOOKUP('Round 2'!AC25,'instructions and lists'!$F$88:$G$91,2,0)</f>
        <v>1</v>
      </c>
      <c r="K57">
        <f>VLOOKUP('Round 2'!AE25,'instructions and lists'!$F$94:$G$96,2,0)</f>
        <v>2</v>
      </c>
      <c r="L57">
        <f>VLOOKUP('Round 2'!AG25,'instructions and lists'!$F$100:$G$101,2,0)</f>
        <v>1</v>
      </c>
      <c r="M57">
        <f>VLOOKUP('Round 2'!AI25,'instructions and lists'!$F$104:$G$105,2,0)</f>
        <v>3</v>
      </c>
      <c r="N57">
        <f>VLOOKUP('Round 2'!AK25,'instructions and lists'!$F$108:$G$110,2,0)</f>
        <v>3</v>
      </c>
      <c r="O57">
        <f>VLOOKUP('Round 2'!AM25,'instructions and lists'!$F$113:$G$114,2,0)</f>
        <v>3</v>
      </c>
      <c r="P57">
        <f>VLOOKUP('Round 2'!AO25,'instructions and lists'!$F$117:$G$119,2,0)</f>
        <v>3</v>
      </c>
      <c r="Q57" s="61">
        <f>'Round 2'!BD25</f>
        <v>0.54545454545454541</v>
      </c>
      <c r="R57" s="61">
        <f>'Round 2'!BG25</f>
        <v>0.27272727272727271</v>
      </c>
      <c r="S57" s="61">
        <f>VLOOKUP('Round 2'!BL25,'instructions and lists'!$F$130:$G$132,2,0)</f>
        <v>2</v>
      </c>
      <c r="V57" s="61">
        <f t="shared" si="13"/>
        <v>1.5</v>
      </c>
      <c r="W57" s="61">
        <f t="shared" si="14"/>
        <v>1.75</v>
      </c>
      <c r="X57" s="61">
        <f t="shared" si="15"/>
        <v>1.6666666666666667</v>
      </c>
      <c r="Y57" s="61">
        <f t="shared" si="16"/>
        <v>2.6</v>
      </c>
      <c r="Z57" s="61">
        <f t="shared" si="17"/>
        <v>0.34090909090909088</v>
      </c>
      <c r="AA57" s="61">
        <f t="shared" si="18"/>
        <v>2</v>
      </c>
      <c r="AC57" t="str">
        <f t="shared" si="19"/>
        <v xml:space="preserve">FLBEIA </v>
      </c>
      <c r="AD57" t="str">
        <f t="shared" si="20"/>
        <v>Minimum realistic models</v>
      </c>
      <c r="AE57" s="61">
        <f>SUMPRODUCT(V57:AA57,'Between-category weights'!$C$9:$H$9)/'Between-category weights'!$I$9</f>
        <v>1.8165909090909091</v>
      </c>
      <c r="AF57" s="61">
        <f>SUMPRODUCT(V57:AA57,'Between-category weights'!$C$18:$H$18)/'Between-category weights'!$I$18</f>
        <v>1.2630303030303032</v>
      </c>
      <c r="AG57" s="61">
        <f>SUMPRODUCT(V57:AA57,'Between-category weights'!$C$23:$H$23)/'Between-category weights'!$I$23</f>
        <v>1.5398106060606063</v>
      </c>
      <c r="AI57">
        <f t="shared" si="21"/>
        <v>49</v>
      </c>
      <c r="AJ57">
        <f t="shared" si="22"/>
        <v>60</v>
      </c>
      <c r="AK57">
        <f t="shared" si="23"/>
        <v>56</v>
      </c>
    </row>
    <row r="58" spans="1:37" x14ac:dyDescent="0.3">
      <c r="A58" t="str">
        <f>'Round 2'!B20</f>
        <v>Multi-species production model (AGG-PROD)</v>
      </c>
      <c r="B58" t="str">
        <f>'Round 2'!C20</f>
        <v>Minimum realistic models</v>
      </c>
      <c r="C58">
        <f>VLOOKUP('Round 2'!I20,'instructions and lists'!$F$48:$G$51,2,0)</f>
        <v>3</v>
      </c>
      <c r="D58">
        <f>VLOOKUP('Round 2'!J20,'instructions and lists'!$F$54:$G$56,2,0)</f>
        <v>0</v>
      </c>
      <c r="E58">
        <f>VLOOKUP('Round 2'!O20,'instructions and lists'!$F$60:$G$62,2,0)</f>
        <v>3</v>
      </c>
      <c r="F58">
        <f>VLOOKUP('Round 2'!Q20,'instructions and lists'!$F$65:$G$68,2,0)</f>
        <v>2</v>
      </c>
      <c r="G58">
        <f>VLOOKUP('Round 2'!T20,'instructions and lists'!$F$71:$G$73,2,0)</f>
        <v>1</v>
      </c>
      <c r="H58">
        <f>VLOOKUP('Round 2'!W20,'instructions and lists'!$F$76:$G$79,2,0)</f>
        <v>2</v>
      </c>
      <c r="I58">
        <f>VLOOKUP('Round 2'!Y20,'instructions and lists'!$F$83:$G$85,2,0)</f>
        <v>2</v>
      </c>
      <c r="J58">
        <f>VLOOKUP('Round 2'!AC20,'instructions and lists'!$F$88:$G$91,2,0)</f>
        <v>2</v>
      </c>
      <c r="K58">
        <f>VLOOKUP('Round 2'!AE20,'instructions and lists'!$F$94:$G$96,2,0)</f>
        <v>3</v>
      </c>
      <c r="L58">
        <f>VLOOKUP('Round 2'!AG20,'instructions and lists'!$F$100:$G$101,2,0)</f>
        <v>1</v>
      </c>
      <c r="M58">
        <f>VLOOKUP('Round 2'!AI20,'instructions and lists'!$F$104:$G$105,2,0)</f>
        <v>1</v>
      </c>
      <c r="N58">
        <f>VLOOKUP('Round 2'!AK20,'instructions and lists'!$F$108:$G$110,2,0)</f>
        <v>0</v>
      </c>
      <c r="O58">
        <f>VLOOKUP('Round 2'!AM20,'instructions and lists'!$F$113:$G$114,2,0)</f>
        <v>1</v>
      </c>
      <c r="P58">
        <f>VLOOKUP('Round 2'!AO20,'instructions and lists'!$F$117:$G$119,2,0)</f>
        <v>1</v>
      </c>
      <c r="Q58" s="61">
        <f>'Round 2'!BD20</f>
        <v>0.81818181818181823</v>
      </c>
      <c r="R58" s="61">
        <f>'Round 2'!BG20</f>
        <v>0.81818181818181823</v>
      </c>
      <c r="S58" s="61">
        <f>VLOOKUP('Round 2'!BL20,'instructions and lists'!$F$130:$G$132,2,0)</f>
        <v>2</v>
      </c>
      <c r="V58" s="61">
        <f t="shared" si="13"/>
        <v>1.5</v>
      </c>
      <c r="W58" s="61">
        <f t="shared" si="14"/>
        <v>2</v>
      </c>
      <c r="X58" s="61">
        <f t="shared" si="15"/>
        <v>2.3333333333333335</v>
      </c>
      <c r="Y58" s="61">
        <f t="shared" si="16"/>
        <v>0.8</v>
      </c>
      <c r="Z58" s="61">
        <f t="shared" si="17"/>
        <v>0.81818181818181823</v>
      </c>
      <c r="AA58" s="61">
        <f t="shared" si="18"/>
        <v>2</v>
      </c>
      <c r="AC58" t="str">
        <f t="shared" si="19"/>
        <v>Multi-species production model (AGG-PROD)</v>
      </c>
      <c r="AD58" t="str">
        <f t="shared" si="20"/>
        <v>Minimum realistic models</v>
      </c>
      <c r="AE58" s="61">
        <f>SUMPRODUCT(V58:AA58,'Between-category weights'!$C$9:$H$9)/'Between-category weights'!$I$9</f>
        <v>1.6418181818181818</v>
      </c>
      <c r="AF58" s="61">
        <f>SUMPRODUCT(V58:AA58,'Between-category weights'!$C$18:$H$18)/'Between-category weights'!$I$18</f>
        <v>1.3906060606060606</v>
      </c>
      <c r="AG58" s="61">
        <f>SUMPRODUCT(V58:AA58,'Between-category weights'!$C$23:$H$23)/'Between-category weights'!$I$23</f>
        <v>1.5162121212121213</v>
      </c>
      <c r="AI58">
        <f t="shared" si="21"/>
        <v>58</v>
      </c>
      <c r="AJ58">
        <f t="shared" si="22"/>
        <v>46</v>
      </c>
      <c r="AK58">
        <f t="shared" si="23"/>
        <v>57</v>
      </c>
    </row>
    <row r="59" spans="1:37" x14ac:dyDescent="0.3">
      <c r="A59" t="str">
        <f>'Round 2'!B12</f>
        <v>ENA</v>
      </c>
      <c r="B59" t="str">
        <f>'Round 2'!C12</f>
        <v>Mass based - food web models</v>
      </c>
      <c r="C59">
        <v>1</v>
      </c>
      <c r="D59">
        <f>VLOOKUP('Round 2'!J12,'instructions and lists'!$F$54:$G$56,2,0)</f>
        <v>0</v>
      </c>
      <c r="E59">
        <f>VLOOKUP('Round 2'!O12,'instructions and lists'!$F$60:$G$62,2,0)</f>
        <v>3</v>
      </c>
      <c r="F59">
        <f>VLOOKUP('Round 2'!Q12,'instructions and lists'!$F$65:$G$68,2,0)</f>
        <v>3</v>
      </c>
      <c r="G59">
        <f>VLOOKUP('Round 2'!T12,'instructions and lists'!$F$71:$G$73,2,0)</f>
        <v>2</v>
      </c>
      <c r="H59">
        <f>VLOOKUP('Round 2'!W12,'instructions and lists'!$F$76:$G$79,2,0)</f>
        <v>2</v>
      </c>
      <c r="I59">
        <f>VLOOKUP('Round 2'!Y12,'instructions and lists'!$F$83:$G$85,2,0)</f>
        <v>3</v>
      </c>
      <c r="J59">
        <f>VLOOKUP('Round 2'!AC12,'instructions and lists'!$F$88:$G$91,2,0)</f>
        <v>2</v>
      </c>
      <c r="K59">
        <f>VLOOKUP('Round 2'!AE12,'instructions and lists'!$F$94:$G$96,2,0)</f>
        <v>2</v>
      </c>
      <c r="L59">
        <f>VLOOKUP('Round 2'!AG12,'instructions and lists'!$F$100:$G$101,2,0)</f>
        <v>3</v>
      </c>
      <c r="M59">
        <f>VLOOKUP('Round 2'!AI12,'instructions and lists'!$F$104:$G$105,2,0)</f>
        <v>3</v>
      </c>
      <c r="N59">
        <f>VLOOKUP('Round 2'!AK12,'instructions and lists'!$F$108:$G$110,2,0)</f>
        <v>3</v>
      </c>
      <c r="O59">
        <f>VLOOKUP('Round 2'!AM12,'instructions and lists'!$F$113:$G$114,2,0)</f>
        <v>3</v>
      </c>
      <c r="P59">
        <f>VLOOKUP('Round 2'!AO12,'instructions and lists'!$F$117:$G$119,2,0)</f>
        <v>3</v>
      </c>
      <c r="Q59" s="61">
        <f>'Round 2'!BD12</f>
        <v>1.0909090909090908</v>
      </c>
      <c r="R59" s="61">
        <f>'Round 2'!BG12</f>
        <v>0.27272727272727271</v>
      </c>
      <c r="S59" s="61">
        <f>VLOOKUP('Round 2'!BL12,'instructions and lists'!$F$130:$G$132,2,0)</f>
        <v>0</v>
      </c>
      <c r="V59" s="61">
        <f t="shared" si="13"/>
        <v>0.5</v>
      </c>
      <c r="W59" s="61">
        <f t="shared" si="14"/>
        <v>2.5</v>
      </c>
      <c r="X59" s="61">
        <f t="shared" si="15"/>
        <v>2.3333333333333335</v>
      </c>
      <c r="Y59" s="61">
        <f t="shared" si="16"/>
        <v>3</v>
      </c>
      <c r="Z59" s="61">
        <f t="shared" si="17"/>
        <v>0.47727272727272724</v>
      </c>
      <c r="AA59" s="61">
        <f t="shared" si="18"/>
        <v>0</v>
      </c>
      <c r="AC59" t="str">
        <f t="shared" si="19"/>
        <v>ENA</v>
      </c>
      <c r="AD59" t="str">
        <f t="shared" si="20"/>
        <v>Mass based - food web models</v>
      </c>
      <c r="AE59" s="61">
        <f>SUMPRODUCT(V59:AA59,'Between-category weights'!$C$9:$H$9)/'Between-category weights'!$I$9</f>
        <v>1.4227272727272728</v>
      </c>
      <c r="AF59" s="61">
        <f>SUMPRODUCT(V59:AA59,'Between-category weights'!$C$18:$H$18)/'Between-category weights'!$I$18</f>
        <v>1.2742424242424244</v>
      </c>
      <c r="AG59" s="61">
        <f>SUMPRODUCT(V59:AA59,'Between-category weights'!$C$23:$H$23)/'Between-category weights'!$I$23</f>
        <v>1.3484848484848484</v>
      </c>
      <c r="AI59">
        <f t="shared" si="21"/>
        <v>61</v>
      </c>
      <c r="AJ59">
        <f t="shared" si="22"/>
        <v>59</v>
      </c>
      <c r="AK59">
        <f t="shared" si="23"/>
        <v>62</v>
      </c>
    </row>
    <row r="60" spans="1:37" x14ac:dyDescent="0.3">
      <c r="A60" t="str">
        <f>'Round 2'!B46</f>
        <v>Dynamic population model</v>
      </c>
      <c r="B60" t="str">
        <f>'Round 2'!C46</f>
        <v>Single species models</v>
      </c>
      <c r="C60">
        <f>VLOOKUP('Round 2'!I46,'instructions and lists'!$F$48:$G$51,2,0)</f>
        <v>3</v>
      </c>
      <c r="D60">
        <f>VLOOKUP('Round 2'!J46,'instructions and lists'!$F$54:$G$56,2,0)</f>
        <v>0</v>
      </c>
      <c r="E60">
        <f>VLOOKUP('Round 2'!O46,'instructions and lists'!$F$60:$G$62,2,0)</f>
        <v>3</v>
      </c>
      <c r="F60">
        <f>VLOOKUP('Round 2'!Q46,'instructions and lists'!$F$65:$G$68,2,0)</f>
        <v>0</v>
      </c>
      <c r="G60">
        <f>VLOOKUP('Round 2'!T46,'instructions and lists'!$F$71:$G$73,2,0)</f>
        <v>2</v>
      </c>
      <c r="H60">
        <f>VLOOKUP('Round 2'!W46,'instructions and lists'!$F$76:$G$79,2,0)</f>
        <v>0</v>
      </c>
      <c r="I60">
        <f>VLOOKUP('Round 2'!Y46,'instructions and lists'!$F$83:$G$85,2,0)</f>
        <v>3</v>
      </c>
      <c r="J60">
        <f>VLOOKUP('Round 2'!AC46,'instructions and lists'!$F$88:$G$91,2,0)</f>
        <v>2</v>
      </c>
      <c r="K60">
        <f>VLOOKUP('Round 2'!AE46,'instructions and lists'!$F$94:$G$96,2,0)</f>
        <v>3</v>
      </c>
      <c r="L60">
        <f>VLOOKUP('Round 2'!AG46,'instructions and lists'!$F$100:$G$101,2,0)</f>
        <v>3</v>
      </c>
      <c r="M60">
        <f>VLOOKUP('Round 2'!AI46,'instructions and lists'!$F$104:$G$105,2,0)</f>
        <v>3</v>
      </c>
      <c r="N60">
        <f>VLOOKUP('Round 2'!AK46,'instructions and lists'!$F$108:$G$110,2,0)</f>
        <v>0</v>
      </c>
      <c r="O60">
        <f>VLOOKUP('Round 2'!AM46,'instructions and lists'!$F$113:$G$114,2,0)</f>
        <v>1</v>
      </c>
      <c r="P60">
        <f>VLOOKUP('Round 2'!AO46,'instructions and lists'!$F$117:$G$119,2,0)</f>
        <v>0</v>
      </c>
      <c r="Q60" s="61">
        <f>'Round 2'!BD46</f>
        <v>0.54545454545454541</v>
      </c>
      <c r="R60" s="61">
        <f>'Round 2'!BG46</f>
        <v>0.54545454545454541</v>
      </c>
      <c r="S60" s="61">
        <f>VLOOKUP('Round 2'!BL46,'instructions and lists'!$F$130:$G$132,2,0)</f>
        <v>2</v>
      </c>
      <c r="V60" s="61">
        <f t="shared" si="13"/>
        <v>1.5</v>
      </c>
      <c r="W60" s="61">
        <f t="shared" si="14"/>
        <v>1.25</v>
      </c>
      <c r="X60" s="61">
        <f t="shared" si="15"/>
        <v>2.6666666666666665</v>
      </c>
      <c r="Y60" s="61">
        <f t="shared" si="16"/>
        <v>1.4</v>
      </c>
      <c r="Z60" s="61">
        <f t="shared" si="17"/>
        <v>0.54545454545454541</v>
      </c>
      <c r="AA60" s="61">
        <f t="shared" si="18"/>
        <v>2</v>
      </c>
      <c r="AC60" t="str">
        <f t="shared" si="19"/>
        <v>Dynamic population model</v>
      </c>
      <c r="AD60" t="str">
        <f t="shared" si="20"/>
        <v>Single species models</v>
      </c>
      <c r="AE60" s="61">
        <f>SUMPRODUCT(V60:AA60,'Between-category weights'!$C$9:$H$9)/'Between-category weights'!$I$9</f>
        <v>1.6720454545454544</v>
      </c>
      <c r="AF60" s="61">
        <f>SUMPRODUCT(V60:AA60,'Between-category weights'!$C$18:$H$18)/'Between-category weights'!$I$18</f>
        <v>1.2248484848484846</v>
      </c>
      <c r="AG60" s="61">
        <f>SUMPRODUCT(V60:AA60,'Between-category weights'!$C$23:$H$23)/'Between-category weights'!$I$23</f>
        <v>1.4484469696969697</v>
      </c>
      <c r="AI60">
        <f t="shared" si="21"/>
        <v>57</v>
      </c>
      <c r="AJ60">
        <f t="shared" si="22"/>
        <v>61</v>
      </c>
      <c r="AK60">
        <f t="shared" si="23"/>
        <v>59</v>
      </c>
    </row>
    <row r="61" spans="1:37" x14ac:dyDescent="0.3">
      <c r="A61" t="str">
        <f>'Round 2'!B9</f>
        <v>Conceptual ecological models (CEM)</v>
      </c>
      <c r="B61" t="str">
        <f>'Round 2'!C9</f>
        <v>Community qualitative models</v>
      </c>
      <c r="C61">
        <f>VLOOKUP('Round 2'!I9,'instructions and lists'!$F$48:$G$51,2,0)</f>
        <v>3</v>
      </c>
      <c r="D61">
        <f>VLOOKUP('Round 2'!J9,'instructions and lists'!$F$54:$G$56,2,0)</f>
        <v>0</v>
      </c>
      <c r="E61">
        <f>VLOOKUP('Round 2'!O9,'instructions and lists'!$F$60:$G$62,2,0)</f>
        <v>3</v>
      </c>
      <c r="F61">
        <f>VLOOKUP('Round 2'!Q9,'instructions and lists'!$F$65:$G$68,2,0)</f>
        <v>2</v>
      </c>
      <c r="G61">
        <f>VLOOKUP('Round 2'!T9,'instructions and lists'!$F$71:$G$73,2,0)</f>
        <v>2</v>
      </c>
      <c r="H61">
        <f>VLOOKUP('Round 2'!W9,'instructions and lists'!$F$76:$G$79,2,0)</f>
        <v>2</v>
      </c>
      <c r="I61">
        <f>VLOOKUP('Round 2'!Y9,'instructions and lists'!$F$83:$G$85,2,0)</f>
        <v>3</v>
      </c>
      <c r="J61">
        <f>VLOOKUP('Round 2'!AC9,'instructions and lists'!$F$88:$G$91,2,0)</f>
        <v>2</v>
      </c>
      <c r="K61">
        <f>VLOOKUP('Round 2'!AE9,'instructions and lists'!$F$94:$G$96,2,0)</f>
        <v>3</v>
      </c>
      <c r="L61">
        <f>VLOOKUP('Round 2'!AG9,'instructions and lists'!$F$100:$G$101,2,0)</f>
        <v>3</v>
      </c>
      <c r="M61">
        <f>VLOOKUP('Round 2'!AI9,'instructions and lists'!$F$104:$G$105,2,0)</f>
        <v>3</v>
      </c>
      <c r="N61">
        <f>VLOOKUP('Round 2'!AK9,'instructions and lists'!$F$108:$G$110,2,0)</f>
        <v>3</v>
      </c>
      <c r="O61">
        <f>VLOOKUP('Round 2'!AM9,'instructions and lists'!$F$113:$G$114,2,0)</f>
        <v>3</v>
      </c>
      <c r="P61">
        <f>VLOOKUP('Round 2'!AO9,'instructions and lists'!$F$117:$G$119,2,0)</f>
        <v>3</v>
      </c>
      <c r="Q61" s="61">
        <f>'Round 2'!BD9</f>
        <v>1.3636363636363635</v>
      </c>
      <c r="R61" s="61">
        <f>'Round 2'!BG9</f>
        <v>0.54545454545454541</v>
      </c>
      <c r="S61" s="61">
        <f>VLOOKUP('Round 2'!BL9,'instructions and lists'!$F$130:$G$132,2,0)</f>
        <v>0</v>
      </c>
      <c r="V61" s="61">
        <f t="shared" si="13"/>
        <v>1.5</v>
      </c>
      <c r="W61" s="61">
        <f t="shared" si="14"/>
        <v>2.25</v>
      </c>
      <c r="X61" s="61">
        <f t="shared" si="15"/>
        <v>2.6666666666666665</v>
      </c>
      <c r="Y61" s="61">
        <f t="shared" si="16"/>
        <v>3</v>
      </c>
      <c r="Z61" s="61">
        <f t="shared" si="17"/>
        <v>0.75</v>
      </c>
      <c r="AA61" s="61">
        <f t="shared" si="18"/>
        <v>0</v>
      </c>
      <c r="AC61" t="str">
        <f t="shared" si="19"/>
        <v>Conceptual ecological models (CEM)</v>
      </c>
      <c r="AD61" t="str">
        <f t="shared" si="20"/>
        <v>Community qualitative models</v>
      </c>
      <c r="AE61" s="61">
        <f>SUMPRODUCT(V61:AA61,'Between-category weights'!$C$9:$H$9)/'Between-category weights'!$I$9</f>
        <v>1.5625</v>
      </c>
      <c r="AF61" s="61">
        <f>SUMPRODUCT(V61:AA61,'Between-category weights'!$C$18:$H$18)/'Between-category weights'!$I$18</f>
        <v>1.4666666666666666</v>
      </c>
      <c r="AG61" s="61">
        <f>SUMPRODUCT(V61:AA61,'Between-category weights'!$C$23:$H$23)/'Between-category weights'!$I$23</f>
        <v>1.5145833333333332</v>
      </c>
      <c r="AI61">
        <f t="shared" si="21"/>
        <v>59</v>
      </c>
      <c r="AJ61">
        <f t="shared" si="22"/>
        <v>42</v>
      </c>
      <c r="AK61">
        <f t="shared" si="23"/>
        <v>58</v>
      </c>
    </row>
    <row r="62" spans="1:37" x14ac:dyDescent="0.3">
      <c r="A62" t="str">
        <f>'Round 2'!B13</f>
        <v>Bioeconomic multispecies model (General)</v>
      </c>
      <c r="B62" t="str">
        <f>'Round 2'!C13</f>
        <v>Minimum realistic models</v>
      </c>
      <c r="C62">
        <f>VLOOKUP('Round 2'!I13,'instructions and lists'!$F$48:$G$51,2,0)</f>
        <v>3</v>
      </c>
      <c r="D62">
        <f>VLOOKUP('Round 2'!J13,'instructions and lists'!$F$54:$G$56,2,0)</f>
        <v>0</v>
      </c>
      <c r="E62">
        <f>VLOOKUP('Round 2'!O13,'instructions and lists'!$F$60:$G$62,2,0)</f>
        <v>3</v>
      </c>
      <c r="F62">
        <f>VLOOKUP('Round 2'!Q13,'instructions and lists'!$F$65:$G$68,2,0)</f>
        <v>2</v>
      </c>
      <c r="G62">
        <f>VLOOKUP('Round 2'!T13,'instructions and lists'!$F$71:$G$73,2,0)</f>
        <v>1</v>
      </c>
      <c r="H62">
        <f>VLOOKUP('Round 2'!W13,'instructions and lists'!$F$76:$G$79,2,0)</f>
        <v>2</v>
      </c>
      <c r="I62">
        <f>VLOOKUP('Round 2'!Y13,'instructions and lists'!$F$83:$G$85,2,0)</f>
        <v>2</v>
      </c>
      <c r="J62">
        <f>VLOOKUP('Round 2'!AC13,'instructions and lists'!$F$88:$G$91,2,0)</f>
        <v>3</v>
      </c>
      <c r="K62">
        <f>VLOOKUP('Round 2'!AE13,'instructions and lists'!$F$94:$G$96,2,0)</f>
        <v>2</v>
      </c>
      <c r="L62">
        <f>VLOOKUP('Round 2'!AG13,'instructions and lists'!$F$100:$G$101,2,0)</f>
        <v>1</v>
      </c>
      <c r="M62">
        <f>VLOOKUP('Round 2'!AI13,'instructions and lists'!$F$104:$G$105,2,0)</f>
        <v>1</v>
      </c>
      <c r="N62">
        <f>VLOOKUP('Round 2'!AK13,'instructions and lists'!$F$108:$G$110,2,0)</f>
        <v>0</v>
      </c>
      <c r="O62">
        <f>VLOOKUP('Round 2'!AM13,'instructions and lists'!$F$113:$G$114,2,0)</f>
        <v>1</v>
      </c>
      <c r="P62">
        <f>VLOOKUP('Round 2'!AO13,'instructions and lists'!$F$117:$G$119,2,0)</f>
        <v>0</v>
      </c>
      <c r="Q62" s="61">
        <f>'Round 2'!BD13</f>
        <v>0.54545454545454541</v>
      </c>
      <c r="R62" s="61">
        <f>'Round 2'!BG13</f>
        <v>0.27272727272727271</v>
      </c>
      <c r="S62" s="61">
        <f>VLOOKUP('Round 2'!BL13,'instructions and lists'!$F$130:$G$132,2,0)</f>
        <v>2</v>
      </c>
      <c r="V62" s="61">
        <f t="shared" si="13"/>
        <v>1.5</v>
      </c>
      <c r="W62" s="61">
        <f t="shared" si="14"/>
        <v>2</v>
      </c>
      <c r="X62" s="61">
        <f t="shared" si="15"/>
        <v>2.3333333333333335</v>
      </c>
      <c r="Y62" s="61">
        <f t="shared" si="16"/>
        <v>0.6</v>
      </c>
      <c r="Z62" s="61">
        <f t="shared" si="17"/>
        <v>0.34090909090909088</v>
      </c>
      <c r="AA62" s="61">
        <f t="shared" si="18"/>
        <v>2</v>
      </c>
      <c r="AC62" t="str">
        <f t="shared" si="19"/>
        <v>Bioeconomic multispecies model (General)</v>
      </c>
      <c r="AD62" t="str">
        <f t="shared" si="20"/>
        <v>Minimum realistic models</v>
      </c>
      <c r="AE62" s="61">
        <f>SUMPRODUCT(V62:AA62,'Between-category weights'!$C$9:$H$9)/'Between-category weights'!$I$9</f>
        <v>1.554090909090909</v>
      </c>
      <c r="AF62" s="61">
        <f>SUMPRODUCT(V62:AA62,'Between-category weights'!$C$18:$H$18)/'Between-category weights'!$I$18</f>
        <v>1.1796969696969699</v>
      </c>
      <c r="AG62" s="61">
        <f>SUMPRODUCT(V62:AA62,'Between-category weights'!$C$23:$H$23)/'Between-category weights'!$I$23</f>
        <v>1.3668939393939394</v>
      </c>
      <c r="AI62">
        <f t="shared" si="21"/>
        <v>60</v>
      </c>
      <c r="AJ62">
        <f t="shared" si="22"/>
        <v>62</v>
      </c>
      <c r="AK62">
        <f t="shared" si="23"/>
        <v>61</v>
      </c>
    </row>
    <row r="63" spans="1:37" x14ac:dyDescent="0.3">
      <c r="A63" t="str">
        <f>'Round 2'!B10</f>
        <v xml:space="preserve">Linear Inverse Ecosystem Models </v>
      </c>
      <c r="B63" t="str">
        <f>'Round 2'!C10</f>
        <v>Mass based - food web models</v>
      </c>
      <c r="C63">
        <f>VLOOKUP('Round 2'!I10,'instructions and lists'!$F$48:$G$51,2,0)</f>
        <v>3</v>
      </c>
      <c r="D63">
        <f>VLOOKUP('Round 2'!J10,'instructions and lists'!$F$54:$G$56,2,0)</f>
        <v>0</v>
      </c>
      <c r="E63">
        <f>VLOOKUP('Round 2'!O10,'instructions and lists'!$F$60:$G$62,2,0)</f>
        <v>3</v>
      </c>
      <c r="F63">
        <f>VLOOKUP('Round 2'!Q10,'instructions and lists'!$F$65:$G$68,2,0)</f>
        <v>3</v>
      </c>
      <c r="G63">
        <f>VLOOKUP('Round 2'!T10,'instructions and lists'!$F$71:$G$73,2,0)</f>
        <v>1</v>
      </c>
      <c r="H63">
        <f>VLOOKUP('Round 2'!W10,'instructions and lists'!$F$76:$G$79,2,0)</f>
        <v>2</v>
      </c>
      <c r="I63">
        <f>VLOOKUP('Round 2'!Y10,'instructions and lists'!$F$83:$G$85,2,0)</f>
        <v>2</v>
      </c>
      <c r="J63">
        <f>VLOOKUP('Round 2'!AC10,'instructions and lists'!$F$88:$G$91,2,0)</f>
        <v>2</v>
      </c>
      <c r="K63">
        <f>VLOOKUP('Round 2'!AE10,'instructions and lists'!$F$94:$G$96,2,0)</f>
        <v>2</v>
      </c>
      <c r="L63">
        <f>VLOOKUP('Round 2'!AG10,'instructions and lists'!$F$100:$G$101,2,0)</f>
        <v>3</v>
      </c>
      <c r="M63">
        <f>VLOOKUP('Round 2'!AI10,'instructions and lists'!$F$104:$G$105,2,0)</f>
        <v>3</v>
      </c>
      <c r="N63">
        <f>VLOOKUP('Round 2'!AK10,'instructions and lists'!$F$108:$G$110,2,0)</f>
        <v>1</v>
      </c>
      <c r="O63">
        <f>VLOOKUP('Round 2'!AM10,'instructions and lists'!$F$113:$G$114,2,0)</f>
        <v>3</v>
      </c>
      <c r="P63">
        <f>VLOOKUP('Round 2'!AO10,'instructions and lists'!$F$117:$G$119,2,0)</f>
        <v>3</v>
      </c>
      <c r="Q63" s="61">
        <f>'Round 2'!BD10</f>
        <v>0.81818181818181823</v>
      </c>
      <c r="R63" s="61">
        <f>'Round 2'!BG10</f>
        <v>0.81818181818181823</v>
      </c>
      <c r="S63" s="61">
        <f>VLOOKUP('Round 2'!BL10,'instructions and lists'!$F$130:$G$132,2,0)</f>
        <v>0</v>
      </c>
      <c r="V63" s="61">
        <f t="shared" si="13"/>
        <v>1.5</v>
      </c>
      <c r="W63" s="61">
        <f t="shared" si="14"/>
        <v>2.25</v>
      </c>
      <c r="X63" s="61">
        <f t="shared" si="15"/>
        <v>2</v>
      </c>
      <c r="Y63" s="61">
        <f t="shared" si="16"/>
        <v>2.6</v>
      </c>
      <c r="Z63" s="61">
        <f t="shared" si="17"/>
        <v>0.81818181818181823</v>
      </c>
      <c r="AA63" s="61">
        <f t="shared" si="18"/>
        <v>0</v>
      </c>
      <c r="AC63" t="str">
        <f t="shared" si="19"/>
        <v xml:space="preserve">Linear Inverse Ecosystem Models </v>
      </c>
      <c r="AD63" t="str">
        <f t="shared" si="20"/>
        <v>Mass based - food web models</v>
      </c>
      <c r="AE63" s="61">
        <f>SUMPRODUCT(V63:AA63,'Between-category weights'!$C$9:$H$9)/'Between-category weights'!$I$9</f>
        <v>1.3893181818181819</v>
      </c>
      <c r="AF63" s="61">
        <f>SUMPRODUCT(V63:AA63,'Between-category weights'!$C$18:$H$18)/'Between-category weights'!$I$18</f>
        <v>1.3872727272727272</v>
      </c>
      <c r="AG63" s="61">
        <f>SUMPRODUCT(V63:AA63,'Between-category weights'!$C$23:$H$23)/'Between-category weights'!$I$23</f>
        <v>1.3882954545454547</v>
      </c>
      <c r="AI63">
        <f t="shared" si="21"/>
        <v>62</v>
      </c>
      <c r="AJ63">
        <f t="shared" si="22"/>
        <v>48</v>
      </c>
      <c r="AK63">
        <f t="shared" si="23"/>
        <v>60</v>
      </c>
    </row>
  </sheetData>
  <autoFilter ref="A1:AK63" xr:uid="{8DA12F92-BB88-4883-817F-E9F60A7CFD4E}">
    <sortState xmlns:xlrd2="http://schemas.microsoft.com/office/spreadsheetml/2017/richdata2" ref="A2:AK63">
      <sortCondition ref="AK1:AK63"/>
    </sortState>
  </autoFilter>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instructions and lists</vt:lpstr>
      <vt:lpstr>Round 2</vt:lpstr>
      <vt:lpstr>Comments round 2</vt:lpstr>
      <vt:lpstr>Within-category weights</vt:lpstr>
      <vt:lpstr>Between-category weights</vt:lpstr>
      <vt:lpstr>Scoring - revised</vt:lpstr>
      <vt:lpstr>'instructions and lists'!Datamodel</vt:lpstr>
      <vt:lpstr>'instructions and lists'!Datatype</vt:lpstr>
      <vt:lpstr>'instructions and lists'!Environment</vt:lpstr>
      <vt:lpstr>'instructions and lists'!Environment2</vt:lpstr>
      <vt:lpstr>'instructions and lists'!ggg</vt:lpstr>
      <vt:lpstr>'instructions and lists'!gggg2</vt:lpstr>
      <vt:lpstr>'instructions and lists'!ModelingLevel</vt:lpstr>
      <vt:lpstr>'instructions and lists'!TL</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Xavier</dc:creator>
  <cp:keywords/>
  <dc:description/>
  <cp:lastModifiedBy>Xavier Corrales</cp:lastModifiedBy>
  <cp:revision/>
  <dcterms:created xsi:type="dcterms:W3CDTF">2016-10-07T11:21:50Z</dcterms:created>
  <dcterms:modified xsi:type="dcterms:W3CDTF">2022-09-14T16:14:31Z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2f01cf0-dd39-4ca8-8ed8-80cbd24f5bed_Enabled">
    <vt:lpwstr>true</vt:lpwstr>
  </property>
  <property fmtid="{D5CDD505-2E9C-101B-9397-08002B2CF9AE}" pid="3" name="MSIP_Label_92f01cf0-dd39-4ca8-8ed8-80cbd24f5bed_SetDate">
    <vt:lpwstr>2022-03-18T10:17:29Z</vt:lpwstr>
  </property>
  <property fmtid="{D5CDD505-2E9C-101B-9397-08002B2CF9AE}" pid="4" name="MSIP_Label_92f01cf0-dd39-4ca8-8ed8-80cbd24f5bed_Method">
    <vt:lpwstr>Standard</vt:lpwstr>
  </property>
  <property fmtid="{D5CDD505-2E9C-101B-9397-08002B2CF9AE}" pid="5" name="MSIP_Label_92f01cf0-dd39-4ca8-8ed8-80cbd24f5bed_Name">
    <vt:lpwstr>Interno</vt:lpwstr>
  </property>
  <property fmtid="{D5CDD505-2E9C-101B-9397-08002B2CF9AE}" pid="6" name="MSIP_Label_92f01cf0-dd39-4ca8-8ed8-80cbd24f5bed_SiteId">
    <vt:lpwstr>6219f119-3e79-4e7f-acde-a5750808cd9b</vt:lpwstr>
  </property>
  <property fmtid="{D5CDD505-2E9C-101B-9397-08002B2CF9AE}" pid="7" name="MSIP_Label_92f01cf0-dd39-4ca8-8ed8-80cbd24f5bed_ActionId">
    <vt:lpwstr>2d908064-e79d-40bd-8c43-e5dd5d1bbb18</vt:lpwstr>
  </property>
  <property fmtid="{D5CDD505-2E9C-101B-9397-08002B2CF9AE}" pid="8" name="MSIP_Label_92f01cf0-dd39-4ca8-8ed8-80cbd24f5bed_ContentBits">
    <vt:lpwstr>0</vt:lpwstr>
  </property>
</Properties>
</file>