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communitystudentiunina-my.sharepoint.com/personal/luigiliberolucio_starace_unina_it/Documents/Publications/Work in Progress/2021-ESEM-GUI-TESTING-SUBSETS/DataAnalysis/data/ce/"/>
    </mc:Choice>
  </mc:AlternateContent>
  <xr:revisionPtr revIDLastSave="22" documentId="11_F25DC773A252ABDACC10486BB9DA4F005ADE58EE" xr6:coauthVersionLast="47" xr6:coauthVersionMax="47" xr10:uidLastSave="{07D6DB11-0D7E-4A45-AA9D-AACC3CD01395}"/>
  <bookViews>
    <workbookView xWindow="-108" yWindow="-108" windowWidth="30936" windowHeight="168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E41" i="1"/>
  <c r="D41" i="1"/>
  <c r="C41" i="1"/>
  <c r="F40" i="1"/>
  <c r="E40" i="1"/>
  <c r="D40" i="1"/>
  <c r="C40" i="1"/>
  <c r="F39" i="1"/>
  <c r="E39" i="1"/>
  <c r="D39" i="1"/>
  <c r="C39" i="1"/>
  <c r="F38" i="1"/>
  <c r="E38" i="1"/>
  <c r="D38" i="1"/>
  <c r="C38" i="1"/>
  <c r="F37" i="1"/>
  <c r="E37" i="1"/>
  <c r="D37" i="1"/>
  <c r="C37" i="1"/>
  <c r="F36" i="1"/>
  <c r="E36" i="1"/>
  <c r="D36" i="1"/>
  <c r="C36" i="1"/>
  <c r="F35" i="1"/>
  <c r="E35" i="1"/>
  <c r="D35" i="1"/>
  <c r="C35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9" i="1"/>
  <c r="E29" i="1"/>
  <c r="D29" i="1"/>
  <c r="C29" i="1"/>
  <c r="F28" i="1"/>
  <c r="E28" i="1"/>
  <c r="D28" i="1"/>
  <c r="C28" i="1"/>
  <c r="F27" i="1"/>
  <c r="E27" i="1"/>
  <c r="D27" i="1"/>
  <c r="C27" i="1"/>
  <c r="F26" i="1"/>
  <c r="E26" i="1"/>
  <c r="D26" i="1"/>
  <c r="C26" i="1"/>
  <c r="F25" i="1"/>
  <c r="E25" i="1"/>
  <c r="D25" i="1"/>
  <c r="C25" i="1"/>
  <c r="F24" i="1"/>
  <c r="E24" i="1"/>
  <c r="D24" i="1"/>
  <c r="C24" i="1"/>
  <c r="F23" i="1"/>
  <c r="E23" i="1"/>
  <c r="D23" i="1"/>
  <c r="C23" i="1"/>
  <c r="F22" i="1"/>
  <c r="E22" i="1"/>
  <c r="D22" i="1"/>
  <c r="C22" i="1"/>
  <c r="F21" i="1"/>
  <c r="E21" i="1"/>
  <c r="D21" i="1"/>
  <c r="C21" i="1"/>
  <c r="F20" i="1"/>
  <c r="E20" i="1"/>
  <c r="D20" i="1"/>
  <c r="C20" i="1"/>
  <c r="F19" i="1"/>
  <c r="E19" i="1"/>
  <c r="D19" i="1"/>
  <c r="C19" i="1"/>
  <c r="F18" i="1"/>
  <c r="E18" i="1"/>
  <c r="D18" i="1"/>
  <c r="C18" i="1"/>
  <c r="F17" i="1"/>
  <c r="E17" i="1"/>
  <c r="D17" i="1"/>
  <c r="C17" i="1"/>
  <c r="F16" i="1"/>
  <c r="E16" i="1"/>
  <c r="D16" i="1"/>
  <c r="C16" i="1"/>
  <c r="F15" i="1"/>
  <c r="E15" i="1"/>
  <c r="D15" i="1"/>
  <c r="C15" i="1"/>
  <c r="F14" i="1"/>
  <c r="E14" i="1"/>
  <c r="D14" i="1"/>
  <c r="C14" i="1"/>
  <c r="F13" i="1"/>
  <c r="E13" i="1"/>
  <c r="D13" i="1"/>
  <c r="C13" i="1"/>
  <c r="F12" i="1"/>
  <c r="E12" i="1"/>
  <c r="D12" i="1"/>
  <c r="C12" i="1"/>
  <c r="F11" i="1"/>
  <c r="E11" i="1"/>
  <c r="D11" i="1"/>
  <c r="C11" i="1"/>
  <c r="F10" i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F5" i="1"/>
  <c r="E5" i="1"/>
  <c r="D5" i="1"/>
  <c r="C5" i="1"/>
  <c r="F4" i="1"/>
  <c r="E4" i="1"/>
  <c r="D4" i="1"/>
  <c r="C4" i="1"/>
  <c r="F3" i="1"/>
  <c r="E3" i="1"/>
  <c r="D3" i="1"/>
  <c r="C3" i="1"/>
  <c r="F2" i="1"/>
  <c r="E2" i="1"/>
  <c r="D2" i="1"/>
  <c r="C2" i="1"/>
</calcChain>
</file>

<file path=xl/sharedStrings.xml><?xml version="1.0" encoding="utf-8"?>
<sst xmlns="http://schemas.openxmlformats.org/spreadsheetml/2006/main" count="86" uniqueCount="28">
  <si>
    <t>MunchLife</t>
  </si>
  <si>
    <t>SimplyDo</t>
  </si>
  <si>
    <t>TippyTipper</t>
  </si>
  <si>
    <t>Trolly</t>
  </si>
  <si>
    <t>Bosco</t>
  </si>
  <si>
    <t>D'Avino</t>
  </si>
  <si>
    <t>Donnarumma</t>
  </si>
  <si>
    <t>Gargiulo</t>
  </si>
  <si>
    <t>Gariuolo</t>
  </si>
  <si>
    <t>Ioviero</t>
  </si>
  <si>
    <t>Lazzari</t>
  </si>
  <si>
    <t>Marigliano</t>
  </si>
  <si>
    <t>Ragno</t>
  </si>
  <si>
    <t>Saviano</t>
  </si>
  <si>
    <t>Russo</t>
  </si>
  <si>
    <t>Apicella</t>
  </si>
  <si>
    <t>Toscano</t>
  </si>
  <si>
    <t>Scotti</t>
  </si>
  <si>
    <t>DeFilippis</t>
  </si>
  <si>
    <t>Erra</t>
  </si>
  <si>
    <t>Lavorato</t>
  </si>
  <si>
    <t>Capone</t>
  </si>
  <si>
    <t>Guercia</t>
  </si>
  <si>
    <t>Santabarbara</t>
  </si>
  <si>
    <t>uet</t>
  </si>
  <si>
    <t>iet</t>
  </si>
  <si>
    <t>name</t>
  </si>
  <si>
    <t>strategy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</si>
</sst>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0" applyNumberFormat="1"/>
    <xf numFmtId="167" fontId="0" fillId="0" borderId="0" xfId="1" applyNumberFormat="1" applyFont="1"/>
    <xf numFmtId="167" fontId="1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6"/>
  <sheetViews>
    <sheetView tabSelected="1" workbookViewId="0">
      <selection activeCell="H18" sqref="H18"/>
    </sheetView>
  </sheetViews>
  <sheetFormatPr defaultRowHeight="14.4" x14ac:dyDescent="0.3"/>
  <cols>
    <col min="1" max="1" width="18.44140625" customWidth="1"/>
    <col min="3" max="3" width="9.6640625" bestFit="1" customWidth="1"/>
    <col min="4" max="4" width="8.6640625" bestFit="1" customWidth="1"/>
    <col min="5" max="5" width="10.5546875" bestFit="1" customWidth="1"/>
    <col min="6" max="6" width="6.44140625" bestFit="1" customWidth="1"/>
  </cols>
  <sheetData>
    <row r="1" spans="1:6" x14ac:dyDescent="0.3">
      <c r="A1" t="s">
        <v>26</v>
      </c>
      <c r="B1" t="s">
        <v>27</v>
      </c>
      <c r="C1" t="s">
        <v>0</v>
      </c>
      <c r="D1" t="s">
        <v>1</v>
      </c>
      <c r="E1" t="s">
        <v>2</v>
      </c>
      <c r="F1" t="s">
        <v>3</v>
      </c>
    </row>
    <row r="2" spans="1:6" x14ac:dyDescent="0.3">
      <c r="A2" t="s">
        <v>4</v>
      </c>
      <c r="B2" t="s">
        <v>24</v>
      </c>
      <c r="C2" s="2">
        <f>166.8/190</f>
        <v>0.87789473684210528</v>
      </c>
      <c r="D2" s="2">
        <f>1097/1310</f>
        <v>0.83740458015267172</v>
      </c>
      <c r="E2" s="2">
        <f>866.7/1004</f>
        <v>0.86324701195219133</v>
      </c>
      <c r="F2" s="2">
        <f>327.7/417</f>
        <v>0.78585131894484406</v>
      </c>
    </row>
    <row r="3" spans="1:6" x14ac:dyDescent="0.3">
      <c r="A3" t="s">
        <v>5</v>
      </c>
      <c r="B3" t="s">
        <v>24</v>
      </c>
      <c r="C3" s="2">
        <f>139.5/186</f>
        <v>0.75</v>
      </c>
      <c r="D3" s="2">
        <f>1002.5/1310</f>
        <v>0.76526717557251911</v>
      </c>
      <c r="E3" s="2">
        <f>775/1004</f>
        <v>0.77191235059760954</v>
      </c>
      <c r="F3" s="2">
        <f>264.6/391</f>
        <v>0.67672634271099752</v>
      </c>
    </row>
    <row r="4" spans="1:6" x14ac:dyDescent="0.3">
      <c r="A4" t="s">
        <v>6</v>
      </c>
      <c r="B4" t="s">
        <v>24</v>
      </c>
      <c r="C4" s="2">
        <f>158.5/186</f>
        <v>0.85215053763440862</v>
      </c>
      <c r="D4" s="2">
        <f>1056.9/1310</f>
        <v>0.80679389312977101</v>
      </c>
      <c r="E4" s="2">
        <f>870.7/1004</f>
        <v>0.86723107569721125</v>
      </c>
      <c r="F4" s="2">
        <f>310.4/384</f>
        <v>0.80833333333333324</v>
      </c>
    </row>
    <row r="5" spans="1:6" x14ac:dyDescent="0.3">
      <c r="A5" t="s">
        <v>7</v>
      </c>
      <c r="B5" t="s">
        <v>24</v>
      </c>
      <c r="C5" s="2">
        <f>145.5/184</f>
        <v>0.79076086956521741</v>
      </c>
      <c r="D5" s="2">
        <f>1023.8/1281</f>
        <v>0.79921935987509751</v>
      </c>
      <c r="E5" s="2">
        <f>785.9/999</f>
        <v>0.78668668668668662</v>
      </c>
      <c r="F5" s="2">
        <f>273.3/364</f>
        <v>0.75082417582417582</v>
      </c>
    </row>
    <row r="6" spans="1:6" x14ac:dyDescent="0.3">
      <c r="A6" t="s">
        <v>8</v>
      </c>
      <c r="B6" t="s">
        <v>24</v>
      </c>
      <c r="C6" s="2">
        <f>158.5/184</f>
        <v>0.86141304347826086</v>
      </c>
      <c r="D6" s="2">
        <f>974.7/1281</f>
        <v>0.76088992974238878</v>
      </c>
      <c r="E6" s="2">
        <f>866.7/999</f>
        <v>0.86756756756756759</v>
      </c>
      <c r="F6" s="2">
        <f>291.3/364</f>
        <v>0.80027472527472532</v>
      </c>
    </row>
    <row r="7" spans="1:6" x14ac:dyDescent="0.3">
      <c r="A7" t="s">
        <v>9</v>
      </c>
      <c r="B7" t="s">
        <v>24</v>
      </c>
      <c r="C7" s="2">
        <f>155.5/186</f>
        <v>0.83602150537634412</v>
      </c>
      <c r="D7" s="2">
        <f>1030.2/1310</f>
        <v>0.786412213740458</v>
      </c>
      <c r="E7" s="2">
        <f>867.7/1004</f>
        <v>0.86424302788844631</v>
      </c>
      <c r="F7" s="2">
        <f>305.3/391</f>
        <v>0.78081841432225063</v>
      </c>
    </row>
    <row r="8" spans="1:6" x14ac:dyDescent="0.3">
      <c r="A8" t="s">
        <v>10</v>
      </c>
      <c r="B8" t="s">
        <v>24</v>
      </c>
      <c r="C8" s="2">
        <f>154.5/186</f>
        <v>0.83064516129032262</v>
      </c>
      <c r="D8" s="2">
        <f>1046.1/1310</f>
        <v>0.79854961832061067</v>
      </c>
      <c r="E8" s="2">
        <f>815.4/1004</f>
        <v>0.81215139442231077</v>
      </c>
      <c r="F8" s="2">
        <f>308.3/389</f>
        <v>0.79254498714652954</v>
      </c>
    </row>
    <row r="9" spans="1:6" x14ac:dyDescent="0.3">
      <c r="A9" t="s">
        <v>11</v>
      </c>
      <c r="B9" t="s">
        <v>24</v>
      </c>
      <c r="C9" s="2">
        <f>138/190</f>
        <v>0.72631578947368425</v>
      </c>
      <c r="D9" s="2">
        <f>1048.3/1281</f>
        <v>0.81834504293520682</v>
      </c>
      <c r="E9" s="2">
        <f>853.4/999</f>
        <v>0.85425425425425427</v>
      </c>
      <c r="F9" s="2">
        <f>272.3/364</f>
        <v>0.74807692307692308</v>
      </c>
    </row>
    <row r="10" spans="1:6" x14ac:dyDescent="0.3">
      <c r="A10" t="s">
        <v>12</v>
      </c>
      <c r="B10" t="s">
        <v>24</v>
      </c>
      <c r="C10" s="2">
        <f>146.5/186</f>
        <v>0.7876344086021505</v>
      </c>
      <c r="D10" s="2">
        <f>900.5/1310</f>
        <v>0.68740458015267181</v>
      </c>
      <c r="E10" s="2">
        <f>850.7/1004</f>
        <v>0.84731075697211156</v>
      </c>
      <c r="F10" s="2">
        <f>300.3/391</f>
        <v>0.76803069053708439</v>
      </c>
    </row>
    <row r="11" spans="1:6" x14ac:dyDescent="0.3">
      <c r="A11" t="s">
        <v>13</v>
      </c>
      <c r="B11" t="s">
        <v>24</v>
      </c>
      <c r="C11" s="2">
        <f>157.5/184</f>
        <v>0.85597826086956519</v>
      </c>
      <c r="D11" s="2">
        <f>1054.7/1281</f>
        <v>0.82334113973458234</v>
      </c>
      <c r="E11" s="2">
        <f>855.7/999</f>
        <v>0.8565565565565566</v>
      </c>
      <c r="F11" s="2">
        <f>285.3/364</f>
        <v>0.78379120879120878</v>
      </c>
    </row>
    <row r="12" spans="1:6" x14ac:dyDescent="0.3">
      <c r="A12" t="s">
        <v>14</v>
      </c>
      <c r="B12" t="s">
        <v>24</v>
      </c>
      <c r="C12" s="2">
        <f>166.9/186</f>
        <v>0.89731182795698927</v>
      </c>
      <c r="D12" s="2">
        <f>942.1/1310</f>
        <v>0.7191603053435115</v>
      </c>
      <c r="E12" s="2">
        <f>839.7/1004</f>
        <v>0.83635458167330679</v>
      </c>
      <c r="F12" s="2">
        <f>312.3/391</f>
        <v>0.79872122762148345</v>
      </c>
    </row>
    <row r="13" spans="1:6" x14ac:dyDescent="0.3">
      <c r="A13" t="s">
        <v>15</v>
      </c>
      <c r="B13" t="s">
        <v>24</v>
      </c>
      <c r="C13" s="2">
        <f>154.5/190</f>
        <v>0.81315789473684208</v>
      </c>
      <c r="D13" s="2">
        <f>1020/1310</f>
        <v>0.77862595419847325</v>
      </c>
      <c r="E13" s="2">
        <f>836.7/1004</f>
        <v>0.83336653386454185</v>
      </c>
      <c r="F13" s="2">
        <f>305.7/391</f>
        <v>0.78184143222506386</v>
      </c>
    </row>
    <row r="14" spans="1:6" x14ac:dyDescent="0.3">
      <c r="A14" t="s">
        <v>16</v>
      </c>
      <c r="B14" t="s">
        <v>24</v>
      </c>
      <c r="C14" s="2">
        <f>155.5/186</f>
        <v>0.83602150537634412</v>
      </c>
      <c r="D14" s="2">
        <f>1028.1/1310</f>
        <v>0.78480916030534342</v>
      </c>
      <c r="E14" s="2">
        <f>836.9/1004</f>
        <v>0.83356573705179282</v>
      </c>
      <c r="F14" s="2">
        <f>308.7/391</f>
        <v>0.78951406649616362</v>
      </c>
    </row>
    <row r="15" spans="1:6" x14ac:dyDescent="0.3">
      <c r="A15" t="s">
        <v>17</v>
      </c>
      <c r="B15" t="s">
        <v>24</v>
      </c>
      <c r="C15" s="2">
        <f>174/186</f>
        <v>0.93548387096774188</v>
      </c>
      <c r="D15" s="2">
        <f>1077.2/1310</f>
        <v>0.82229007633587792</v>
      </c>
      <c r="E15" s="2">
        <f>877.7/978</f>
        <v>0.89744376278118609</v>
      </c>
      <c r="F15" s="2">
        <f>314.4/389</f>
        <v>0.80822622107969144</v>
      </c>
    </row>
    <row r="16" spans="1:6" x14ac:dyDescent="0.3">
      <c r="A16" t="s">
        <v>18</v>
      </c>
      <c r="B16" t="s">
        <v>24</v>
      </c>
      <c r="C16" s="2">
        <f>156.5/186</f>
        <v>0.84139784946236562</v>
      </c>
      <c r="D16" s="2">
        <f>1036.6/1310</f>
        <v>0.79129770992366411</v>
      </c>
      <c r="E16" s="2">
        <f>836.7/1004</f>
        <v>0.83336653386454185</v>
      </c>
      <c r="F16" s="2">
        <f>306.3/391</f>
        <v>0.78337595907928392</v>
      </c>
    </row>
    <row r="17" spans="1:6" x14ac:dyDescent="0.3">
      <c r="A17" t="s">
        <v>19</v>
      </c>
      <c r="B17" t="s">
        <v>24</v>
      </c>
      <c r="C17" s="2">
        <f>153.5/186</f>
        <v>0.82526881720430112</v>
      </c>
      <c r="D17" s="2">
        <f>1076.7/1310</f>
        <v>0.82190839694656492</v>
      </c>
      <c r="E17" s="2">
        <f>856.7/1004</f>
        <v>0.85328685258964143</v>
      </c>
      <c r="F17" s="2">
        <f>307.3/391</f>
        <v>0.78593350383631722</v>
      </c>
    </row>
    <row r="18" spans="1:6" x14ac:dyDescent="0.3">
      <c r="A18" t="s">
        <v>20</v>
      </c>
      <c r="B18" t="s">
        <v>24</v>
      </c>
      <c r="C18" s="2">
        <f>169.9/186</f>
        <v>0.91344086021505377</v>
      </c>
      <c r="D18" s="2">
        <f>1079.7/1310</f>
        <v>0.82419847328244278</v>
      </c>
      <c r="E18" s="2">
        <f>841.6/1004</f>
        <v>0.83824701195219131</v>
      </c>
      <c r="F18" s="2">
        <f>284.3/391</f>
        <v>0.7271099744245525</v>
      </c>
    </row>
    <row r="19" spans="1:6" x14ac:dyDescent="0.3">
      <c r="A19" t="s">
        <v>21</v>
      </c>
      <c r="B19" t="s">
        <v>24</v>
      </c>
      <c r="C19" s="2">
        <f>159.5/186</f>
        <v>0.85752688172043012</v>
      </c>
      <c r="D19" s="2">
        <f>1055.9/1310</f>
        <v>0.80603053435114513</v>
      </c>
      <c r="E19" s="2">
        <f>856.4/1004</f>
        <v>0.85298804780876492</v>
      </c>
      <c r="F19" s="2">
        <f>311.3/391</f>
        <v>0.79616368286445016</v>
      </c>
    </row>
    <row r="20" spans="1:6" x14ac:dyDescent="0.3">
      <c r="A20" t="s">
        <v>22</v>
      </c>
      <c r="B20" t="s">
        <v>24</v>
      </c>
      <c r="C20" s="3">
        <f>168.5/186</f>
        <v>0.90591397849462363</v>
      </c>
      <c r="D20" s="2">
        <f>886/1310</f>
        <v>0.67633587786259541</v>
      </c>
      <c r="E20" s="2">
        <f>791.6/1004</f>
        <v>0.78844621513944224</v>
      </c>
      <c r="F20" s="2">
        <f>307.4/391</f>
        <v>0.78618925831202036</v>
      </c>
    </row>
    <row r="21" spans="1:6" x14ac:dyDescent="0.3">
      <c r="A21" t="s">
        <v>23</v>
      </c>
      <c r="B21" t="s">
        <v>24</v>
      </c>
      <c r="C21" s="3">
        <f>152.3/186</f>
        <v>0.8188172043010753</v>
      </c>
      <c r="D21" s="2">
        <f>1047.4/1310</f>
        <v>0.79954198473282445</v>
      </c>
      <c r="E21" s="2">
        <f>817.2/1004</f>
        <v>0.81394422310756975</v>
      </c>
      <c r="F21" s="2">
        <f>290.3/391</f>
        <v>0.74245524296675192</v>
      </c>
    </row>
    <row r="22" spans="1:6" x14ac:dyDescent="0.3">
      <c r="A22" t="s">
        <v>4</v>
      </c>
      <c r="B22" t="s">
        <v>25</v>
      </c>
      <c r="C22" s="2">
        <f>179/190</f>
        <v>0.94210526315789478</v>
      </c>
      <c r="D22" s="2">
        <f>1111.1/1310</f>
        <v>0.8481679389312976</v>
      </c>
      <c r="E22" s="2">
        <f>891.2/1006</f>
        <v>0.88588469184890661</v>
      </c>
      <c r="F22" s="2">
        <f>347.7/417</f>
        <v>0.83381294964028774</v>
      </c>
    </row>
    <row r="23" spans="1:6" x14ac:dyDescent="0.3">
      <c r="A23" t="s">
        <v>5</v>
      </c>
      <c r="B23" t="s">
        <v>25</v>
      </c>
      <c r="C23" s="2">
        <f>173/186</f>
        <v>0.93010752688172038</v>
      </c>
      <c r="D23" s="2">
        <f>1085.5/1310</f>
        <v>0.82862595419847329</v>
      </c>
      <c r="E23" s="2">
        <f>846.4/1016</f>
        <v>0.83307086614173231</v>
      </c>
      <c r="F23" s="2">
        <f>344.4/391</f>
        <v>0.88081841432225061</v>
      </c>
    </row>
    <row r="24" spans="1:6" x14ac:dyDescent="0.3">
      <c r="A24" t="s">
        <v>6</v>
      </c>
      <c r="B24" t="s">
        <v>25</v>
      </c>
      <c r="C24" s="2">
        <f>171.9/186</f>
        <v>0.92419354838709677</v>
      </c>
      <c r="D24" s="2">
        <f>1119.2/1310</f>
        <v>0.854351145038168</v>
      </c>
      <c r="E24" s="2">
        <f>873.7/1004</f>
        <v>0.87021912350597619</v>
      </c>
      <c r="F24" s="2">
        <f>343.4/389</f>
        <v>0.88277634961439588</v>
      </c>
    </row>
    <row r="25" spans="1:6" x14ac:dyDescent="0.3">
      <c r="A25" t="s">
        <v>7</v>
      </c>
      <c r="B25" t="s">
        <v>25</v>
      </c>
      <c r="C25" s="2">
        <f>167/184</f>
        <v>0.90760869565217395</v>
      </c>
      <c r="D25" s="2">
        <f>1055.6/1281</f>
        <v>0.82404371584699443</v>
      </c>
      <c r="E25" s="2">
        <f>855.2/999</f>
        <v>0.85605605605605606</v>
      </c>
      <c r="F25" s="2">
        <f>313.3/364</f>
        <v>0.86071428571428577</v>
      </c>
    </row>
    <row r="26" spans="1:6" x14ac:dyDescent="0.3">
      <c r="A26" t="s">
        <v>8</v>
      </c>
      <c r="B26" t="s">
        <v>25</v>
      </c>
      <c r="C26" s="2">
        <f>175/184</f>
        <v>0.95108695652173914</v>
      </c>
      <c r="D26" s="2">
        <f>974.7/1281</f>
        <v>0.76088992974238878</v>
      </c>
      <c r="E26" s="2">
        <f>875.7/999</f>
        <v>0.87657657657657662</v>
      </c>
      <c r="F26" s="2">
        <f>294.4/364</f>
        <v>0.80879120879120869</v>
      </c>
    </row>
    <row r="27" spans="1:6" x14ac:dyDescent="0.3">
      <c r="A27" t="s">
        <v>9</v>
      </c>
      <c r="B27" t="s">
        <v>25</v>
      </c>
      <c r="C27" s="2">
        <f>176/186</f>
        <v>0.94623655913978499</v>
      </c>
      <c r="D27" s="2">
        <f>1048.8/1310</f>
        <v>0.80061068702290072</v>
      </c>
      <c r="E27" s="2">
        <f>888.2/1004</f>
        <v>0.88466135458167339</v>
      </c>
      <c r="F27" s="2">
        <f>320.4/391</f>
        <v>0.8194373401534526</v>
      </c>
    </row>
    <row r="28" spans="1:6" x14ac:dyDescent="0.3">
      <c r="A28" t="s">
        <v>10</v>
      </c>
      <c r="B28" t="s">
        <v>25</v>
      </c>
      <c r="C28" s="2">
        <f>176/186</f>
        <v>0.94623655913978499</v>
      </c>
      <c r="D28" s="2">
        <f>1081.5/1310</f>
        <v>0.82557251908396945</v>
      </c>
      <c r="E28" s="2">
        <f>859.4/1004</f>
        <v>0.85597609561752985</v>
      </c>
      <c r="F28" s="2">
        <f>314.4/389</f>
        <v>0.80822622107969144</v>
      </c>
    </row>
    <row r="29" spans="1:6" x14ac:dyDescent="0.3">
      <c r="A29" t="s">
        <v>11</v>
      </c>
      <c r="B29" t="s">
        <v>25</v>
      </c>
      <c r="C29" s="2">
        <f>163/184</f>
        <v>0.88586956521739135</v>
      </c>
      <c r="D29" s="2">
        <f>1052.3/1281</f>
        <v>0.82146760343481651</v>
      </c>
      <c r="E29" s="2">
        <f>854.7/999</f>
        <v>0.85555555555555562</v>
      </c>
      <c r="F29" s="2">
        <f>292.3/364</f>
        <v>0.80302197802197806</v>
      </c>
    </row>
    <row r="30" spans="1:6" x14ac:dyDescent="0.3">
      <c r="A30" t="s">
        <v>12</v>
      </c>
      <c r="B30" t="s">
        <v>25</v>
      </c>
      <c r="C30" s="2">
        <f>179/186</f>
        <v>0.9623655913978495</v>
      </c>
      <c r="D30" s="2">
        <f>1075.6/1310</f>
        <v>0.82106870229007622</v>
      </c>
      <c r="E30" s="2">
        <f>850.7/1004</f>
        <v>0.84731075697211156</v>
      </c>
      <c r="F30" s="2">
        <f>318.3/391</f>
        <v>0.81406649616368287</v>
      </c>
    </row>
    <row r="31" spans="1:6" x14ac:dyDescent="0.3">
      <c r="A31" t="s">
        <v>13</v>
      </c>
      <c r="B31" t="s">
        <v>25</v>
      </c>
      <c r="C31" s="2">
        <f>177/184</f>
        <v>0.96195652173913049</v>
      </c>
      <c r="D31" s="2">
        <f>1077.1/1281</f>
        <v>0.84082747853239648</v>
      </c>
      <c r="E31" s="2">
        <f>868.7/999</f>
        <v>0.86956956956956966</v>
      </c>
      <c r="F31" s="2">
        <f>319.3/364</f>
        <v>0.87719780219780219</v>
      </c>
    </row>
    <row r="32" spans="1:6" x14ac:dyDescent="0.3">
      <c r="A32" t="s">
        <v>14</v>
      </c>
      <c r="B32" t="s">
        <v>25</v>
      </c>
      <c r="C32" s="2">
        <f>179/186</f>
        <v>0.9623655913978495</v>
      </c>
      <c r="D32" s="2">
        <f>1086.4/1310</f>
        <v>0.82931297709923668</v>
      </c>
      <c r="E32" s="2">
        <f>889.2/1004</f>
        <v>0.88565737051792837</v>
      </c>
      <c r="F32" s="2">
        <f>347.3/391</f>
        <v>0.88823529411764712</v>
      </c>
    </row>
    <row r="33" spans="1:6" x14ac:dyDescent="0.3">
      <c r="A33" t="s">
        <v>15</v>
      </c>
      <c r="B33" t="s">
        <v>25</v>
      </c>
      <c r="C33" s="2">
        <f>873.7/1004</f>
        <v>0.87021912350597619</v>
      </c>
      <c r="D33" s="2">
        <f>1080.6/1310</f>
        <v>0.82488549618320606</v>
      </c>
      <c r="E33" s="2">
        <f>873.7/1004</f>
        <v>0.87021912350597619</v>
      </c>
      <c r="F33" s="2">
        <f>319.4/391</f>
        <v>0.81687979539641942</v>
      </c>
    </row>
    <row r="34" spans="1:6" x14ac:dyDescent="0.3">
      <c r="A34" t="s">
        <v>16</v>
      </c>
      <c r="B34" t="s">
        <v>25</v>
      </c>
      <c r="C34" s="2">
        <f>182/186</f>
        <v>0.978494623655914</v>
      </c>
      <c r="D34" s="2">
        <f>1116.1/1310</f>
        <v>0.85198473282442744</v>
      </c>
      <c r="E34" s="2">
        <f>885.9/1004</f>
        <v>0.8823705179282868</v>
      </c>
      <c r="F34" s="2">
        <f>330.7/391</f>
        <v>0.84578005115089516</v>
      </c>
    </row>
    <row r="35" spans="1:6" x14ac:dyDescent="0.3">
      <c r="A35" t="s">
        <v>17</v>
      </c>
      <c r="B35" t="s">
        <v>25</v>
      </c>
      <c r="C35" s="2">
        <f>174/186</f>
        <v>0.93548387096774188</v>
      </c>
      <c r="D35" s="2">
        <f>1105.5/1237</f>
        <v>0.89369442198868232</v>
      </c>
      <c r="E35" s="2">
        <f>897.2/978</f>
        <v>0.91738241308793456</v>
      </c>
      <c r="F35" s="2">
        <f>300.4/362</f>
        <v>0.82983425414364631</v>
      </c>
    </row>
    <row r="36" spans="1:6" x14ac:dyDescent="0.3">
      <c r="A36" t="s">
        <v>18</v>
      </c>
      <c r="B36" t="s">
        <v>25</v>
      </c>
      <c r="C36" s="2">
        <f>171/186</f>
        <v>0.91935483870967738</v>
      </c>
      <c r="D36" s="2">
        <f>1071.5/1310</f>
        <v>0.81793893129770989</v>
      </c>
      <c r="E36" s="2">
        <f>869.7/1004</f>
        <v>0.86623505976095627</v>
      </c>
      <c r="F36" s="2">
        <f>327.4/391</f>
        <v>0.83734015345268531</v>
      </c>
    </row>
    <row r="37" spans="1:6" x14ac:dyDescent="0.3">
      <c r="A37" t="s">
        <v>19</v>
      </c>
      <c r="B37" t="s">
        <v>25</v>
      </c>
      <c r="C37" s="2">
        <f>176/186</f>
        <v>0.94623655913978499</v>
      </c>
      <c r="D37" s="2">
        <f>1080.7/1310</f>
        <v>0.82496183206106877</v>
      </c>
      <c r="E37" s="2">
        <f>911.4/1004</f>
        <v>0.90776892430278877</v>
      </c>
      <c r="F37" s="2">
        <f>322.4/391</f>
        <v>0.82455242966751907</v>
      </c>
    </row>
    <row r="38" spans="1:6" x14ac:dyDescent="0.3">
      <c r="A38" t="s">
        <v>20</v>
      </c>
      <c r="B38" t="s">
        <v>25</v>
      </c>
      <c r="C38" s="2">
        <f>180/190</f>
        <v>0.94736842105263153</v>
      </c>
      <c r="D38" s="2">
        <f>1095.8/1310</f>
        <v>0.83648854961832053</v>
      </c>
      <c r="E38" s="2">
        <f>879.2/1004</f>
        <v>0.87569721115537857</v>
      </c>
      <c r="F38" s="2">
        <f>315.3/391</f>
        <v>0.80639386189258311</v>
      </c>
    </row>
    <row r="39" spans="1:6" x14ac:dyDescent="0.3">
      <c r="A39" t="s">
        <v>21</v>
      </c>
      <c r="B39" t="s">
        <v>25</v>
      </c>
      <c r="C39" s="2">
        <f>176/190</f>
        <v>0.9263157894736842</v>
      </c>
      <c r="D39" s="2">
        <f>1094.8/1310</f>
        <v>0.83572519083969465</v>
      </c>
      <c r="E39" s="2">
        <f>887.2/1004</f>
        <v>0.88366533864541841</v>
      </c>
      <c r="F39" s="2">
        <f>350.5/423</f>
        <v>0.82860520094562651</v>
      </c>
    </row>
    <row r="40" spans="1:6" x14ac:dyDescent="0.3">
      <c r="A40" t="s">
        <v>22</v>
      </c>
      <c r="B40" t="s">
        <v>25</v>
      </c>
      <c r="C40" s="2">
        <f>172/186</f>
        <v>0.92473118279569888</v>
      </c>
      <c r="D40" s="2">
        <f>1052.5/1310</f>
        <v>0.80343511450381677</v>
      </c>
      <c r="E40" s="2">
        <f>891.2/1006</f>
        <v>0.88588469184890661</v>
      </c>
      <c r="F40" s="2">
        <f>318.3/391</f>
        <v>0.81406649616368287</v>
      </c>
    </row>
    <row r="41" spans="1:6" x14ac:dyDescent="0.3">
      <c r="A41" t="s">
        <v>23</v>
      </c>
      <c r="B41" t="s">
        <v>25</v>
      </c>
      <c r="C41" s="2">
        <f>167.9/186</f>
        <v>0.90268817204301077</v>
      </c>
      <c r="D41" s="2">
        <f>1071.8/1310</f>
        <v>0.81816793893129769</v>
      </c>
      <c r="E41" s="2">
        <f>852.2/1004</f>
        <v>0.84880478087649402</v>
      </c>
      <c r="F41" s="2">
        <f>318.4/391</f>
        <v>0.81432225063938612</v>
      </c>
    </row>
    <row r="42" spans="1:6" x14ac:dyDescent="0.3">
      <c r="C42" s="1"/>
      <c r="D42" s="1"/>
      <c r="E42" s="1"/>
      <c r="F42" s="1"/>
    </row>
    <row r="43" spans="1:6" x14ac:dyDescent="0.3">
      <c r="C43" s="1"/>
      <c r="D43" s="1"/>
      <c r="E43" s="1"/>
      <c r="F43" s="1"/>
    </row>
    <row r="44" spans="1:6" x14ac:dyDescent="0.3">
      <c r="C44" s="1"/>
      <c r="D44" s="1"/>
      <c r="E44" s="1"/>
      <c r="F44" s="1"/>
    </row>
    <row r="45" spans="1:6" x14ac:dyDescent="0.3">
      <c r="C45" s="1"/>
      <c r="D45" s="1"/>
      <c r="E45" s="1"/>
      <c r="F45" s="1"/>
    </row>
    <row r="46" spans="1:6" x14ac:dyDescent="0.3">
      <c r="C46" s="1"/>
      <c r="D46" s="1"/>
      <c r="E46" s="1"/>
      <c r="F4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 Starace</dc:creator>
  <cp:lastModifiedBy>LUIGI LIBERO LUCIO STARACE</cp:lastModifiedBy>
  <dcterms:created xsi:type="dcterms:W3CDTF">2015-06-05T18:17:20Z</dcterms:created>
  <dcterms:modified xsi:type="dcterms:W3CDTF">2022-10-04T08:08:33Z</dcterms:modified>
</cp:coreProperties>
</file>