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2.xml" ContentType="application/vnd.openxmlformats-officedocument.drawing+xml"/>
  <Override PartName="/xl/comments2.xml" ContentType="application/vnd.openxmlformats-officedocument.spreadsheetml.comments+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https://cicero.sharepoint.com/sites/Group-ClimateMitigation/Shared Documents/GCP/Cement/data/2021/"/>
    </mc:Choice>
  </mc:AlternateContent>
  <xr:revisionPtr revIDLastSave="229" documentId="13_ncr:1_{3CEC0D33-9059-4422-ADAD-BCB5A84B8D55}" xr6:coauthVersionLast="46" xr6:coauthVersionMax="46" xr10:uidLastSave="{0AA77070-396D-4BB7-857E-6D84D88C99B4}"/>
  <bookViews>
    <workbookView xWindow="-120" yWindow="-120" windowWidth="29040" windowHeight="17640" xr2:uid="{00000000-000D-0000-FFFF-FFFF00000000}"/>
  </bookViews>
  <sheets>
    <sheet name="By clinker production" sheetId="1" r:id="rId1"/>
    <sheet name="By cement type" sheetId="2" r:id="rId2"/>
    <sheet name="Clinker exports" sheetId="3" r:id="rId3"/>
    <sheet name="CMA 1989-2007"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Z53" i="1" l="1"/>
  <c r="Z85" i="1" s="1"/>
  <c r="Y53" i="1"/>
  <c r="X53" i="1"/>
  <c r="W53" i="1"/>
  <c r="W85" i="1" s="1"/>
  <c r="V53" i="1"/>
  <c r="V85" i="1" s="1"/>
  <c r="U53" i="1"/>
  <c r="U85" i="1" s="1"/>
  <c r="T53" i="1"/>
  <c r="S53" i="1"/>
  <c r="R53" i="1"/>
  <c r="Q53" i="1"/>
  <c r="Q85" i="1" s="1"/>
  <c r="P53" i="1"/>
  <c r="P85" i="1" s="1"/>
  <c r="Y85" i="1"/>
  <c r="X85" i="1"/>
  <c r="T85" i="1"/>
  <c r="S85" i="1"/>
  <c r="R85" i="1"/>
  <c r="P108" i="1" l="1"/>
  <c r="O108" i="1"/>
  <c r="N108" i="1"/>
  <c r="M108" i="1"/>
  <c r="L108" i="1"/>
  <c r="K108" i="1"/>
  <c r="J108" i="1"/>
  <c r="Q108" i="1"/>
  <c r="Q47" i="1"/>
  <c r="Q81" i="1" s="1"/>
  <c r="P47" i="1"/>
  <c r="P81" i="1" s="1"/>
  <c r="AE47" i="1" l="1"/>
  <c r="AE81" i="1" s="1"/>
  <c r="AD47" i="1"/>
  <c r="AD81" i="1" s="1"/>
  <c r="AC47" i="1"/>
  <c r="AC81" i="1" s="1"/>
  <c r="AB47" i="1"/>
  <c r="AB81" i="1" s="1"/>
  <c r="AA47" i="1"/>
  <c r="AA81" i="1" s="1"/>
  <c r="AE46" i="1"/>
  <c r="AD46" i="1"/>
  <c r="AC46" i="1"/>
  <c r="AB46" i="1"/>
  <c r="AA46" i="1"/>
  <c r="AF113" i="1"/>
  <c r="AF112" i="1"/>
  <c r="AF108" i="1"/>
  <c r="AE108" i="1"/>
  <c r="AD108" i="1"/>
  <c r="AC108" i="1"/>
  <c r="AB108" i="1"/>
  <c r="AA108" i="1"/>
  <c r="AG117" i="1" l="1"/>
  <c r="AG80" i="1"/>
  <c r="AG107" i="1" s="1"/>
  <c r="AF80" i="1"/>
  <c r="AF107" i="1" s="1"/>
  <c r="AG44" i="1"/>
  <c r="AG109" i="1" s="1"/>
  <c r="AF44" i="1"/>
  <c r="AF109" i="1" s="1"/>
  <c r="AH117" i="1" s="1"/>
  <c r="AG58" i="1" l="1"/>
  <c r="AF58" i="1"/>
  <c r="AE58" i="1"/>
  <c r="AD58" i="1"/>
  <c r="AC109" i="1"/>
  <c r="AB109" i="1"/>
  <c r="AA109" i="1"/>
  <c r="Z109" i="1"/>
  <c r="Y109" i="1"/>
  <c r="X109" i="1"/>
  <c r="W109" i="1"/>
  <c r="V109" i="1"/>
  <c r="U109" i="1"/>
  <c r="T109" i="1"/>
  <c r="S109" i="1"/>
  <c r="R109" i="1"/>
  <c r="Q109" i="1"/>
  <c r="P109" i="1"/>
  <c r="O109" i="1"/>
  <c r="N109" i="1"/>
  <c r="M109" i="1"/>
  <c r="L109" i="1"/>
  <c r="K109" i="1"/>
  <c r="J109" i="1"/>
  <c r="I109" i="1"/>
  <c r="H109" i="1"/>
  <c r="G109" i="1"/>
  <c r="F109" i="1"/>
  <c r="E109" i="1"/>
  <c r="D109" i="1"/>
  <c r="AB117" i="1" l="1"/>
  <c r="AC117" i="1"/>
  <c r="AE44" i="1"/>
  <c r="AE109" i="1" s="1"/>
  <c r="AD44" i="1"/>
  <c r="AD109" i="1" s="1"/>
  <c r="AD117" i="1" s="1"/>
  <c r="AE117" i="1" l="1"/>
  <c r="AF117" i="1"/>
  <c r="AE113" i="1"/>
  <c r="AD113" i="1" l="1"/>
  <c r="AC113" i="1"/>
  <c r="AB113" i="1"/>
  <c r="AA113" i="1"/>
  <c r="Z113" i="1"/>
  <c r="Y113" i="1"/>
  <c r="X113" i="1"/>
  <c r="W113" i="1"/>
  <c r="V113" i="1"/>
  <c r="U113" i="1"/>
  <c r="T113" i="1"/>
  <c r="S113" i="1"/>
  <c r="S116" i="1" s="1"/>
  <c r="R113" i="1"/>
  <c r="R116" i="1" s="1"/>
  <c r="Q113" i="1"/>
  <c r="Q116" i="1" s="1"/>
  <c r="P113" i="1"/>
  <c r="P116" i="1" s="1"/>
  <c r="O113" i="1"/>
  <c r="O116" i="1" s="1"/>
  <c r="N113" i="1"/>
  <c r="N116" i="1" s="1"/>
  <c r="M113" i="1"/>
  <c r="M116" i="1" s="1"/>
  <c r="L113" i="1"/>
  <c r="L116" i="1" s="1"/>
  <c r="K113" i="1"/>
  <c r="K116" i="1" s="1"/>
  <c r="J113" i="1"/>
  <c r="J116" i="1" s="1"/>
  <c r="I113" i="1"/>
  <c r="I116" i="1" s="1"/>
  <c r="H113" i="1"/>
  <c r="H116" i="1" s="1"/>
  <c r="G113" i="1"/>
  <c r="G116" i="1" s="1"/>
  <c r="F113" i="1"/>
  <c r="F116" i="1" s="1"/>
  <c r="E113" i="1"/>
  <c r="E116" i="1" s="1"/>
  <c r="AE80" i="1" l="1"/>
  <c r="AE107" i="1" s="1"/>
  <c r="AD80" i="1"/>
  <c r="AD107" i="1" s="1"/>
  <c r="X38" i="1"/>
  <c r="X84" i="1" s="1"/>
  <c r="Y38" i="1"/>
  <c r="Y84" i="1" s="1"/>
  <c r="W38" i="1"/>
  <c r="W84" i="1" s="1"/>
  <c r="V38" i="1"/>
  <c r="V84" i="1" s="1"/>
  <c r="U38" i="1"/>
  <c r="U84" i="1" s="1"/>
  <c r="S38" i="1"/>
  <c r="S84" i="1" s="1"/>
  <c r="T38" i="1"/>
  <c r="T84" i="1" s="1"/>
  <c r="R38" i="1"/>
  <c r="R84" i="1" s="1"/>
  <c r="AE38" i="1"/>
  <c r="AE84" i="1" s="1"/>
  <c r="AD38" i="1"/>
  <c r="AD84" i="1" s="1"/>
  <c r="AC38" i="1"/>
  <c r="AC84" i="1" s="1"/>
  <c r="Z63" i="2"/>
  <c r="Z50" i="2"/>
  <c r="Z54" i="2" s="1"/>
  <c r="Z49" i="2"/>
  <c r="Z53" i="2" s="1"/>
  <c r="Z48" i="2"/>
  <c r="Z52" i="2" s="1"/>
  <c r="AE112" i="1" l="1"/>
  <c r="Z55" i="2"/>
  <c r="Z56" i="2"/>
  <c r="AC83" i="1"/>
  <c r="AB83" i="1"/>
  <c r="AA83" i="1"/>
  <c r="Z83" i="1"/>
  <c r="Y83" i="1"/>
  <c r="X83" i="1"/>
  <c r="W83" i="1"/>
  <c r="V83" i="1"/>
  <c r="U83" i="1"/>
  <c r="T83" i="1"/>
  <c r="O83" i="1"/>
  <c r="E83" i="1"/>
  <c r="AC80" i="1"/>
  <c r="AC107" i="1" s="1"/>
  <c r="AB80" i="1"/>
  <c r="AB107" i="1" s="1"/>
  <c r="AA80" i="1"/>
  <c r="AA107" i="1" s="1"/>
  <c r="Z80" i="1"/>
  <c r="Z107" i="1" s="1"/>
  <c r="Y80" i="1"/>
  <c r="Y107" i="1" s="1"/>
  <c r="X80" i="1"/>
  <c r="X107" i="1" s="1"/>
  <c r="W80" i="1"/>
  <c r="W107" i="1" s="1"/>
  <c r="V80" i="1"/>
  <c r="V107" i="1" s="1"/>
  <c r="U80" i="1"/>
  <c r="U107" i="1" s="1"/>
  <c r="T80" i="1"/>
  <c r="T107" i="1" s="1"/>
  <c r="S80" i="1"/>
  <c r="S107" i="1" s="1"/>
  <c r="R80" i="1"/>
  <c r="R107" i="1" s="1"/>
  <c r="Q80" i="1"/>
  <c r="Q107" i="1" s="1"/>
  <c r="P80" i="1"/>
  <c r="P107" i="1" s="1"/>
  <c r="O80" i="1"/>
  <c r="O107" i="1" s="1"/>
  <c r="N80" i="1"/>
  <c r="N107" i="1" s="1"/>
  <c r="M80" i="1"/>
  <c r="M107" i="1" s="1"/>
  <c r="L80" i="1"/>
  <c r="L107" i="1" s="1"/>
  <c r="K80" i="1"/>
  <c r="K107" i="1" s="1"/>
  <c r="J80" i="1"/>
  <c r="J107" i="1" s="1"/>
  <c r="I80" i="1"/>
  <c r="I107" i="1" s="1"/>
  <c r="H80" i="1"/>
  <c r="H107" i="1" s="1"/>
  <c r="G80" i="1"/>
  <c r="G107" i="1" s="1"/>
  <c r="F80" i="1"/>
  <c r="F107" i="1" s="1"/>
  <c r="E80" i="1"/>
  <c r="E107" i="1" s="1"/>
  <c r="D80" i="1"/>
  <c r="D107" i="1" s="1"/>
  <c r="Y63" i="2"/>
  <c r="X63" i="2"/>
  <c r="W63" i="2"/>
  <c r="V63" i="2"/>
  <c r="U63" i="2"/>
  <c r="T63" i="2"/>
  <c r="S63" i="2"/>
  <c r="R63" i="2"/>
  <c r="Q63" i="2"/>
  <c r="P63" i="2"/>
  <c r="O63" i="2"/>
  <c r="C63" i="2"/>
  <c r="B63" i="2"/>
  <c r="N48" i="2"/>
  <c r="N49" i="2"/>
  <c r="N50" i="2"/>
  <c r="P48" i="2"/>
  <c r="Q48" i="2"/>
  <c r="R48" i="2"/>
  <c r="S48" i="2"/>
  <c r="T48" i="2"/>
  <c r="U48" i="2"/>
  <c r="V48" i="2"/>
  <c r="P49" i="2"/>
  <c r="Q49" i="2"/>
  <c r="R49" i="2"/>
  <c r="S49" i="2"/>
  <c r="T49" i="2"/>
  <c r="U49" i="2"/>
  <c r="V49" i="2"/>
  <c r="Q50" i="2"/>
  <c r="R50" i="2"/>
  <c r="S50" i="2"/>
  <c r="T50" i="2"/>
  <c r="U50" i="2"/>
  <c r="V50" i="2"/>
  <c r="R60" i="2"/>
  <c r="Q60" i="2" s="1"/>
  <c r="P60" i="2" s="1"/>
  <c r="O60" i="2" s="1"/>
  <c r="N60" i="2" s="1"/>
  <c r="M60" i="2" s="1"/>
  <c r="L60" i="2" s="1"/>
  <c r="K60" i="2" s="1"/>
  <c r="J60" i="2" s="1"/>
  <c r="I60" i="2" s="1"/>
  <c r="H60" i="2" s="1"/>
  <c r="G60" i="2" s="1"/>
  <c r="F60" i="2" s="1"/>
  <c r="E60" i="2" s="1"/>
  <c r="D60" i="2" s="1"/>
  <c r="C60" i="2" s="1"/>
  <c r="B60" i="2" s="1"/>
  <c r="S61" i="2"/>
  <c r="T61" i="2" s="1"/>
  <c r="S60" i="2"/>
  <c r="S59" i="2"/>
  <c r="R59" i="2" s="1"/>
  <c r="Q59" i="2" s="1"/>
  <c r="P59" i="2" s="1"/>
  <c r="O59" i="2" s="1"/>
  <c r="N59" i="2" s="1"/>
  <c r="M59" i="2" s="1"/>
  <c r="L59" i="2" s="1"/>
  <c r="K59" i="2" s="1"/>
  <c r="J59" i="2" s="1"/>
  <c r="I59" i="2" s="1"/>
  <c r="H59" i="2" s="1"/>
  <c r="G59" i="2" s="1"/>
  <c r="F59" i="2" s="1"/>
  <c r="E59" i="2" s="1"/>
  <c r="D59" i="2" s="1"/>
  <c r="C59" i="2" s="1"/>
  <c r="X61" i="2"/>
  <c r="Y61" i="2" s="1"/>
  <c r="Z61" i="2" s="1"/>
  <c r="X60" i="2"/>
  <c r="Y60" i="2" s="1"/>
  <c r="Z60" i="2" s="1"/>
  <c r="X59" i="2"/>
  <c r="Y59" i="2" s="1"/>
  <c r="Z59" i="2" s="1"/>
  <c r="U60" i="2" l="1"/>
  <c r="R61" i="2"/>
  <c r="Q61" i="2" s="1"/>
  <c r="P61" i="2" s="1"/>
  <c r="O61" i="2" s="1"/>
  <c r="N61" i="2" s="1"/>
  <c r="M61" i="2" s="1"/>
  <c r="L61" i="2" s="1"/>
  <c r="K61" i="2" s="1"/>
  <c r="J61" i="2" s="1"/>
  <c r="I61" i="2" s="1"/>
  <c r="H61" i="2" s="1"/>
  <c r="G61" i="2" s="1"/>
  <c r="F61" i="2" s="1"/>
  <c r="E61" i="2" s="1"/>
  <c r="D61" i="2" s="1"/>
  <c r="C61" i="2" s="1"/>
  <c r="B61" i="2" s="1"/>
  <c r="U61" i="2"/>
  <c r="T60" i="2"/>
  <c r="V61" i="2"/>
  <c r="AD112" i="1"/>
  <c r="B59" i="2"/>
  <c r="Z64" i="2"/>
  <c r="U59" i="2"/>
  <c r="V59" i="2"/>
  <c r="V60" i="2"/>
  <c r="W59" i="2"/>
  <c r="W60" i="2"/>
  <c r="W61" i="2"/>
  <c r="T59" i="2"/>
  <c r="V39" i="2"/>
  <c r="V38" i="2"/>
  <c r="V46" i="2" s="1"/>
  <c r="V37" i="2"/>
  <c r="V45" i="2" s="1"/>
  <c r="V36" i="2"/>
  <c r="U39" i="2"/>
  <c r="U47" i="2" s="1"/>
  <c r="U38" i="2"/>
  <c r="U46" i="2" s="1"/>
  <c r="U37" i="2"/>
  <c r="U45" i="2" s="1"/>
  <c r="U36" i="2"/>
  <c r="V47" i="2"/>
  <c r="N43" i="2"/>
  <c r="N63" i="2" s="1"/>
  <c r="M43" i="2"/>
  <c r="M63" i="2" s="1"/>
  <c r="L43" i="2"/>
  <c r="L63" i="2" s="1"/>
  <c r="K43" i="2"/>
  <c r="K63" i="2" s="1"/>
  <c r="J43" i="2"/>
  <c r="J63" i="2" s="1"/>
  <c r="I43" i="2"/>
  <c r="I63" i="2" s="1"/>
  <c r="H43" i="2"/>
  <c r="H63" i="2" s="1"/>
  <c r="G43" i="2"/>
  <c r="G63" i="2" s="1"/>
  <c r="F43" i="2"/>
  <c r="F63" i="2" s="1"/>
  <c r="E43" i="2"/>
  <c r="E63" i="2" s="1"/>
  <c r="D43" i="2"/>
  <c r="D63" i="2" s="1"/>
  <c r="T39" i="2"/>
  <c r="T47" i="2" s="1"/>
  <c r="S39" i="2"/>
  <c r="S47" i="2" s="1"/>
  <c r="R39" i="2"/>
  <c r="R47" i="2" s="1"/>
  <c r="Q39" i="2"/>
  <c r="Q47" i="2" s="1"/>
  <c r="P39" i="2"/>
  <c r="P47" i="2" s="1"/>
  <c r="O39" i="2"/>
  <c r="O47" i="2" s="1"/>
  <c r="N39" i="2"/>
  <c r="N47" i="2" s="1"/>
  <c r="M39" i="2"/>
  <c r="M47" i="2" s="1"/>
  <c r="L39" i="2"/>
  <c r="L47" i="2" s="1"/>
  <c r="K39" i="2"/>
  <c r="K47" i="2" s="1"/>
  <c r="J39" i="2"/>
  <c r="J47" i="2" s="1"/>
  <c r="I39" i="2"/>
  <c r="I47" i="2" s="1"/>
  <c r="H39" i="2"/>
  <c r="H47" i="2" s="1"/>
  <c r="G39" i="2"/>
  <c r="G47" i="2" s="1"/>
  <c r="F39" i="2"/>
  <c r="F47" i="2" s="1"/>
  <c r="E39" i="2"/>
  <c r="E47" i="2" s="1"/>
  <c r="D39" i="2"/>
  <c r="D47" i="2" s="1"/>
  <c r="T38" i="2"/>
  <c r="T46" i="2" s="1"/>
  <c r="S38" i="2"/>
  <c r="S46" i="2" s="1"/>
  <c r="R38" i="2"/>
  <c r="R46" i="2" s="1"/>
  <c r="Q38" i="2"/>
  <c r="Q46" i="2" s="1"/>
  <c r="P38" i="2"/>
  <c r="P46" i="2" s="1"/>
  <c r="O38" i="2"/>
  <c r="O46" i="2" s="1"/>
  <c r="N38" i="2"/>
  <c r="N46" i="2" s="1"/>
  <c r="M38" i="2"/>
  <c r="M46" i="2" s="1"/>
  <c r="L38" i="2"/>
  <c r="L46" i="2" s="1"/>
  <c r="K38" i="2"/>
  <c r="K46" i="2" s="1"/>
  <c r="J38" i="2"/>
  <c r="J46" i="2" s="1"/>
  <c r="I38" i="2"/>
  <c r="I46" i="2" s="1"/>
  <c r="H38" i="2"/>
  <c r="H46" i="2" s="1"/>
  <c r="G38" i="2"/>
  <c r="G46" i="2" s="1"/>
  <c r="F38" i="2"/>
  <c r="F46" i="2" s="1"/>
  <c r="E38" i="2"/>
  <c r="E46" i="2" s="1"/>
  <c r="D38" i="2"/>
  <c r="D46" i="2" s="1"/>
  <c r="T37" i="2"/>
  <c r="T45" i="2" s="1"/>
  <c r="S37" i="2"/>
  <c r="S45" i="2" s="1"/>
  <c r="R37" i="2"/>
  <c r="R45" i="2" s="1"/>
  <c r="Q37" i="2"/>
  <c r="Q45" i="2" s="1"/>
  <c r="P37" i="2"/>
  <c r="P45" i="2" s="1"/>
  <c r="O37" i="2"/>
  <c r="O45" i="2" s="1"/>
  <c r="O53" i="2" s="1"/>
  <c r="N37" i="2"/>
  <c r="N45" i="2" s="1"/>
  <c r="N53" i="2" s="1"/>
  <c r="M37" i="2"/>
  <c r="M45" i="2" s="1"/>
  <c r="M53" i="2" s="1"/>
  <c r="L37" i="2"/>
  <c r="L45" i="2" s="1"/>
  <c r="L53" i="2" s="1"/>
  <c r="K37" i="2"/>
  <c r="K45" i="2" s="1"/>
  <c r="K53" i="2" s="1"/>
  <c r="J37" i="2"/>
  <c r="J45" i="2" s="1"/>
  <c r="J53" i="2" s="1"/>
  <c r="I37" i="2"/>
  <c r="I45" i="2" s="1"/>
  <c r="I53" i="2" s="1"/>
  <c r="H37" i="2"/>
  <c r="H45" i="2" s="1"/>
  <c r="H53" i="2" s="1"/>
  <c r="G37" i="2"/>
  <c r="G45" i="2" s="1"/>
  <c r="G53" i="2" s="1"/>
  <c r="F37" i="2"/>
  <c r="F45" i="2" s="1"/>
  <c r="F53" i="2" s="1"/>
  <c r="E37" i="2"/>
  <c r="E45" i="2" s="1"/>
  <c r="E53" i="2" s="1"/>
  <c r="D37" i="2"/>
  <c r="D45" i="2" s="1"/>
  <c r="D53" i="2" s="1"/>
  <c r="T36" i="2"/>
  <c r="T44" i="2" s="1"/>
  <c r="S36" i="2"/>
  <c r="S44" i="2" s="1"/>
  <c r="R36" i="2"/>
  <c r="R44" i="2" s="1"/>
  <c r="Q36" i="2"/>
  <c r="Q44" i="2" s="1"/>
  <c r="P36" i="2"/>
  <c r="P44" i="2" s="1"/>
  <c r="O36" i="2"/>
  <c r="O44" i="2" s="1"/>
  <c r="O52" i="2" s="1"/>
  <c r="N36" i="2"/>
  <c r="N44" i="2" s="1"/>
  <c r="N52" i="2" s="1"/>
  <c r="M36" i="2"/>
  <c r="M44" i="2" s="1"/>
  <c r="M52" i="2" s="1"/>
  <c r="L36" i="2"/>
  <c r="L44" i="2" s="1"/>
  <c r="L52" i="2" s="1"/>
  <c r="K36" i="2"/>
  <c r="K44" i="2" s="1"/>
  <c r="K52" i="2" s="1"/>
  <c r="J36" i="2"/>
  <c r="J44" i="2" s="1"/>
  <c r="J52" i="2" s="1"/>
  <c r="I36" i="2"/>
  <c r="H36" i="2"/>
  <c r="H44" i="2" s="1"/>
  <c r="H52" i="2" s="1"/>
  <c r="G36" i="2"/>
  <c r="G44" i="2" s="1"/>
  <c r="G52" i="2" s="1"/>
  <c r="F36" i="2"/>
  <c r="F44" i="2" s="1"/>
  <c r="F52" i="2" s="1"/>
  <c r="E36" i="2"/>
  <c r="D36" i="2"/>
  <c r="D44" i="2" s="1"/>
  <c r="D52" i="2" s="1"/>
  <c r="Y50" i="2"/>
  <c r="Y54" i="2" s="1"/>
  <c r="Y49" i="2"/>
  <c r="Y53" i="2" s="1"/>
  <c r="Y48" i="2"/>
  <c r="Y52" i="2" s="1"/>
  <c r="X50" i="2"/>
  <c r="X54" i="2" s="1"/>
  <c r="W50" i="2"/>
  <c r="W54" i="2" s="1"/>
  <c r="X49" i="2"/>
  <c r="X53" i="2" s="1"/>
  <c r="W49" i="2"/>
  <c r="W53" i="2" s="1"/>
  <c r="X48" i="2"/>
  <c r="X52" i="2" s="1"/>
  <c r="X64" i="2" s="1"/>
  <c r="Z56" i="1" s="1"/>
  <c r="Z82" i="1" s="1"/>
  <c r="W48" i="2"/>
  <c r="W52" i="2" s="1"/>
  <c r="V54" i="2"/>
  <c r="V53" i="2"/>
  <c r="V52" i="2"/>
  <c r="U54" i="2"/>
  <c r="U53" i="2"/>
  <c r="U52" i="2"/>
  <c r="C47" i="2"/>
  <c r="B47" i="2"/>
  <c r="C46" i="2"/>
  <c r="B46" i="2"/>
  <c r="C45" i="2"/>
  <c r="C53" i="2" s="1"/>
  <c r="B45" i="2"/>
  <c r="B53" i="2" s="1"/>
  <c r="C44" i="2"/>
  <c r="C52" i="2" s="1"/>
  <c r="B44" i="2"/>
  <c r="B52" i="2" s="1"/>
  <c r="T54" i="2"/>
  <c r="S54" i="2"/>
  <c r="R54" i="2"/>
  <c r="Q54" i="2"/>
  <c r="T53" i="2"/>
  <c r="S53" i="2"/>
  <c r="R53" i="2"/>
  <c r="Q53" i="2"/>
  <c r="P53" i="2"/>
  <c r="T52" i="2"/>
  <c r="S52" i="2"/>
  <c r="R52" i="2"/>
  <c r="Q52" i="2"/>
  <c r="P52" i="2"/>
  <c r="C40" i="2"/>
  <c r="B40" i="2"/>
  <c r="G54" i="2" l="1"/>
  <c r="K54" i="2"/>
  <c r="O54" i="2"/>
  <c r="O56" i="2" s="1"/>
  <c r="G64" i="2"/>
  <c r="G56" i="1" s="1"/>
  <c r="G82" i="1" s="1"/>
  <c r="K64" i="2"/>
  <c r="K56" i="1" s="1"/>
  <c r="K82" i="1" s="1"/>
  <c r="K55" i="1" s="1"/>
  <c r="E54" i="2"/>
  <c r="I54" i="2"/>
  <c r="M54" i="2"/>
  <c r="M64" i="2" s="1"/>
  <c r="M56" i="1" s="1"/>
  <c r="M82" i="1" s="1"/>
  <c r="M55" i="1" s="1"/>
  <c r="B54" i="2"/>
  <c r="C56" i="2"/>
  <c r="C54" i="2"/>
  <c r="C55" i="2" s="1"/>
  <c r="B64" i="2"/>
  <c r="B55" i="2"/>
  <c r="B56" i="2"/>
  <c r="C64" i="2"/>
  <c r="Y64" i="2"/>
  <c r="AC56" i="1" s="1"/>
  <c r="AC82" i="1" s="1"/>
  <c r="Y55" i="2"/>
  <c r="Y56" i="2"/>
  <c r="W64" i="2"/>
  <c r="X56" i="1" s="1"/>
  <c r="X82" i="1" s="1"/>
  <c r="S64" i="2"/>
  <c r="S56" i="1" s="1"/>
  <c r="S82" i="1" s="1"/>
  <c r="S55" i="1" s="1"/>
  <c r="U64" i="2"/>
  <c r="U56" i="1" s="1"/>
  <c r="U82" i="1" s="1"/>
  <c r="U55" i="1" s="1"/>
  <c r="T64" i="2"/>
  <c r="T56" i="1" s="1"/>
  <c r="T82" i="1" s="1"/>
  <c r="T55" i="1" s="1"/>
  <c r="Q64" i="2"/>
  <c r="Q56" i="1" s="1"/>
  <c r="Q82" i="1" s="1"/>
  <c r="Q55" i="1" s="1"/>
  <c r="R64" i="2"/>
  <c r="R56" i="1" s="1"/>
  <c r="R82" i="1" s="1"/>
  <c r="R55" i="1" s="1"/>
  <c r="V64" i="2"/>
  <c r="V56" i="1" s="1"/>
  <c r="V82" i="1" s="1"/>
  <c r="V55" i="1" s="1"/>
  <c r="O55" i="2"/>
  <c r="S55" i="2"/>
  <c r="S56" i="2"/>
  <c r="W55" i="2"/>
  <c r="W56" i="2"/>
  <c r="Q55" i="2"/>
  <c r="Q56" i="2"/>
  <c r="U55" i="2"/>
  <c r="U56" i="2"/>
  <c r="R55" i="2"/>
  <c r="R56" i="2"/>
  <c r="D54" i="2"/>
  <c r="D56" i="2" s="1"/>
  <c r="H54" i="2"/>
  <c r="H55" i="2" s="1"/>
  <c r="L54" i="2"/>
  <c r="L55" i="2" s="1"/>
  <c r="G55" i="2"/>
  <c r="G56" i="2"/>
  <c r="K55" i="2"/>
  <c r="K56" i="2"/>
  <c r="T56" i="2"/>
  <c r="T55" i="2"/>
  <c r="V55" i="2"/>
  <c r="V56" i="2"/>
  <c r="X56" i="2"/>
  <c r="X55" i="2"/>
  <c r="F54" i="2"/>
  <c r="F55" i="2" s="1"/>
  <c r="J54" i="2"/>
  <c r="J55" i="2" s="1"/>
  <c r="N54" i="2"/>
  <c r="N55" i="2" s="1"/>
  <c r="O40" i="2"/>
  <c r="E40" i="2"/>
  <c r="I40" i="2"/>
  <c r="S40" i="2"/>
  <c r="F40" i="2"/>
  <c r="J40" i="2"/>
  <c r="U40" i="2"/>
  <c r="V40" i="2"/>
  <c r="G40" i="2"/>
  <c r="U44" i="2"/>
  <c r="V44" i="2"/>
  <c r="H40" i="2"/>
  <c r="E44" i="2"/>
  <c r="E52" i="2" s="1"/>
  <c r="I44" i="2"/>
  <c r="I52" i="2" s="1"/>
  <c r="P40" i="2"/>
  <c r="T40" i="2"/>
  <c r="Q40" i="2"/>
  <c r="N40" i="2"/>
  <c r="R40" i="2"/>
  <c r="D40" i="2"/>
  <c r="P11" i="2"/>
  <c r="P10" i="2"/>
  <c r="M11" i="2"/>
  <c r="L11" i="2"/>
  <c r="K11" i="2"/>
  <c r="J11" i="2"/>
  <c r="I11" i="2"/>
  <c r="H11" i="2"/>
  <c r="G11" i="2"/>
  <c r="F11" i="2"/>
  <c r="D11" i="2"/>
  <c r="M10" i="2"/>
  <c r="L10" i="2"/>
  <c r="K10" i="2"/>
  <c r="J10" i="2"/>
  <c r="I10" i="2"/>
  <c r="H10" i="2"/>
  <c r="G10" i="2"/>
  <c r="F10" i="2"/>
  <c r="D10" i="2"/>
  <c r="B10" i="2"/>
  <c r="B11" i="2"/>
  <c r="C7" i="3"/>
  <c r="C6" i="3"/>
  <c r="C5" i="3"/>
  <c r="C4" i="3"/>
  <c r="C3" i="3"/>
  <c r="C2" i="3"/>
  <c r="Z38" i="1"/>
  <c r="Z84" i="1" s="1"/>
  <c r="Q38" i="1"/>
  <c r="Q84" i="1" s="1"/>
  <c r="S29" i="1"/>
  <c r="S108" i="1" s="1"/>
  <c r="S28" i="1"/>
  <c r="R29" i="1"/>
  <c r="R108" i="1" s="1"/>
  <c r="R28" i="1"/>
  <c r="E4" i="2"/>
  <c r="P50" i="2" s="1"/>
  <c r="P54" i="2" s="1"/>
  <c r="P56" i="2" s="1"/>
  <c r="C4" i="2"/>
  <c r="C11" i="2" s="1"/>
  <c r="Z32" i="1"/>
  <c r="Y32" i="1"/>
  <c r="X32" i="1"/>
  <c r="W32" i="1"/>
  <c r="V32" i="1"/>
  <c r="Z29" i="1"/>
  <c r="Y29" i="1"/>
  <c r="X29" i="1"/>
  <c r="X108" i="1" s="1"/>
  <c r="W29" i="1"/>
  <c r="W108" i="1" s="1"/>
  <c r="V29" i="1"/>
  <c r="Z28" i="1"/>
  <c r="Y28" i="1"/>
  <c r="X28" i="1"/>
  <c r="W28" i="1"/>
  <c r="V28" i="1"/>
  <c r="U28" i="1"/>
  <c r="U29" i="1"/>
  <c r="U32" i="1"/>
  <c r="T29" i="1"/>
  <c r="T108" i="1" s="1"/>
  <c r="T28" i="1"/>
  <c r="X117" i="1" l="1"/>
  <c r="G108" i="1"/>
  <c r="G55" i="1"/>
  <c r="T112" i="1"/>
  <c r="T117" i="1"/>
  <c r="I64" i="2"/>
  <c r="I56" i="1" s="1"/>
  <c r="I82" i="1" s="1"/>
  <c r="H56" i="2"/>
  <c r="M56" i="2"/>
  <c r="M55" i="2"/>
  <c r="R112" i="1"/>
  <c r="R117" i="1" s="1"/>
  <c r="S112" i="1"/>
  <c r="S117" i="1" s="1"/>
  <c r="E64" i="2"/>
  <c r="E56" i="1" s="1"/>
  <c r="E82" i="1" s="1"/>
  <c r="O64" i="2"/>
  <c r="O56" i="1" s="1"/>
  <c r="O82" i="1" s="1"/>
  <c r="O55" i="1" s="1"/>
  <c r="C9" i="3"/>
  <c r="G9" i="3" s="1"/>
  <c r="Q39" i="1" s="1"/>
  <c r="G8" i="3"/>
  <c r="P39" i="1" s="1"/>
  <c r="G4" i="3"/>
  <c r="L39" i="1" s="1"/>
  <c r="G7" i="3"/>
  <c r="O39" i="1" s="1"/>
  <c r="G3" i="3"/>
  <c r="K39" i="1" s="1"/>
  <c r="G10" i="3"/>
  <c r="R39" i="1" s="1"/>
  <c r="G6" i="3"/>
  <c r="N39" i="1" s="1"/>
  <c r="C10" i="2"/>
  <c r="P64" i="2"/>
  <c r="P56" i="1" s="1"/>
  <c r="P82" i="1" s="1"/>
  <c r="P55" i="1" s="1"/>
  <c r="X112" i="1"/>
  <c r="E11" i="2"/>
  <c r="E10" i="2"/>
  <c r="P55" i="2"/>
  <c r="V47" i="1"/>
  <c r="V81" i="1" s="1"/>
  <c r="V108" i="1"/>
  <c r="W112" i="1" s="1"/>
  <c r="Z108" i="1"/>
  <c r="Z47" i="1"/>
  <c r="Z81" i="1" s="1"/>
  <c r="U47" i="1"/>
  <c r="U81" i="1" s="1"/>
  <c r="U108" i="1"/>
  <c r="Y47" i="1"/>
  <c r="Y81" i="1" s="1"/>
  <c r="Y108" i="1"/>
  <c r="D55" i="2"/>
  <c r="L56" i="2"/>
  <c r="J64" i="2"/>
  <c r="J56" i="1" s="1"/>
  <c r="J82" i="1" s="1"/>
  <c r="J55" i="1" s="1"/>
  <c r="D64" i="2"/>
  <c r="D56" i="1" s="1"/>
  <c r="D82" i="1" s="1"/>
  <c r="N64" i="2"/>
  <c r="N56" i="1" s="1"/>
  <c r="N82" i="1" s="1"/>
  <c r="N55" i="1" s="1"/>
  <c r="L64" i="2"/>
  <c r="L56" i="1" s="1"/>
  <c r="L82" i="1" s="1"/>
  <c r="L55" i="1" s="1"/>
  <c r="J56" i="2"/>
  <c r="H64" i="2"/>
  <c r="H56" i="1" s="1"/>
  <c r="H82" i="1" s="1"/>
  <c r="F64" i="2"/>
  <c r="F56" i="1" s="1"/>
  <c r="F82" i="1" s="1"/>
  <c r="N56" i="2"/>
  <c r="F56" i="2"/>
  <c r="I55" i="2"/>
  <c r="I56" i="2"/>
  <c r="E55" i="2"/>
  <c r="E56" i="2"/>
  <c r="W46" i="1"/>
  <c r="W47" i="1"/>
  <c r="W81" i="1" s="1"/>
  <c r="X46" i="1"/>
  <c r="X47" i="1"/>
  <c r="X81" i="1" s="1"/>
  <c r="T46" i="1"/>
  <c r="T47" i="1"/>
  <c r="T81" i="1" s="1"/>
  <c r="S46" i="1"/>
  <c r="S47" i="1"/>
  <c r="S81" i="1" s="1"/>
  <c r="R46" i="1"/>
  <c r="R47" i="1"/>
  <c r="R81" i="1" s="1"/>
  <c r="T30" i="1"/>
  <c r="Y30" i="1"/>
  <c r="U30" i="1"/>
  <c r="V30" i="1"/>
  <c r="Z30" i="1"/>
  <c r="U46" i="1"/>
  <c r="Y46" i="1"/>
  <c r="W30" i="1"/>
  <c r="V46" i="1"/>
  <c r="Z46" i="1"/>
  <c r="S30" i="1"/>
  <c r="X30" i="1"/>
  <c r="R30" i="1"/>
  <c r="N47" i="1" l="1"/>
  <c r="N81" i="1" s="1"/>
  <c r="N53" i="1"/>
  <c r="N85" i="1" s="1"/>
  <c r="Z117" i="1"/>
  <c r="AA117" i="1"/>
  <c r="K47" i="1"/>
  <c r="K81" i="1" s="1"/>
  <c r="K53" i="1"/>
  <c r="K85" i="1" s="1"/>
  <c r="Y112" i="1"/>
  <c r="Y117" i="1"/>
  <c r="O47" i="1"/>
  <c r="O81" i="1" s="1"/>
  <c r="O53" i="1"/>
  <c r="O85" i="1" s="1"/>
  <c r="W117" i="1"/>
  <c r="L47" i="1"/>
  <c r="L81" i="1" s="1"/>
  <c r="L53" i="1"/>
  <c r="L85" i="1" s="1"/>
  <c r="E108" i="1"/>
  <c r="E55" i="1"/>
  <c r="D108" i="1"/>
  <c r="E112" i="1" s="1"/>
  <c r="E117" i="1" s="1"/>
  <c r="D55" i="1"/>
  <c r="I108" i="1"/>
  <c r="J112" i="1" s="1"/>
  <c r="J117" i="1" s="1"/>
  <c r="I55" i="1"/>
  <c r="F108" i="1"/>
  <c r="F55" i="1"/>
  <c r="H108" i="1"/>
  <c r="H112" i="1" s="1"/>
  <c r="H117" i="1" s="1"/>
  <c r="H55" i="1"/>
  <c r="U112" i="1"/>
  <c r="U117" i="1"/>
  <c r="V117" i="1"/>
  <c r="P112" i="1"/>
  <c r="P117" i="1" s="1"/>
  <c r="G5" i="3"/>
  <c r="M39" i="1" s="1"/>
  <c r="G2" i="3"/>
  <c r="J39" i="1" s="1"/>
  <c r="Z112" i="1"/>
  <c r="K112" i="1"/>
  <c r="K117" i="1" s="1"/>
  <c r="L112" i="1"/>
  <c r="L117" i="1" s="1"/>
  <c r="M112" i="1"/>
  <c r="M117" i="1" s="1"/>
  <c r="AA112" i="1"/>
  <c r="Q112" i="1"/>
  <c r="Q117" i="1" s="1"/>
  <c r="N112" i="1"/>
  <c r="N117" i="1" s="1"/>
  <c r="O112" i="1"/>
  <c r="O117" i="1" s="1"/>
  <c r="AB112" i="1"/>
  <c r="AC112" i="1"/>
  <c r="V112" i="1"/>
  <c r="F112" i="1" l="1"/>
  <c r="F117" i="1" s="1"/>
  <c r="J47" i="1"/>
  <c r="J81" i="1" s="1"/>
  <c r="J53" i="1"/>
  <c r="J85" i="1" s="1"/>
  <c r="M47" i="1"/>
  <c r="M81" i="1" s="1"/>
  <c r="M53" i="1"/>
  <c r="M85" i="1" s="1"/>
  <c r="I112" i="1"/>
  <c r="I117" i="1" s="1"/>
  <c r="G112" i="1"/>
  <c r="G11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Robbie Andrew</author>
  </authors>
  <commentList>
    <comment ref="D2" authorId="0" shapeId="0" xr:uid="{31857B4F-07CC-49C0-B24A-F01D1F7D4000}">
      <text>
        <r>
          <rPr>
            <b/>
            <sz val="9"/>
            <color indexed="81"/>
            <rFont val="Tahoma"/>
            <family val="2"/>
          </rPr>
          <t>Robbie Andrew:</t>
        </r>
        <r>
          <rPr>
            <sz val="9"/>
            <color indexed="81"/>
            <rFont val="Tahoma"/>
            <family val="2"/>
          </rPr>
          <t xml:space="preserve">
Financial years to March 31</t>
        </r>
      </text>
    </comment>
    <comment ref="B31" authorId="0" shapeId="0" xr:uid="{00000000-0006-0000-0000-000001000000}">
      <text>
        <r>
          <rPr>
            <b/>
            <sz val="9"/>
            <color indexed="81"/>
            <rFont val="Tahoma"/>
            <family val="2"/>
          </rPr>
          <t>Robbie Andrew:</t>
        </r>
        <r>
          <rPr>
            <sz val="9"/>
            <color indexed="81"/>
            <rFont val="Tahoma"/>
            <family val="2"/>
          </rPr>
          <t xml:space="preserve">
CMA Annual Reports
2009-10 AR (p4) says that two companies discontinued membership of CMA, so data from then are incomplete</t>
        </r>
      </text>
    </comment>
    <comment ref="W31" authorId="0" shapeId="0" xr:uid="{00000000-0006-0000-0000-000002000000}">
      <text>
        <r>
          <rPr>
            <b/>
            <sz val="9"/>
            <color indexed="81"/>
            <rFont val="Tahoma"/>
            <family val="2"/>
          </rPr>
          <t>Robbie Andrew:</t>
        </r>
        <r>
          <rPr>
            <sz val="9"/>
            <color indexed="81"/>
            <rFont val="Tahoma"/>
            <family val="2"/>
          </rPr>
          <t xml:space="preserve">
2008-09 CMA AR page 47</t>
        </r>
      </text>
    </comment>
    <comment ref="X31" authorId="0" shapeId="0" xr:uid="{00000000-0006-0000-0000-000003000000}">
      <text>
        <r>
          <rPr>
            <b/>
            <sz val="9"/>
            <color indexed="81"/>
            <rFont val="Tahoma"/>
            <family val="2"/>
          </rPr>
          <t>Robbie Andrew:</t>
        </r>
        <r>
          <rPr>
            <sz val="9"/>
            <color indexed="81"/>
            <rFont val="Tahoma"/>
            <family val="2"/>
          </rPr>
          <t xml:space="preserve">
2009-10 AR (p4) says that two companies discontinued membership of CMA, so data from then are incomplete</t>
        </r>
      </text>
    </comment>
    <comment ref="B34" authorId="0" shapeId="0" xr:uid="{00000000-0006-0000-0000-000004000000}">
      <text>
        <r>
          <rPr>
            <b/>
            <sz val="9"/>
            <color indexed="81"/>
            <rFont val="Tahoma"/>
            <family val="2"/>
          </rPr>
          <t>Robbie Andrew:</t>
        </r>
        <r>
          <rPr>
            <sz val="9"/>
            <color indexed="81"/>
            <rFont val="Tahoma"/>
            <family val="2"/>
          </rPr>
          <t xml:space="preserve">
Sum of regions from CRISIL reports</t>
        </r>
      </text>
    </comment>
    <comment ref="S36" authorId="0" shapeId="0" xr:uid="{00000000-0006-0000-0000-000005000000}">
      <text>
        <r>
          <rPr>
            <b/>
            <sz val="9"/>
            <color indexed="81"/>
            <rFont val="Tahoma"/>
            <family val="2"/>
          </rPr>
          <t>Robbie Andrew:</t>
        </r>
        <r>
          <rPr>
            <sz val="9"/>
            <color indexed="81"/>
            <rFont val="Tahoma"/>
            <family val="2"/>
          </rPr>
          <t xml:space="preserve">
CRISIL 2005
Says 'current year', which elsewhere in report is 2005, but not specified whether it is FY or calendar year. FY seems more reasonable</t>
        </r>
      </text>
    </comment>
    <comment ref="V36" authorId="0" shapeId="0" xr:uid="{00000000-0006-0000-0000-000006000000}">
      <text>
        <r>
          <rPr>
            <b/>
            <sz val="9"/>
            <color indexed="81"/>
            <rFont val="Tahoma"/>
            <family val="2"/>
          </rPr>
          <t>Robbie Andrew:</t>
        </r>
        <r>
          <rPr>
            <sz val="9"/>
            <color indexed="81"/>
            <rFont val="Tahoma"/>
            <family val="2"/>
          </rPr>
          <t xml:space="preserve">
CRISIL, 2008 said 1.32</t>
        </r>
      </text>
    </comment>
    <comment ref="B37" authorId="0" shapeId="0" xr:uid="{00000000-0006-0000-0000-000007000000}">
      <text>
        <r>
          <rPr>
            <b/>
            <sz val="9"/>
            <color indexed="81"/>
            <rFont val="Tahoma"/>
            <family val="2"/>
          </rPr>
          <t>Robbie Andrew:</t>
        </r>
        <r>
          <rPr>
            <sz val="9"/>
            <color indexed="81"/>
            <rFont val="Tahoma"/>
            <family val="2"/>
          </rPr>
          <t xml:space="preserve">
CRISIL 2010 (November)
FY15-17 CRISIL 2016</t>
        </r>
      </text>
    </comment>
    <comment ref="B39" authorId="0" shapeId="0" xr:uid="{00000000-0006-0000-0000-000008000000}">
      <text>
        <r>
          <rPr>
            <b/>
            <sz val="9"/>
            <color indexed="81"/>
            <rFont val="Tahoma"/>
            <family val="2"/>
          </rPr>
          <t>Robbie Andrew:</t>
        </r>
        <r>
          <rPr>
            <sz val="9"/>
            <color indexed="81"/>
            <rFont val="Tahoma"/>
            <family val="2"/>
          </rPr>
          <t xml:space="preserve">
FY96-03 IBEF, 2005 page 17 (read from graph)
(COMTRADE gives much lower numbers)</t>
        </r>
      </text>
    </comment>
    <comment ref="B40" authorId="0" shapeId="0" xr:uid="{00000000-0006-0000-0000-000009000000}">
      <text>
        <r>
          <rPr>
            <b/>
            <sz val="9"/>
            <color indexed="81"/>
            <rFont val="Tahoma"/>
            <family val="2"/>
          </rPr>
          <t>Robbie Andrew:</t>
        </r>
        <r>
          <rPr>
            <sz val="9"/>
            <color indexed="81"/>
            <rFont val="Tahoma"/>
            <family val="2"/>
          </rPr>
          <t xml:space="preserve">
FY02,03,04: ??? Annual Report Ch7 page 49
FY08,09: CMA Annual Report 2008-09 page 3
FY12,13: Indian Minerals Yearbook 2013 p22-8
FY14,15: Indian Minerals Yearbook 2015 p8-20</t>
        </r>
      </text>
    </comment>
    <comment ref="P40" authorId="0" shapeId="0" xr:uid="{00000000-0006-0000-0000-00000A000000}">
      <text>
        <r>
          <rPr>
            <b/>
            <sz val="9"/>
            <color indexed="81"/>
            <rFont val="Tahoma"/>
            <family val="2"/>
          </rPr>
          <t>Robbie Andrew:</t>
        </r>
        <r>
          <rPr>
            <sz val="9"/>
            <color indexed="81"/>
            <rFont val="Tahoma"/>
            <family val="2"/>
          </rPr>
          <t xml:space="preserve">
This article also says 1.76Mt
http://www.business-standard.com/article/companies/cement-exports-decline-in-april-july-102081401035_1.html
</t>
        </r>
      </text>
    </comment>
    <comment ref="R40" authorId="0" shapeId="0" xr:uid="{00000000-0006-0000-0000-00000B000000}">
      <text>
        <r>
          <rPr>
            <b/>
            <sz val="9"/>
            <color indexed="81"/>
            <rFont val="Tahoma"/>
            <family val="2"/>
          </rPr>
          <t>Robbie Andrew:</t>
        </r>
        <r>
          <rPr>
            <sz val="9"/>
            <color indexed="81"/>
            <rFont val="Tahoma"/>
            <family val="2"/>
          </rPr>
          <t xml:space="preserve">
WG11 Cement Industry report says 5.64</t>
        </r>
      </text>
    </comment>
    <comment ref="AD40" authorId="0" shapeId="0" xr:uid="{51C0FD7B-3D20-446C-8E53-5D495AAF64C4}">
      <text>
        <r>
          <rPr>
            <b/>
            <sz val="9"/>
            <color indexed="81"/>
            <rFont val="Tahoma"/>
            <family val="2"/>
          </rPr>
          <t>Robbie Andrew:</t>
        </r>
        <r>
          <rPr>
            <sz val="9"/>
            <color indexed="81"/>
            <rFont val="Tahoma"/>
            <family val="2"/>
          </rPr>
          <t xml:space="preserve">
Provisional figure from Advance Release of 2016 Minerals Yearbook, p10-15</t>
        </r>
      </text>
    </comment>
    <comment ref="B41" authorId="0" shapeId="0" xr:uid="{00000000-0006-0000-0000-00000C000000}">
      <text>
        <r>
          <rPr>
            <b/>
            <sz val="9"/>
            <color indexed="81"/>
            <rFont val="Tahoma"/>
            <family val="2"/>
          </rPr>
          <t>Robbie Andrew:</t>
        </r>
        <r>
          <rPr>
            <sz val="9"/>
            <color indexed="81"/>
            <rFont val="Tahoma"/>
            <family val="2"/>
          </rPr>
          <t xml:space="preserve">
FYs 02-06: PC, 2006 - IX FYP WG11 Report page 7
FYs 07-11: PC, 2011 - X FYP WG Report page 15
Also Fys 00-09: CMA, 2009 AR 2008-09 page 24</t>
        </r>
      </text>
    </comment>
    <comment ref="Y41" authorId="0" shapeId="0" xr:uid="{00000000-0006-0000-0000-00000D000000}">
      <text>
        <r>
          <rPr>
            <b/>
            <sz val="9"/>
            <color indexed="81"/>
            <rFont val="Tahoma"/>
            <family val="2"/>
          </rPr>
          <t>Robbie Andrew:</t>
        </r>
        <r>
          <rPr>
            <sz val="9"/>
            <color indexed="81"/>
            <rFont val="Tahoma"/>
            <family val="2"/>
          </rPr>
          <t xml:space="preserve">
Table on page 86 says 2.66</t>
        </r>
      </text>
    </comment>
    <comment ref="B42" authorId="0" shapeId="0" xr:uid="{00000000-0006-0000-0000-00000E000000}">
      <text>
        <r>
          <rPr>
            <b/>
            <sz val="9"/>
            <color indexed="81"/>
            <rFont val="Tahoma"/>
            <family val="2"/>
          </rPr>
          <t>Robbie Andrew:</t>
        </r>
        <r>
          <rPr>
            <sz val="9"/>
            <color indexed="81"/>
            <rFont val="Tahoma"/>
            <family val="2"/>
          </rPr>
          <t xml:space="preserve">
Indian Minerals Yearbooks</t>
        </r>
      </text>
    </comment>
    <comment ref="AD42" authorId="0" shapeId="0" xr:uid="{A3D3F964-93F3-44D0-AEBB-2F82FA3D558D}">
      <text>
        <r>
          <rPr>
            <b/>
            <sz val="9"/>
            <color indexed="81"/>
            <rFont val="Tahoma"/>
            <family val="2"/>
          </rPr>
          <t>Robbie Andrew:</t>
        </r>
        <r>
          <rPr>
            <sz val="9"/>
            <color indexed="81"/>
            <rFont val="Tahoma"/>
            <family val="2"/>
          </rPr>
          <t xml:space="preserve">
Provisional figure from Advance Release of 2016 Minerals Yearbook, p10-29</t>
        </r>
      </text>
    </comment>
    <comment ref="B43" authorId="0" shapeId="0" xr:uid="{00000000-0006-0000-0000-00000F000000}">
      <text>
        <r>
          <rPr>
            <b/>
            <sz val="9"/>
            <color indexed="81"/>
            <rFont val="Tahoma"/>
            <family val="2"/>
          </rPr>
          <t>Robbie Andrew:</t>
        </r>
        <r>
          <rPr>
            <sz val="9"/>
            <color indexed="81"/>
            <rFont val="Tahoma"/>
            <family val="2"/>
          </rPr>
          <t xml:space="preserve">
EMIS 2014
But their clinker production numbers from 2009 onwards are highly suspect, so there's space for doubt for export data too.</t>
        </r>
      </text>
    </comment>
    <comment ref="AA43" authorId="0" shapeId="0" xr:uid="{30A4D314-490D-42BA-AD87-7300678F9084}">
      <text>
        <r>
          <rPr>
            <b/>
            <sz val="9"/>
            <color indexed="81"/>
            <rFont val="Tahoma"/>
            <charset val="1"/>
          </rPr>
          <t>Robbie Andrew:</t>
        </r>
        <r>
          <rPr>
            <sz val="9"/>
            <color indexed="81"/>
            <rFont val="Tahoma"/>
            <charset val="1"/>
          </rPr>
          <t xml:space="preserve">
No data available, so these are guesses.</t>
        </r>
      </text>
    </comment>
    <comment ref="B44" authorId="0" shapeId="0" xr:uid="{00000000-0006-0000-0000-000010000000}">
      <text>
        <r>
          <rPr>
            <b/>
            <sz val="9"/>
            <color indexed="81"/>
            <rFont val="Tahoma"/>
            <family val="2"/>
          </rPr>
          <t>Robbie Andrew:</t>
        </r>
        <r>
          <rPr>
            <sz val="9"/>
            <color indexed="81"/>
            <rFont val="Tahoma"/>
            <family val="2"/>
          </rPr>
          <t xml:space="preserve">
CMA Annual Report 2014-2015 p51.
From 2012-13 are indicated as being sourced from OEA (i.e. Core Industries dataset)
2015-16 and 2016-17 are copied from OEA data in the next row.</t>
        </r>
      </text>
    </comment>
    <comment ref="B45" authorId="0" shapeId="0" xr:uid="{00000000-0006-0000-0000-000011000000}">
      <text>
        <r>
          <rPr>
            <b/>
            <sz val="9"/>
            <color indexed="81"/>
            <rFont val="Tahoma"/>
            <family val="2"/>
          </rPr>
          <t>Robbie Andrew:</t>
        </r>
        <r>
          <rPr>
            <sz val="9"/>
            <color indexed="81"/>
            <rFont val="Tahoma"/>
            <family val="2"/>
          </rPr>
          <t xml:space="preserve">
From Core Industries dataset monthly data</t>
        </r>
      </text>
    </comment>
    <comment ref="R45" authorId="0" shapeId="0" xr:uid="{00000000-0006-0000-0000-000012000000}">
      <text>
        <r>
          <rPr>
            <b/>
            <sz val="9"/>
            <color indexed="81"/>
            <rFont val="Tahoma"/>
            <family val="2"/>
          </rPr>
          <t>Robbie Andrew:</t>
        </r>
        <r>
          <rPr>
            <sz val="9"/>
            <color indexed="81"/>
            <rFont val="Tahoma"/>
            <family val="2"/>
          </rPr>
          <t xml:space="preserve">
IBEF, 2005 page 10</t>
        </r>
      </text>
    </comment>
    <comment ref="AE45" authorId="0" shapeId="0" xr:uid="{D58706F1-F102-4CE5-909D-E5912B415B84}">
      <text>
        <r>
          <rPr>
            <b/>
            <sz val="9"/>
            <color indexed="81"/>
            <rFont val="Tahoma"/>
            <family val="2"/>
          </rPr>
          <t>Robbie Andrew:</t>
        </r>
        <r>
          <rPr>
            <sz val="9"/>
            <color indexed="81"/>
            <rFont val="Tahoma"/>
            <family val="2"/>
          </rPr>
          <t xml:space="preserve">
Blue area updated 25 April 2018</t>
        </r>
      </text>
    </comment>
    <comment ref="J47" authorId="0" shapeId="0" xr:uid="{84326AC0-052B-403D-AB8B-BEEE0ABAF4C5}">
      <text>
        <r>
          <rPr>
            <b/>
            <sz val="9"/>
            <color indexed="81"/>
            <rFont val="Tahoma"/>
            <charset val="1"/>
          </rPr>
          <t>Robbie Andrew:</t>
        </r>
        <r>
          <rPr>
            <sz val="9"/>
            <color indexed="81"/>
            <rFont val="Tahoma"/>
            <charset val="1"/>
          </rPr>
          <t xml:space="preserve">
These early estimates adjust for exports from IBEF</t>
        </r>
      </text>
    </comment>
    <comment ref="B48" authorId="0" shapeId="0" xr:uid="{00000000-0006-0000-0000-000013000000}">
      <text>
        <r>
          <rPr>
            <b/>
            <sz val="9"/>
            <color indexed="81"/>
            <rFont val="Tahoma"/>
            <family val="2"/>
          </rPr>
          <t>Robbie Andrew:</t>
        </r>
        <r>
          <rPr>
            <sz val="9"/>
            <color indexed="81"/>
            <rFont val="Tahoma"/>
            <family val="2"/>
          </rPr>
          <t xml:space="preserve">
WBCSD2014</t>
        </r>
      </text>
    </comment>
    <comment ref="C49" authorId="0" shapeId="0" xr:uid="{5101C3FC-3841-49F8-A592-BE59CBA01B56}">
      <text>
        <r>
          <rPr>
            <b/>
            <sz val="9"/>
            <color indexed="81"/>
            <rFont val="Tahoma"/>
            <charset val="1"/>
          </rPr>
          <t>Robbie Andrew:</t>
        </r>
        <r>
          <rPr>
            <sz val="9"/>
            <color indexed="81"/>
            <rFont val="Tahoma"/>
            <charset val="1"/>
          </rPr>
          <t xml:space="preserve">
Coal Directory reports its sources as CMA, but there is considerable divergence from 2009/10.</t>
        </r>
      </text>
    </comment>
    <comment ref="B51" authorId="0" shapeId="0" xr:uid="{8E7167E1-D3E7-43AC-9680-0FB6C54AC450}">
      <text>
        <r>
          <rPr>
            <b/>
            <sz val="9"/>
            <color indexed="81"/>
            <rFont val="Tahoma"/>
            <charset val="1"/>
          </rPr>
          <t>Robbie Andrew:</t>
        </r>
        <r>
          <rPr>
            <sz val="9"/>
            <color indexed="81"/>
            <rFont val="Tahoma"/>
            <charset val="1"/>
          </rPr>
          <t xml:space="preserve">
Quite a big difference between production and ground, and I presume ground is what is used, suggesting the difference is either exports (unlikely to be so high) or losses. The true CR should be derived from ground clinker, but for emissions we need clinker production.</t>
        </r>
      </text>
    </comment>
    <comment ref="B52" authorId="0" shapeId="0" xr:uid="{770BBD8B-18AB-4369-B1C2-5731D71FAD0D}">
      <text>
        <r>
          <rPr>
            <b/>
            <sz val="9"/>
            <color indexed="81"/>
            <rFont val="Tahoma"/>
            <charset val="1"/>
          </rPr>
          <t>Robbie Andrew:</t>
        </r>
        <r>
          <rPr>
            <sz val="9"/>
            <color indexed="81"/>
            <rFont val="Tahoma"/>
            <charset val="1"/>
          </rPr>
          <t xml:space="preserve">
These are quite divergent from the other sources.</t>
        </r>
      </text>
    </comment>
    <comment ref="B56" authorId="0" shapeId="0" xr:uid="{00000000-0006-0000-0000-000014000000}">
      <text>
        <r>
          <rPr>
            <b/>
            <sz val="9"/>
            <color indexed="81"/>
            <rFont val="Tahoma"/>
            <family val="2"/>
          </rPr>
          <t>Robbie Andrew:</t>
        </r>
        <r>
          <rPr>
            <sz val="9"/>
            <color indexed="81"/>
            <rFont val="Tahoma"/>
            <family val="2"/>
          </rPr>
          <t xml:space="preserve">
Derived from cement types</t>
        </r>
      </text>
    </comment>
    <comment ref="B57" authorId="0" shapeId="0" xr:uid="{A1AB8EFE-8F86-4981-B703-4073D9E72483}">
      <text>
        <r>
          <rPr>
            <b/>
            <sz val="9"/>
            <color indexed="81"/>
            <rFont val="Tahoma"/>
            <family val="2"/>
          </rPr>
          <t>Robbie Andrew:</t>
        </r>
        <r>
          <rPr>
            <sz val="9"/>
            <color indexed="81"/>
            <rFont val="Tahoma"/>
            <family val="2"/>
          </rPr>
          <t xml:space="preserve">
Emami Cement Limited
"based on a sample covering 50% of the industry's production"
https://listing.bseindia.com/download/DRHP_ECL.pdf page 106
Also https://www.emamicement.com/cementopedia.php under "Innovation" tab.</t>
        </r>
      </text>
    </comment>
    <comment ref="B59" authorId="0" shapeId="0" xr:uid="{0D74A4A4-4011-4C72-8B71-5FCD5A9286FC}">
      <text>
        <r>
          <rPr>
            <b/>
            <sz val="9"/>
            <color indexed="81"/>
            <rFont val="Tahoma"/>
            <charset val="1"/>
          </rPr>
          <t>Robbie Andrew:</t>
        </r>
        <r>
          <rPr>
            <sz val="9"/>
            <color indexed="81"/>
            <rFont val="Tahoma"/>
            <charset val="1"/>
          </rPr>
          <t xml:space="preserve">
CRISIL report “Cement market Assessment for India and Eastern Region” dated October 2018, commissioned by Emami Cement Ltd </t>
        </r>
      </text>
    </comment>
    <comment ref="AG59" authorId="0" shapeId="0" xr:uid="{ECB5CABA-8D5B-4EDD-B173-C7416BE97C96}">
      <text>
        <r>
          <rPr>
            <b/>
            <sz val="9"/>
            <color indexed="81"/>
            <rFont val="Tahoma"/>
            <charset val="1"/>
          </rPr>
          <t>Robbie Andrew:</t>
        </r>
        <r>
          <rPr>
            <sz val="9"/>
            <color indexed="81"/>
            <rFont val="Tahoma"/>
            <charset val="1"/>
          </rPr>
          <t xml:space="preserve">
Projected</t>
        </r>
      </text>
    </comment>
    <comment ref="B60" authorId="0" shapeId="0" xr:uid="{8EA39595-DB9D-4678-9FCC-5417AF9F430B}">
      <text>
        <r>
          <rPr>
            <b/>
            <sz val="9"/>
            <color indexed="81"/>
            <rFont val="Tahoma"/>
            <charset val="1"/>
          </rPr>
          <t>Robbie Andrew:</t>
        </r>
        <r>
          <rPr>
            <sz val="9"/>
            <color indexed="81"/>
            <rFont val="Tahoma"/>
            <charset val="1"/>
          </rPr>
          <t xml:space="preserve">
Edelwiess report "Clinker: Catch the upcycle" May 16, 2018</t>
        </r>
      </text>
    </comment>
    <comment ref="AF60" authorId="0" shapeId="0" xr:uid="{33D48C78-610B-471E-BD98-19D0F26631D5}">
      <text>
        <r>
          <rPr>
            <b/>
            <sz val="9"/>
            <color indexed="81"/>
            <rFont val="Tahoma"/>
            <charset val="1"/>
          </rPr>
          <t>Robbie Andrew:</t>
        </r>
        <r>
          <rPr>
            <sz val="9"/>
            <color indexed="81"/>
            <rFont val="Tahoma"/>
            <charset val="1"/>
          </rPr>
          <t xml:space="preserve">
Projected from this year</t>
        </r>
      </text>
    </comment>
    <comment ref="B61" authorId="0" shapeId="0" xr:uid="{1F26F422-1E91-4A1D-954F-6CCD1A428827}">
      <text>
        <r>
          <rPr>
            <b/>
            <sz val="9"/>
            <color indexed="81"/>
            <rFont val="Tahoma"/>
            <charset val="1"/>
          </rPr>
          <t>Robbie Andrew:</t>
        </r>
        <r>
          <rPr>
            <sz val="9"/>
            <color indexed="81"/>
            <rFont val="Tahoma"/>
            <charset val="1"/>
          </rPr>
          <t xml:space="preserve">
Edelwiess report "Clinker: Catch the upcycle" May 16, 2018</t>
        </r>
      </text>
    </comment>
    <comment ref="AF61" authorId="0" shapeId="0" xr:uid="{792E8688-8BA3-4D8E-93FF-AA5C08EB132C}">
      <text>
        <r>
          <rPr>
            <b/>
            <sz val="9"/>
            <color indexed="81"/>
            <rFont val="Tahoma"/>
            <charset val="1"/>
          </rPr>
          <t>Robbie Andrew:</t>
        </r>
        <r>
          <rPr>
            <sz val="9"/>
            <color indexed="81"/>
            <rFont val="Tahoma"/>
            <charset val="1"/>
          </rPr>
          <t xml:space="preserve">
Projected from this year</t>
        </r>
      </text>
    </comment>
    <comment ref="B62" authorId="0" shapeId="0" xr:uid="{5802ADF0-4AD5-45AB-965A-87E5A57EBAF5}">
      <text>
        <r>
          <rPr>
            <b/>
            <sz val="9"/>
            <color indexed="81"/>
            <rFont val="Tahoma"/>
          </rPr>
          <t>Robbie Andrew:</t>
        </r>
        <r>
          <rPr>
            <sz val="9"/>
            <color indexed="81"/>
            <rFont val="Tahoma"/>
          </rPr>
          <t xml:space="preserve">
India's Third BUR, page 160. Unclear whether FY or CY. Source appears to be CMA annual reports.</t>
        </r>
      </text>
    </comment>
    <comment ref="X80" authorId="0" shapeId="0" xr:uid="{00000000-0006-0000-0000-000015000000}">
      <text>
        <r>
          <rPr>
            <b/>
            <sz val="9"/>
            <color indexed="81"/>
            <rFont val="Tahoma"/>
            <family val="2"/>
          </rPr>
          <t>Robbie Andrew:</t>
        </r>
        <r>
          <rPr>
            <sz val="9"/>
            <color indexed="81"/>
            <rFont val="Tahoma"/>
            <family val="2"/>
          </rPr>
          <t xml:space="preserve">
Step change:
"In 2009-10, the blending ratio dipped significantly to around 1.25 from 1.34 in 2008-09. Cement players had lowered the blending ratio during the year on account of decline in cement demand and increased clinker production." CRISIL 2013 Cement-AR-1112</t>
        </r>
      </text>
    </comment>
    <comment ref="B116" authorId="0" shapeId="0" xr:uid="{162074F2-87B8-4793-954F-4F170B5D28F3}">
      <text>
        <r>
          <rPr>
            <b/>
            <sz val="9"/>
            <color indexed="81"/>
            <rFont val="Tahoma"/>
            <charset val="1"/>
          </rPr>
          <t>Robbie Andrew:</t>
        </r>
        <r>
          <rPr>
            <sz val="9"/>
            <color indexed="81"/>
            <rFont val="Tahoma"/>
            <charset val="1"/>
          </rPr>
          <t xml:space="preserve">
From 2005 these are directly from monthly OEA data. Before 2005 they are weighted averages of FY data.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Robbie Andrew</author>
  </authors>
  <commentList>
    <comment ref="G1" authorId="0" shapeId="0" xr:uid="{00000000-0006-0000-0100-000001000000}">
      <text>
        <r>
          <rPr>
            <b/>
            <sz val="9"/>
            <color indexed="81"/>
            <rFont val="Tahoma"/>
            <family val="2"/>
          </rPr>
          <t>Robbie Andrew:</t>
        </r>
        <r>
          <rPr>
            <sz val="9"/>
            <color indexed="81"/>
            <rFont val="Tahoma"/>
            <family val="2"/>
          </rPr>
          <t xml:space="preserve">
CRISIL 2016 (04072016)
page 22</t>
        </r>
      </text>
    </comment>
    <comment ref="I1" authorId="0" shapeId="0" xr:uid="{00000000-0006-0000-0100-000002000000}">
      <text>
        <r>
          <rPr>
            <b/>
            <sz val="9"/>
            <color indexed="81"/>
            <rFont val="Tahoma"/>
            <family val="2"/>
          </rPr>
          <t>Robbie Andrew:</t>
        </r>
        <r>
          <rPr>
            <sz val="9"/>
            <color indexed="81"/>
            <rFont val="Tahoma"/>
            <family val="2"/>
          </rPr>
          <t xml:space="preserve">
CRISIL 2016 (04072016)
page 73</t>
        </r>
      </text>
    </comment>
    <comment ref="K1" authorId="0" shapeId="0" xr:uid="{00000000-0006-0000-0100-000003000000}">
      <text>
        <r>
          <rPr>
            <b/>
            <sz val="9"/>
            <color indexed="81"/>
            <rFont val="Tahoma"/>
            <family val="2"/>
          </rPr>
          <t>Robbie Andrew:</t>
        </r>
        <r>
          <rPr>
            <sz val="9"/>
            <color indexed="81"/>
            <rFont val="Tahoma"/>
            <family val="2"/>
          </rPr>
          <t xml:space="preserve">
Note that CRISIL 0708 has very similar figures: 26% 66% 8% (page A-21)</t>
        </r>
      </text>
    </comment>
    <comment ref="M1" authorId="0" shapeId="0" xr:uid="{00000000-0006-0000-0100-000004000000}">
      <text>
        <r>
          <rPr>
            <b/>
            <sz val="9"/>
            <color indexed="81"/>
            <rFont val="Tahoma"/>
            <family val="2"/>
          </rPr>
          <t>Robbie Andrew:</t>
        </r>
        <r>
          <rPr>
            <sz val="9"/>
            <color indexed="81"/>
            <rFont val="Tahoma"/>
            <family val="2"/>
          </rPr>
          <t xml:space="preserve">
CRISIL 2016 (04072016)
page 22</t>
        </r>
      </text>
    </comment>
    <comment ref="N1" authorId="0" shapeId="0" xr:uid="{00000000-0006-0000-0100-000005000000}">
      <text>
        <r>
          <rPr>
            <b/>
            <sz val="9"/>
            <color indexed="81"/>
            <rFont val="Tahoma"/>
            <family val="2"/>
          </rPr>
          <t>Robbie Andrew:</t>
        </r>
        <r>
          <rPr>
            <sz val="9"/>
            <color indexed="81"/>
            <rFont val="Tahoma"/>
            <family val="2"/>
          </rPr>
          <t xml:space="preserve">
</t>
        </r>
      </text>
    </comment>
    <comment ref="Q1" authorId="0" shapeId="0" xr:uid="{00000000-0006-0000-0100-000006000000}">
      <text>
        <r>
          <rPr>
            <b/>
            <sz val="9"/>
            <color indexed="81"/>
            <rFont val="Tahoma"/>
            <family val="2"/>
          </rPr>
          <t>Robbie Andrew:</t>
        </r>
        <r>
          <rPr>
            <sz val="9"/>
            <color indexed="81"/>
            <rFont val="Tahoma"/>
            <family val="2"/>
          </rPr>
          <t xml:space="preserve">
CRISIL, 2016 page 22</t>
        </r>
      </text>
    </comment>
    <comment ref="R1" authorId="0" shapeId="0" xr:uid="{00000000-0006-0000-0100-000007000000}">
      <text>
        <r>
          <rPr>
            <b/>
            <sz val="9"/>
            <color indexed="81"/>
            <rFont val="Tahoma"/>
            <family val="2"/>
          </rPr>
          <t>Robbie Andrew:</t>
        </r>
        <r>
          <rPr>
            <sz val="9"/>
            <color indexed="81"/>
            <rFont val="Tahoma"/>
            <family val="2"/>
          </rPr>
          <t xml:space="preserve">
CRISIL, 2016 page 22</t>
        </r>
      </text>
    </comment>
    <comment ref="S1" authorId="0" shapeId="0" xr:uid="{00000000-0006-0000-0100-000008000000}">
      <text>
        <r>
          <rPr>
            <b/>
            <sz val="9"/>
            <color indexed="81"/>
            <rFont val="Tahoma"/>
            <family val="2"/>
          </rPr>
          <t>Robbie Andrew:</t>
        </r>
        <r>
          <rPr>
            <sz val="9"/>
            <color indexed="81"/>
            <rFont val="Tahoma"/>
            <family val="2"/>
          </rPr>
          <t xml:space="preserve">
CRISIL, 2017 page 20</t>
        </r>
      </text>
    </comment>
    <comment ref="T1" authorId="0" shapeId="0" xr:uid="{00000000-0006-0000-0100-000009000000}">
      <text>
        <r>
          <rPr>
            <b/>
            <sz val="9"/>
            <color indexed="81"/>
            <rFont val="Tahoma"/>
            <family val="2"/>
          </rPr>
          <t>Robbie Andrew:</t>
        </r>
        <r>
          <rPr>
            <sz val="9"/>
            <color indexed="81"/>
            <rFont val="Tahoma"/>
            <family val="2"/>
          </rPr>
          <t xml:space="preserve">
From IEA, 2012 - India Cement Roadmap, Table 7 (page 24)</t>
        </r>
      </text>
    </comment>
    <comment ref="U1" authorId="0" shapeId="0" xr:uid="{00000000-0006-0000-0100-00000A000000}">
      <text>
        <r>
          <rPr>
            <b/>
            <sz val="9"/>
            <color indexed="81"/>
            <rFont val="Tahoma"/>
            <family val="2"/>
          </rPr>
          <t>Robbie Andrew:</t>
        </r>
        <r>
          <rPr>
            <sz val="9"/>
            <color indexed="81"/>
            <rFont val="Tahoma"/>
            <family val="2"/>
          </rPr>
          <t xml:space="preserve">
page 11 of IBEF, 2005</t>
        </r>
      </text>
    </comment>
    <comment ref="K35" authorId="0" shapeId="0" xr:uid="{00000000-0006-0000-0100-00000B000000}">
      <text>
        <r>
          <rPr>
            <b/>
            <sz val="9"/>
            <color indexed="81"/>
            <rFont val="Tahoma"/>
            <family val="2"/>
          </rPr>
          <t>Robbie Andrew:</t>
        </r>
        <r>
          <rPr>
            <sz val="9"/>
            <color indexed="81"/>
            <rFont val="Tahoma"/>
            <family val="2"/>
          </rPr>
          <t xml:space="preserve">
Agrees with CRISIL 2002 page 4</t>
        </r>
      </text>
    </comment>
    <comment ref="P35" authorId="0" shapeId="0" xr:uid="{00000000-0006-0000-0100-00000C000000}">
      <text>
        <r>
          <rPr>
            <b/>
            <sz val="9"/>
            <color indexed="81"/>
            <rFont val="Tahoma"/>
            <family val="2"/>
          </rPr>
          <t>Robbie Andrew:</t>
        </r>
        <r>
          <rPr>
            <sz val="9"/>
            <color indexed="81"/>
            <rFont val="Tahoma"/>
            <family val="2"/>
          </rPr>
          <t xml:space="preserve">
Agrees with CRISIL 2002 page 4</t>
        </r>
      </text>
    </comment>
    <comment ref="B37" authorId="0" shapeId="0" xr:uid="{00000000-0006-0000-0100-00000D000000}">
      <text>
        <r>
          <rPr>
            <b/>
            <sz val="9"/>
            <color indexed="81"/>
            <rFont val="Tahoma"/>
            <family val="2"/>
          </rPr>
          <t>Robbie Andrew:</t>
        </r>
        <r>
          <rPr>
            <sz val="9"/>
            <color indexed="81"/>
            <rFont val="Tahoma"/>
            <family val="2"/>
          </rPr>
          <t xml:space="preserve">
Confirmed by Murty &amp; Narasimha Rao, 1999, p70
"In 1980 there was acute scarcity of cement, and the production of PPC peaked to 50% of total cement produced in the country."
http://eprints.nmlindia.org/2448/1/69-73.PDF</t>
        </r>
      </text>
    </comment>
  </commentList>
</comments>
</file>

<file path=xl/sharedStrings.xml><?xml version="1.0" encoding="utf-8"?>
<sst xmlns="http://schemas.openxmlformats.org/spreadsheetml/2006/main" count="285" uniqueCount="157">
  <si>
    <t>Mt</t>
  </si>
  <si>
    <t>2005-06</t>
  </si>
  <si>
    <t>2006-07</t>
  </si>
  <si>
    <t>2007-08</t>
  </si>
  <si>
    <t>2008-09</t>
  </si>
  <si>
    <t>2009-10</t>
  </si>
  <si>
    <t>2010-11</t>
  </si>
  <si>
    <t>2011-12</t>
  </si>
  <si>
    <t>North</t>
  </si>
  <si>
    <t>clinker capacity</t>
  </si>
  <si>
    <t>clinker production</t>
  </si>
  <si>
    <t>capacity utilization</t>
  </si>
  <si>
    <t>South</t>
  </si>
  <si>
    <t>cement production</t>
  </si>
  <si>
    <t>cement consumption</t>
  </si>
  <si>
    <t>East</t>
  </si>
  <si>
    <t>West</t>
  </si>
  <si>
    <t>Central</t>
  </si>
  <si>
    <t>India</t>
  </si>
  <si>
    <t>OPC</t>
  </si>
  <si>
    <t>PPC</t>
  </si>
  <si>
    <t>PSC</t>
  </si>
  <si>
    <t>1994-95</t>
  </si>
  <si>
    <t>1999-2000</t>
  </si>
  <si>
    <t>2004-05</t>
  </si>
  <si>
    <t>Total (Mt)</t>
  </si>
  <si>
    <t>Derived clinker ratios</t>
  </si>
  <si>
    <t>clinker ratio</t>
  </si>
  <si>
    <t>Clinker ratio</t>
  </si>
  <si>
    <t>1996-97</t>
  </si>
  <si>
    <t>2001-02</t>
  </si>
  <si>
    <t>CRISIL 2002: "Cement: Looking Towards a Better Future", December 2002</t>
  </si>
  <si>
    <t>2012-13</t>
  </si>
  <si>
    <t>2002-03</t>
  </si>
  <si>
    <t>2003-04</t>
  </si>
  <si>
    <t>2013-14</t>
  </si>
  <si>
    <t>2014-15</t>
  </si>
  <si>
    <t>2015-16</t>
  </si>
  <si>
    <t>2016-17</t>
  </si>
  <si>
    <t>CRISIL 2013: B-19 - B-32 (FYs 06-12)</t>
  </si>
  <si>
    <t>blending ratio</t>
  </si>
  <si>
    <t>CRISIL 2008: B-29 - B-35 (FYs 04,05), and Chart 1</t>
  </si>
  <si>
    <t xml:space="preserve">CRISIL 2008: </t>
  </si>
  <si>
    <t>IEA CRs</t>
  </si>
  <si>
    <t>IBEF CRs</t>
  </si>
  <si>
    <t>IBEF 2005 "Cement"</t>
  </si>
  <si>
    <t>clinker exports</t>
  </si>
  <si>
    <t>2000-01</t>
  </si>
  <si>
    <t>1999-00</t>
  </si>
  <si>
    <t>1995-96</t>
  </si>
  <si>
    <t>pix</t>
  </si>
  <si>
    <t>1997-98</t>
  </si>
  <si>
    <t>1998-99</t>
  </si>
  <si>
    <t>Source: IBEF, 2005</t>
  </si>
  <si>
    <t>clinker ratio (export-adjusted)</t>
  </si>
  <si>
    <t>1989-90</t>
  </si>
  <si>
    <t>1990-91</t>
  </si>
  <si>
    <t>1991-92</t>
  </si>
  <si>
    <t>1992-93</t>
  </si>
  <si>
    <t>1993-94</t>
  </si>
  <si>
    <t>Sources of regional data</t>
  </si>
  <si>
    <t>clinker imports</t>
  </si>
  <si>
    <t>Sources: Cement Vision 2025, page 13 (FYs 95,00,05,08,12); CRISIL 2002 (Fys 97,02); CRISIL 2008 (FYs 03,07); CRISIL 2016 (FYs 04,10,15)</t>
  </si>
  <si>
    <t>IBEF 2005 says that PPC's clinker content was 80%, while IEA later says it was 69%. So they have reduced clinker content over time.</t>
  </si>
  <si>
    <t>Total</t>
  </si>
  <si>
    <t>Others</t>
  </si>
  <si>
    <t>Table 1 from Bapat et al., 2007</t>
  </si>
  <si>
    <t>OEA FY</t>
  </si>
  <si>
    <t>OEA CY</t>
  </si>
  <si>
    <t>B07_OPC</t>
  </si>
  <si>
    <t>B07_PPC</t>
  </si>
  <si>
    <t>B07_PSC</t>
  </si>
  <si>
    <t>B07_Others</t>
  </si>
  <si>
    <t>It looks like quality improved dramatically between 1986 and 1990.</t>
  </si>
  <si>
    <r>
      <rPr>
        <sz val="13"/>
        <rFont val="Times New Roman"/>
        <family val="1"/>
      </rPr>
      <t>2007-08</t>
    </r>
  </si>
  <si>
    <r>
      <rPr>
        <sz val="13"/>
        <rFont val="Times New Roman"/>
        <family val="1"/>
      </rPr>
      <t>2006-07</t>
    </r>
  </si>
  <si>
    <r>
      <rPr>
        <sz val="13"/>
        <rFont val="Times New Roman"/>
        <family val="1"/>
      </rPr>
      <t>2005-06</t>
    </r>
  </si>
  <si>
    <r>
      <rPr>
        <sz val="13"/>
        <rFont val="Times New Roman"/>
        <family val="1"/>
      </rPr>
      <t>2004-05</t>
    </r>
  </si>
  <si>
    <r>
      <rPr>
        <sz val="13"/>
        <rFont val="Times New Roman"/>
        <family val="1"/>
      </rPr>
      <t>2003-04</t>
    </r>
  </si>
  <si>
    <r>
      <rPr>
        <sz val="13"/>
        <rFont val="Times New Roman"/>
        <family val="1"/>
      </rPr>
      <t>2002-03</t>
    </r>
  </si>
  <si>
    <r>
      <rPr>
        <sz val="13"/>
        <rFont val="Times New Roman"/>
        <family val="1"/>
      </rPr>
      <t>2001-02</t>
    </r>
  </si>
  <si>
    <r>
      <rPr>
        <sz val="13"/>
        <rFont val="Times New Roman"/>
        <family val="1"/>
      </rPr>
      <t>2000-01</t>
    </r>
  </si>
  <si>
    <r>
      <rPr>
        <sz val="13"/>
        <rFont val="Times New Roman"/>
        <family val="1"/>
      </rPr>
      <t>1999-00</t>
    </r>
  </si>
  <si>
    <r>
      <rPr>
        <sz val="13"/>
        <rFont val="Times New Roman"/>
        <family val="1"/>
      </rPr>
      <t>1998-99</t>
    </r>
  </si>
  <si>
    <r>
      <rPr>
        <sz val="13"/>
        <rFont val="Times New Roman"/>
        <family val="1"/>
      </rPr>
      <t>1997-98</t>
    </r>
  </si>
  <si>
    <r>
      <rPr>
        <sz val="13"/>
        <rFont val="Times New Roman"/>
        <family val="1"/>
      </rPr>
      <t>1996-97</t>
    </r>
  </si>
  <si>
    <r>
      <rPr>
        <sz val="13"/>
        <rFont val="Times New Roman"/>
        <family val="1"/>
      </rPr>
      <t>1995-96</t>
    </r>
  </si>
  <si>
    <r>
      <rPr>
        <sz val="13"/>
        <rFont val="Times New Roman"/>
        <family val="1"/>
      </rPr>
      <t>1994-95</t>
    </r>
  </si>
  <si>
    <r>
      <rPr>
        <sz val="13"/>
        <rFont val="Times New Roman"/>
        <family val="1"/>
      </rPr>
      <t>1993-94</t>
    </r>
  </si>
  <si>
    <r>
      <rPr>
        <sz val="13"/>
        <rFont val="Times New Roman"/>
        <family val="1"/>
      </rPr>
      <t>1992-93</t>
    </r>
  </si>
  <si>
    <r>
      <rPr>
        <sz val="13"/>
        <rFont val="Times New Roman"/>
        <family val="1"/>
      </rPr>
      <t>1991-92</t>
    </r>
  </si>
  <si>
    <r>
      <rPr>
        <sz val="13"/>
        <rFont val="Times New Roman"/>
        <family val="1"/>
      </rPr>
      <t>1990-91</t>
    </r>
  </si>
  <si>
    <r>
      <rPr>
        <sz val="13"/>
        <rFont val="Times New Roman"/>
        <family val="1"/>
      </rPr>
      <t>1989-90</t>
    </r>
  </si>
  <si>
    <r>
      <rPr>
        <b/>
        <sz val="13"/>
        <rFont val="Times New Roman"/>
        <family val="1"/>
      </rPr>
      <t>Total</t>
    </r>
  </si>
  <si>
    <r>
      <rPr>
        <b/>
        <sz val="13"/>
        <rFont val="Times New Roman"/>
        <family val="1"/>
      </rPr>
      <t>Others</t>
    </r>
  </si>
  <si>
    <r>
      <rPr>
        <b/>
        <sz val="13"/>
        <rFont val="Times New Roman"/>
        <family val="1"/>
      </rPr>
      <t>PBFS</t>
    </r>
  </si>
  <si>
    <r>
      <rPr>
        <b/>
        <sz val="13"/>
        <rFont val="Times New Roman"/>
        <family val="1"/>
      </rPr>
      <t>PPC</t>
    </r>
  </si>
  <si>
    <r>
      <rPr>
        <b/>
        <sz val="13"/>
        <rFont val="Times New Roman"/>
        <family val="1"/>
      </rPr>
      <t>OPC</t>
    </r>
  </si>
  <si>
    <r>
      <rPr>
        <b/>
        <sz val="13"/>
        <rFont val="Times New Roman"/>
        <family val="1"/>
      </rPr>
      <t>Year</t>
    </r>
  </si>
  <si>
    <r>
      <rPr>
        <sz val="13"/>
        <rFont val="Times New Roman"/>
        <family val="1"/>
      </rPr>
      <t>(in percentage)</t>
    </r>
  </si>
  <si>
    <r>
      <rPr>
        <b/>
        <sz val="13"/>
        <rFont val="Times New Roman"/>
        <family val="1"/>
      </rPr>
      <t>Trend in Variety Wise Cement Production</t>
    </r>
  </si>
  <si>
    <r>
      <rPr>
        <b/>
        <sz val="13"/>
        <rFont val="Times New Roman"/>
        <family val="1"/>
      </rPr>
      <t>Table 2.5</t>
    </r>
  </si>
  <si>
    <r>
      <rPr>
        <i/>
        <sz val="13"/>
        <rFont val="Times New Roman"/>
        <family val="1"/>
      </rPr>
      <t>Source</t>
    </r>
    <r>
      <rPr>
        <sz val="13"/>
        <rFont val="Times New Roman"/>
        <family val="1"/>
      </rPr>
      <t>: Compiled from Cement Manufacturers’ Association Reports for the year from 1999 to 2008.</t>
    </r>
  </si>
  <si>
    <t>Year</t>
  </si>
  <si>
    <t>PBFS</t>
  </si>
  <si>
    <t>Table 2.5 from Manohar (1990 onwards), Table 1 from Bapat (1980 and 1986)</t>
  </si>
  <si>
    <t>WBCSD</t>
  </si>
  <si>
    <t>http://hdl.handle.net/10603/133304</t>
  </si>
  <si>
    <t>chapter 2</t>
  </si>
  <si>
    <t>Same data transposed</t>
  </si>
  <si>
    <t>Use blended clinker ratios</t>
  </si>
  <si>
    <t>Interpolate linearly between 2005 and 2012</t>
  </si>
  <si>
    <t>Apparently a result of decontrol in 1989: removal of many tight regulations.</t>
  </si>
  <si>
    <t>The data line up well with CRISIL data when "2015" means "2014-15"</t>
  </si>
  <si>
    <t>The cement type data indicates that the clinker ratio would have been slightly higher in 1999-00, and approx constant thence back to 1990-91.</t>
  </si>
  <si>
    <t>For plotting</t>
  </si>
  <si>
    <t>From clinker production</t>
  </si>
  <si>
    <t>From cement types</t>
  </si>
  <si>
    <t>"The blending ratio would rise primarily due to higher acceptance and applications of blended cement - mainly PPC. Many of the public works department manuals have also been amended to prescribe PPC cement instead of OPC."</t>
  </si>
  <si>
    <t>CRISIL 2016 page 21</t>
  </si>
  <si>
    <t>From blending ratio</t>
  </si>
  <si>
    <t>Clinker production</t>
  </si>
  <si>
    <t>Best estimate</t>
  </si>
  <si>
    <t>Calendar year</t>
  </si>
  <si>
    <t>Using cement types to estimate clinker ratio</t>
  </si>
  <si>
    <t>CR_OPC</t>
  </si>
  <si>
    <t>CR_PPC</t>
  </si>
  <si>
    <t>CR_PSC</t>
  </si>
  <si>
    <t>Cement production</t>
  </si>
  <si>
    <t>These will vary over time for non-OPC.</t>
  </si>
  <si>
    <t>Read from the chart.</t>
  </si>
  <si>
    <t>This is a student's thesis. The author has copied the data from CMA annual reports, which are not readily accessible.</t>
  </si>
  <si>
    <t>Clinker production data from 2003-04 to 2011-12.</t>
  </si>
  <si>
    <t>CRISIL 2017: "Cement"</t>
  </si>
  <si>
    <t>2017-18</t>
  </si>
  <si>
    <t>2018-19</t>
  </si>
  <si>
    <t>clinker utilization</t>
  </si>
  <si>
    <t>Using clinker production directly from Edelweiss</t>
  </si>
  <si>
    <t>Source</t>
  </si>
  <si>
    <t>CMA</t>
  </si>
  <si>
    <t>CRISIL</t>
  </si>
  <si>
    <t>IBEF</t>
  </si>
  <si>
    <t>EMIS</t>
  </si>
  <si>
    <t>CMA/OEA</t>
  </si>
  <si>
    <t>OEA</t>
  </si>
  <si>
    <t>Emami</t>
  </si>
  <si>
    <t>Edelweiss</t>
  </si>
  <si>
    <t>Financial year</t>
  </si>
  <si>
    <t>2019-20</t>
  </si>
  <si>
    <t>2020-21</t>
  </si>
  <si>
    <t>Using clinker production directly from CMA</t>
  </si>
  <si>
    <t>clinker ground</t>
  </si>
  <si>
    <t>Coal Directory</t>
  </si>
  <si>
    <t>estimated from cement types</t>
  </si>
  <si>
    <t>Estimated from Coal Directory</t>
  </si>
  <si>
    <t>From Coal Directory</t>
  </si>
  <si>
    <t>BUR3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</si>
</sst>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
  </numFmts>
  <fonts count="16" x14ac:knownFonts="1">
    <font>
      <sz val="11"/>
      <color theme="1"/>
      <name val="Calibri"/>
      <family val="2"/>
      <scheme val="minor"/>
    </font>
    <font>
      <sz val="11"/>
      <color theme="1"/>
      <name val="Calibri"/>
      <family val="2"/>
      <scheme val="minor"/>
    </font>
    <font>
      <sz val="9"/>
      <color indexed="81"/>
      <name val="Tahoma"/>
      <family val="2"/>
    </font>
    <font>
      <b/>
      <sz val="9"/>
      <color indexed="81"/>
      <name val="Tahoma"/>
      <family val="2"/>
    </font>
    <font>
      <sz val="10"/>
      <color rgb="FF000000"/>
      <name val="Times New Roman"/>
      <family val="1"/>
    </font>
    <font>
      <sz val="12"/>
      <color rgb="FF000000"/>
      <name val="Times New Roman"/>
      <family val="2"/>
    </font>
    <font>
      <sz val="13"/>
      <name val="Times New Roman"/>
      <family val="1"/>
    </font>
    <font>
      <sz val="13"/>
      <name val="Times New Roman"/>
      <family val="1"/>
    </font>
    <font>
      <i/>
      <sz val="13"/>
      <name val="Times New Roman"/>
      <family val="1"/>
    </font>
    <font>
      <sz val="13"/>
      <color rgb="FF000000"/>
      <name val="Times New Roman"/>
      <family val="2"/>
    </font>
    <font>
      <b/>
      <sz val="13"/>
      <name val="Times New Roman"/>
      <family val="1"/>
    </font>
    <font>
      <sz val="10"/>
      <color rgb="FF000000"/>
      <name val="Times New Roman"/>
      <family val="1"/>
    </font>
    <font>
      <sz val="9"/>
      <color indexed="81"/>
      <name val="Tahoma"/>
      <charset val="1"/>
    </font>
    <font>
      <b/>
      <sz val="9"/>
      <color indexed="81"/>
      <name val="Tahoma"/>
      <charset val="1"/>
    </font>
    <font>
      <sz val="9"/>
      <color indexed="81"/>
      <name val="Tahoma"/>
    </font>
    <font>
      <b/>
      <sz val="9"/>
      <color indexed="81"/>
      <name val="Tahoma"/>
    </font>
  </fonts>
  <fills count="8">
    <fill>
      <patternFill patternType="none"/>
    </fill>
    <fill>
      <patternFill patternType="gray125"/>
    </fill>
    <fill>
      <patternFill patternType="solid">
        <fgColor rgb="FFFFFF00"/>
        <bgColor indexed="64"/>
      </patternFill>
    </fill>
    <fill>
      <patternFill patternType="solid">
        <fgColor theme="5"/>
        <bgColor indexed="64"/>
      </patternFill>
    </fill>
    <fill>
      <patternFill patternType="solid">
        <fgColor theme="4"/>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6" tint="0.79998168889431442"/>
        <bgColor indexed="64"/>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9" fontId="1" fillId="0" borderId="0" applyFont="0" applyFill="0" applyBorder="0" applyAlignment="0" applyProtection="0"/>
    <xf numFmtId="0" fontId="4" fillId="0" borderId="0"/>
  </cellStyleXfs>
  <cellXfs count="29">
    <xf numFmtId="0" fontId="0" fillId="0" borderId="0" xfId="0"/>
    <xf numFmtId="9" fontId="0" fillId="0" borderId="0" xfId="0" applyNumberFormat="1"/>
    <xf numFmtId="0" fontId="0" fillId="0" borderId="0" xfId="0" applyNumberFormat="1"/>
    <xf numFmtId="9" fontId="0" fillId="0" borderId="0" xfId="1" applyFont="1"/>
    <xf numFmtId="2" fontId="0" fillId="0" borderId="0" xfId="0" applyNumberFormat="1"/>
    <xf numFmtId="164" fontId="0" fillId="0" borderId="0" xfId="0" applyNumberFormat="1"/>
    <xf numFmtId="165" fontId="0" fillId="0" borderId="0" xfId="1" applyNumberFormat="1" applyFont="1"/>
    <xf numFmtId="0" fontId="4" fillId="0" borderId="0" xfId="2" applyFill="1" applyBorder="1" applyAlignment="1">
      <alignment horizontal="left" vertical="top"/>
    </xf>
    <xf numFmtId="166" fontId="5" fillId="0" borderId="0" xfId="2" applyNumberFormat="1" applyFont="1" applyFill="1" applyBorder="1" applyAlignment="1">
      <alignment horizontal="left" vertical="top"/>
    </xf>
    <xf numFmtId="0" fontId="6" fillId="0" borderId="0" xfId="2" applyFont="1" applyFill="1" applyBorder="1" applyAlignment="1">
      <alignment horizontal="left" vertical="top"/>
    </xf>
    <xf numFmtId="0" fontId="6" fillId="0" borderId="1" xfId="2" applyFont="1" applyFill="1" applyBorder="1" applyAlignment="1">
      <alignment horizontal="left" vertical="top" wrapText="1"/>
    </xf>
    <xf numFmtId="0" fontId="10" fillId="0" borderId="1" xfId="2" applyFont="1" applyFill="1" applyBorder="1" applyAlignment="1">
      <alignment horizontal="left" vertical="top" wrapText="1"/>
    </xf>
    <xf numFmtId="0" fontId="6" fillId="0" borderId="0" xfId="2" applyFont="1" applyFill="1" applyBorder="1" applyAlignment="1">
      <alignment horizontal="right" vertical="top"/>
    </xf>
    <xf numFmtId="0" fontId="10" fillId="0" borderId="0" xfId="2" applyFont="1" applyFill="1" applyBorder="1" applyAlignment="1">
      <alignment horizontal="left" vertical="top"/>
    </xf>
    <xf numFmtId="0" fontId="7" fillId="0" borderId="0" xfId="2" applyFont="1" applyFill="1" applyBorder="1" applyAlignment="1">
      <alignment horizontal="left" vertical="top"/>
    </xf>
    <xf numFmtId="2" fontId="9" fillId="0" borderId="1" xfId="2" applyNumberFormat="1" applyFont="1" applyFill="1" applyBorder="1" applyAlignment="1">
      <alignment vertical="top" wrapText="1"/>
    </xf>
    <xf numFmtId="0" fontId="11" fillId="0" borderId="0" xfId="2" applyFont="1" applyFill="1" applyBorder="1" applyAlignment="1">
      <alignment horizontal="left" vertical="top"/>
    </xf>
    <xf numFmtId="0" fontId="0" fillId="2" borderId="0" xfId="0" applyFill="1"/>
    <xf numFmtId="0" fontId="0" fillId="0" borderId="0" xfId="0" applyAlignment="1"/>
    <xf numFmtId="164" fontId="0" fillId="3" borderId="0" xfId="0" applyNumberFormat="1" applyFill="1"/>
    <xf numFmtId="0" fontId="0" fillId="4" borderId="0" xfId="0" applyFill="1"/>
    <xf numFmtId="0" fontId="0" fillId="5" borderId="0" xfId="0" applyFill="1"/>
    <xf numFmtId="2" fontId="0" fillId="5" borderId="0" xfId="0" applyNumberFormat="1" applyFill="1"/>
    <xf numFmtId="164" fontId="0" fillId="0" borderId="0" xfId="0" applyNumberFormat="1" applyFill="1"/>
    <xf numFmtId="1" fontId="0" fillId="0" borderId="0" xfId="0" applyNumberFormat="1"/>
    <xf numFmtId="0" fontId="0" fillId="6" borderId="0" xfId="0" applyFill="1"/>
    <xf numFmtId="164" fontId="0" fillId="6" borderId="0" xfId="0" applyNumberFormat="1" applyFill="1"/>
    <xf numFmtId="2" fontId="0" fillId="7" borderId="0" xfId="0" applyNumberFormat="1" applyFill="1"/>
    <xf numFmtId="164" fontId="0" fillId="5" borderId="0" xfId="0" applyNumberFormat="1" applyFill="1"/>
  </cellXfs>
  <cellStyles count="3">
    <cellStyle name="Normal" xfId="0" builtinId="0"/>
    <cellStyle name="Normal 2" xfId="2" xr:uid="{00000000-0005-0000-0000-00000100000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317109487209583E-2"/>
          <c:y val="0.14762212186645021"/>
          <c:w val="0.89979952720035061"/>
          <c:h val="0.6923641514696619"/>
        </c:manualLayout>
      </c:layout>
      <c:lineChart>
        <c:grouping val="standard"/>
        <c:varyColors val="0"/>
        <c:ser>
          <c:idx val="0"/>
          <c:order val="0"/>
          <c:tx>
            <c:strRef>
              <c:f>'By clinker production'!$B$29</c:f>
              <c:strCache>
                <c:ptCount val="1"/>
                <c:pt idx="0">
                  <c:v>clinker production</c:v>
                </c:pt>
              </c:strCache>
            </c:strRef>
          </c:tx>
          <c:spPr>
            <a:ln w="28575" cap="rnd">
              <a:solidFill>
                <a:schemeClr val="accent1"/>
              </a:solidFill>
              <a:round/>
            </a:ln>
            <a:effectLst/>
          </c:spPr>
          <c:marker>
            <c:symbol val="none"/>
          </c:marker>
          <c:cat>
            <c:strRef>
              <c:f>'By clinker production'!$D$2:$AE$2</c:f>
              <c:strCache>
                <c:ptCount val="28"/>
                <c:pt idx="0">
                  <c:v>1989-90</c:v>
                </c:pt>
                <c:pt idx="1">
                  <c:v>1990-91</c:v>
                </c:pt>
                <c:pt idx="2">
                  <c:v>1991-92</c:v>
                </c:pt>
                <c:pt idx="3">
                  <c:v>1992-93</c:v>
                </c:pt>
                <c:pt idx="4">
                  <c:v>1993-94</c:v>
                </c:pt>
                <c:pt idx="5">
                  <c:v>1994-95</c:v>
                </c:pt>
                <c:pt idx="6">
                  <c:v>1995-96</c:v>
                </c:pt>
                <c:pt idx="7">
                  <c:v>1996-97</c:v>
                </c:pt>
                <c:pt idx="8">
                  <c:v>1997-98</c:v>
                </c:pt>
                <c:pt idx="9">
                  <c:v>1998-99</c:v>
                </c:pt>
                <c:pt idx="10">
                  <c:v>1999-00</c:v>
                </c:pt>
                <c:pt idx="11">
                  <c:v>2000-01</c:v>
                </c:pt>
                <c:pt idx="12">
                  <c:v>2001-02</c:v>
                </c:pt>
                <c:pt idx="13">
                  <c:v>2002-03</c:v>
                </c:pt>
                <c:pt idx="14">
                  <c:v>2003-04</c:v>
                </c:pt>
                <c:pt idx="15">
                  <c:v>2004-05</c:v>
                </c:pt>
                <c:pt idx="16">
                  <c:v>2005-06</c:v>
                </c:pt>
                <c:pt idx="17">
                  <c:v>2006-07</c:v>
                </c:pt>
                <c:pt idx="18">
                  <c:v>2007-08</c:v>
                </c:pt>
                <c:pt idx="19">
                  <c:v>2008-09</c:v>
                </c:pt>
                <c:pt idx="20">
                  <c:v>2009-10</c:v>
                </c:pt>
                <c:pt idx="21">
                  <c:v>2010-11</c:v>
                </c:pt>
                <c:pt idx="22">
                  <c:v>2011-12</c:v>
                </c:pt>
                <c:pt idx="23">
                  <c:v>2012-13</c:v>
                </c:pt>
                <c:pt idx="24">
                  <c:v>2013-14</c:v>
                </c:pt>
                <c:pt idx="25">
                  <c:v>2014-15</c:v>
                </c:pt>
                <c:pt idx="26">
                  <c:v>2015-16</c:v>
                </c:pt>
                <c:pt idx="27">
                  <c:v>2016-17</c:v>
                </c:pt>
              </c:strCache>
            </c:strRef>
          </c:cat>
          <c:val>
            <c:numRef>
              <c:f>'By clinker production'!$D$29:$AE$29</c:f>
              <c:numCache>
                <c:formatCode>General</c:formatCode>
                <c:ptCount val="28"/>
                <c:pt idx="14">
                  <c:v>102.60000000000001</c:v>
                </c:pt>
                <c:pt idx="15">
                  <c:v>107.19999999999999</c:v>
                </c:pt>
                <c:pt idx="16">
                  <c:v>115.30000000000001</c:v>
                </c:pt>
                <c:pt idx="17">
                  <c:v>121.10000000000001</c:v>
                </c:pt>
                <c:pt idx="18">
                  <c:v>129.80000000000001</c:v>
                </c:pt>
                <c:pt idx="19">
                  <c:v>138.30000000000001</c:v>
                </c:pt>
                <c:pt idx="20">
                  <c:v>165.3</c:v>
                </c:pt>
                <c:pt idx="21">
                  <c:v>171.89999999999998</c:v>
                </c:pt>
                <c:pt idx="22">
                  <c:v>182.5</c:v>
                </c:pt>
              </c:numCache>
            </c:numRef>
          </c:val>
          <c:smooth val="0"/>
          <c:extLst>
            <c:ext xmlns:c16="http://schemas.microsoft.com/office/drawing/2014/chart" uri="{C3380CC4-5D6E-409C-BE32-E72D297353CC}">
              <c16:uniqueId val="{00000000-4451-4A63-8D9B-49864E5ACDB5}"/>
            </c:ext>
          </c:extLst>
        </c:ser>
        <c:ser>
          <c:idx val="13"/>
          <c:order val="1"/>
          <c:tx>
            <c:strRef>
              <c:f>'By clinker production'!$B$44</c:f>
              <c:strCache>
                <c:ptCount val="1"/>
                <c:pt idx="0">
                  <c:v>cement production</c:v>
                </c:pt>
              </c:strCache>
            </c:strRef>
          </c:tx>
          <c:spPr>
            <a:ln w="28575" cap="rnd">
              <a:solidFill>
                <a:schemeClr val="accent2">
                  <a:lumMod val="80000"/>
                  <a:lumOff val="20000"/>
                </a:schemeClr>
              </a:solidFill>
              <a:round/>
            </a:ln>
            <a:effectLst/>
          </c:spPr>
          <c:marker>
            <c:symbol val="none"/>
          </c:marker>
          <c:cat>
            <c:strRef>
              <c:f>'By clinker production'!$D$2:$AE$2</c:f>
              <c:strCache>
                <c:ptCount val="28"/>
                <c:pt idx="0">
                  <c:v>1989-90</c:v>
                </c:pt>
                <c:pt idx="1">
                  <c:v>1990-91</c:v>
                </c:pt>
                <c:pt idx="2">
                  <c:v>1991-92</c:v>
                </c:pt>
                <c:pt idx="3">
                  <c:v>1992-93</c:v>
                </c:pt>
                <c:pt idx="4">
                  <c:v>1993-94</c:v>
                </c:pt>
                <c:pt idx="5">
                  <c:v>1994-95</c:v>
                </c:pt>
                <c:pt idx="6">
                  <c:v>1995-96</c:v>
                </c:pt>
                <c:pt idx="7">
                  <c:v>1996-97</c:v>
                </c:pt>
                <c:pt idx="8">
                  <c:v>1997-98</c:v>
                </c:pt>
                <c:pt idx="9">
                  <c:v>1998-99</c:v>
                </c:pt>
                <c:pt idx="10">
                  <c:v>1999-00</c:v>
                </c:pt>
                <c:pt idx="11">
                  <c:v>2000-01</c:v>
                </c:pt>
                <c:pt idx="12">
                  <c:v>2001-02</c:v>
                </c:pt>
                <c:pt idx="13">
                  <c:v>2002-03</c:v>
                </c:pt>
                <c:pt idx="14">
                  <c:v>2003-04</c:v>
                </c:pt>
                <c:pt idx="15">
                  <c:v>2004-05</c:v>
                </c:pt>
                <c:pt idx="16">
                  <c:v>2005-06</c:v>
                </c:pt>
                <c:pt idx="17">
                  <c:v>2006-07</c:v>
                </c:pt>
                <c:pt idx="18">
                  <c:v>2007-08</c:v>
                </c:pt>
                <c:pt idx="19">
                  <c:v>2008-09</c:v>
                </c:pt>
                <c:pt idx="20">
                  <c:v>2009-10</c:v>
                </c:pt>
                <c:pt idx="21">
                  <c:v>2010-11</c:v>
                </c:pt>
                <c:pt idx="22">
                  <c:v>2011-12</c:v>
                </c:pt>
                <c:pt idx="23">
                  <c:v>2012-13</c:v>
                </c:pt>
                <c:pt idx="24">
                  <c:v>2013-14</c:v>
                </c:pt>
                <c:pt idx="25">
                  <c:v>2014-15</c:v>
                </c:pt>
                <c:pt idx="26">
                  <c:v>2015-16</c:v>
                </c:pt>
                <c:pt idx="27">
                  <c:v>2016-17</c:v>
                </c:pt>
              </c:strCache>
            </c:strRef>
          </c:cat>
          <c:val>
            <c:numRef>
              <c:f>'By clinker production'!$D$44:$AE$44</c:f>
              <c:numCache>
                <c:formatCode>0.00</c:formatCode>
                <c:ptCount val="28"/>
                <c:pt idx="0">
                  <c:v>45.42</c:v>
                </c:pt>
                <c:pt idx="1">
                  <c:v>48.9</c:v>
                </c:pt>
                <c:pt idx="2">
                  <c:v>53.61</c:v>
                </c:pt>
                <c:pt idx="3">
                  <c:v>54.08</c:v>
                </c:pt>
                <c:pt idx="4">
                  <c:v>57.96</c:v>
                </c:pt>
                <c:pt idx="5">
                  <c:v>62.35</c:v>
                </c:pt>
                <c:pt idx="6">
                  <c:v>69.64</c:v>
                </c:pt>
                <c:pt idx="7">
                  <c:v>76.22</c:v>
                </c:pt>
                <c:pt idx="8">
                  <c:v>83.16</c:v>
                </c:pt>
                <c:pt idx="9">
                  <c:v>87.91</c:v>
                </c:pt>
                <c:pt idx="10">
                  <c:v>100.45</c:v>
                </c:pt>
                <c:pt idx="11">
                  <c:v>100.11</c:v>
                </c:pt>
                <c:pt idx="12">
                  <c:v>106.9</c:v>
                </c:pt>
                <c:pt idx="13">
                  <c:v>116.35</c:v>
                </c:pt>
                <c:pt idx="14">
                  <c:v>123.5</c:v>
                </c:pt>
                <c:pt idx="15">
                  <c:v>133.57</c:v>
                </c:pt>
                <c:pt idx="16">
                  <c:v>147.81</c:v>
                </c:pt>
                <c:pt idx="17">
                  <c:v>161.63999999999999</c:v>
                </c:pt>
                <c:pt idx="18">
                  <c:v>174.31</c:v>
                </c:pt>
                <c:pt idx="19">
                  <c:v>187.6</c:v>
                </c:pt>
                <c:pt idx="20">
                  <c:v>217.44</c:v>
                </c:pt>
                <c:pt idx="21">
                  <c:v>227.8</c:v>
                </c:pt>
                <c:pt idx="22">
                  <c:v>247.45</c:v>
                </c:pt>
                <c:pt idx="23">
                  <c:v>248.23</c:v>
                </c:pt>
                <c:pt idx="24">
                  <c:v>255.83</c:v>
                </c:pt>
                <c:pt idx="25">
                  <c:v>270.24</c:v>
                </c:pt>
                <c:pt idx="26" formatCode="General">
                  <c:v>283.45699999999999</c:v>
                </c:pt>
                <c:pt idx="27" formatCode="General">
                  <c:v>279.97500000000002</c:v>
                </c:pt>
              </c:numCache>
            </c:numRef>
          </c:val>
          <c:smooth val="0"/>
          <c:extLst>
            <c:ext xmlns:c16="http://schemas.microsoft.com/office/drawing/2014/chart" uri="{C3380CC4-5D6E-409C-BE32-E72D297353CC}">
              <c16:uniqueId val="{00000001-4451-4A63-8D9B-49864E5ACDB5}"/>
            </c:ext>
          </c:extLst>
        </c:ser>
        <c:dLbls>
          <c:showLegendKey val="0"/>
          <c:showVal val="0"/>
          <c:showCatName val="0"/>
          <c:showSerName val="0"/>
          <c:showPercent val="0"/>
          <c:showBubbleSize val="0"/>
        </c:dLbls>
        <c:smooth val="0"/>
        <c:axId val="559597696"/>
        <c:axId val="559598088"/>
      </c:lineChart>
      <c:catAx>
        <c:axId val="5595976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59598088"/>
        <c:crosses val="autoZero"/>
        <c:auto val="1"/>
        <c:lblAlgn val="ctr"/>
        <c:lblOffset val="100"/>
        <c:noMultiLvlLbl val="0"/>
      </c:catAx>
      <c:valAx>
        <c:axId val="55959808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59597696"/>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'By clinker production'!$B$81</c:f>
              <c:strCache>
                <c:ptCount val="1"/>
                <c:pt idx="0">
                  <c:v>From clinker production</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'By clinker production'!$D$80:$AE$80</c:f>
              <c:strCache>
                <c:ptCount val="28"/>
                <c:pt idx="0">
                  <c:v>1989-90</c:v>
                </c:pt>
                <c:pt idx="1">
                  <c:v>1990-91</c:v>
                </c:pt>
                <c:pt idx="2">
                  <c:v>1991-92</c:v>
                </c:pt>
                <c:pt idx="3">
                  <c:v>1992-93</c:v>
                </c:pt>
                <c:pt idx="4">
                  <c:v>1993-94</c:v>
                </c:pt>
                <c:pt idx="5">
                  <c:v>1994-95</c:v>
                </c:pt>
                <c:pt idx="6">
                  <c:v>1995-96</c:v>
                </c:pt>
                <c:pt idx="7">
                  <c:v>1996-97</c:v>
                </c:pt>
                <c:pt idx="8">
                  <c:v>1997-98</c:v>
                </c:pt>
                <c:pt idx="9">
                  <c:v>1998-99</c:v>
                </c:pt>
                <c:pt idx="10">
                  <c:v>1999-00</c:v>
                </c:pt>
                <c:pt idx="11">
                  <c:v>2000-01</c:v>
                </c:pt>
                <c:pt idx="12">
                  <c:v>2001-02</c:v>
                </c:pt>
                <c:pt idx="13">
                  <c:v>2002-03</c:v>
                </c:pt>
                <c:pt idx="14">
                  <c:v>2003-04</c:v>
                </c:pt>
                <c:pt idx="15">
                  <c:v>2004-05</c:v>
                </c:pt>
                <c:pt idx="16">
                  <c:v>2005-06</c:v>
                </c:pt>
                <c:pt idx="17">
                  <c:v>2006-07</c:v>
                </c:pt>
                <c:pt idx="18">
                  <c:v>2007-08</c:v>
                </c:pt>
                <c:pt idx="19">
                  <c:v>2008-09</c:v>
                </c:pt>
                <c:pt idx="20">
                  <c:v>2009-10</c:v>
                </c:pt>
                <c:pt idx="21">
                  <c:v>2010-11</c:v>
                </c:pt>
                <c:pt idx="22">
                  <c:v>2011-12</c:v>
                </c:pt>
                <c:pt idx="23">
                  <c:v>2012-13</c:v>
                </c:pt>
                <c:pt idx="24">
                  <c:v>2013-14</c:v>
                </c:pt>
                <c:pt idx="25">
                  <c:v>2014-15</c:v>
                </c:pt>
                <c:pt idx="26">
                  <c:v>2015-16</c:v>
                </c:pt>
                <c:pt idx="27">
                  <c:v>2016-17</c:v>
                </c:pt>
              </c:strCache>
            </c:strRef>
          </c:cat>
          <c:val>
            <c:numRef>
              <c:f>'By clinker production'!$D$81:$AE$81</c:f>
              <c:numCache>
                <c:formatCode>General</c:formatCode>
                <c:ptCount val="28"/>
                <c:pt idx="6" formatCode="0.00">
                  <c:v>0.90378633206186709</c:v>
                </c:pt>
                <c:pt idx="7" formatCode="0.00">
                  <c:v>0.91391178507690629</c:v>
                </c:pt>
                <c:pt idx="8" formatCode="0.00">
                  <c:v>0.90670053175862741</c:v>
                </c:pt>
                <c:pt idx="9" formatCode="0.00">
                  <c:v>0.87744428494540283</c:v>
                </c:pt>
                <c:pt idx="10" formatCode="0.00">
                  <c:v>0.90367507300955974</c:v>
                </c:pt>
                <c:pt idx="11" formatCode="0.00">
                  <c:v>0.88067577867906333</c:v>
                </c:pt>
                <c:pt idx="12" formatCode="0.00">
                  <c:v>0.84453124999999984</c:v>
                </c:pt>
                <c:pt idx="13" formatCode="0.00">
                  <c:v>0.84274809160305353</c:v>
                </c:pt>
                <c:pt idx="14" formatCode="0.00">
                  <c:v>0.82519148936170217</c:v>
                </c:pt>
                <c:pt idx="15" formatCode="0.00">
                  <c:v>0.76931262779437359</c:v>
                </c:pt>
                <c:pt idx="16" formatCode="0.00">
                  <c:v>0.75855163455293362</c:v>
                </c:pt>
                <c:pt idx="17" formatCode="0.00">
                  <c:v>0.73144876325088348</c:v>
                </c:pt>
                <c:pt idx="18" formatCode="0.00">
                  <c:v>0.73105386954276863</c:v>
                </c:pt>
                <c:pt idx="19" formatCode="0.00">
                  <c:v>0.72429656574301915</c:v>
                </c:pt>
                <c:pt idx="20" formatCode="0.00">
                  <c:v>0.78488118859797706</c:v>
                </c:pt>
                <c:pt idx="21" formatCode="0.00">
                  <c:v>0.78359107324752286</c:v>
                </c:pt>
                <c:pt idx="22" formatCode="0.00">
                  <c:v>0.78701960784313729</c:v>
                </c:pt>
                <c:pt idx="23" formatCode="0.00">
                  <c:v>0.78665444784156613</c:v>
                </c:pt>
                <c:pt idx="24" formatCode="0.00">
                  <c:v>0.78569027385801293</c:v>
                </c:pt>
                <c:pt idx="25" formatCode="0.00">
                  <c:v>0.78615771874008078</c:v>
                </c:pt>
                <c:pt idx="26" formatCode="0.00">
                  <c:v>0.79024331732855424</c:v>
                </c:pt>
                <c:pt idx="27" formatCode="0.00">
                  <c:v>0.78578444503973566</c:v>
                </c:pt>
              </c:numCache>
            </c:numRef>
          </c:val>
          <c:smooth val="0"/>
          <c:extLst>
            <c:ext xmlns:c16="http://schemas.microsoft.com/office/drawing/2014/chart" uri="{C3380CC4-5D6E-409C-BE32-E72D297353CC}">
              <c16:uniqueId val="{00000000-DE1A-4D12-9CA7-71194545E84F}"/>
            </c:ext>
          </c:extLst>
        </c:ser>
        <c:ser>
          <c:idx val="1"/>
          <c:order val="1"/>
          <c:tx>
            <c:strRef>
              <c:f>'By clinker production'!$B$82</c:f>
              <c:strCache>
                <c:ptCount val="1"/>
                <c:pt idx="0">
                  <c:v>From cement types</c:v>
                </c:pt>
              </c:strCache>
            </c:strRef>
          </c:tx>
          <c:spPr>
            <a:ln w="28575" cap="rnd">
              <a:solidFill>
                <a:schemeClr val="accent2"/>
              </a:solidFill>
              <a:round/>
            </a:ln>
            <a:effectLst/>
          </c:spPr>
          <c:marker>
            <c:symbol val="square"/>
            <c:size val="5"/>
            <c:spPr>
              <a:solidFill>
                <a:schemeClr val="accent2"/>
              </a:solidFill>
              <a:ln w="9525">
                <a:solidFill>
                  <a:schemeClr val="accent2"/>
                </a:solidFill>
              </a:ln>
              <a:effectLst/>
            </c:spPr>
          </c:marker>
          <c:cat>
            <c:strRef>
              <c:f>'By clinker production'!$D$80:$AE$80</c:f>
              <c:strCache>
                <c:ptCount val="28"/>
                <c:pt idx="0">
                  <c:v>1989-90</c:v>
                </c:pt>
                <c:pt idx="1">
                  <c:v>1990-91</c:v>
                </c:pt>
                <c:pt idx="2">
                  <c:v>1991-92</c:v>
                </c:pt>
                <c:pt idx="3">
                  <c:v>1992-93</c:v>
                </c:pt>
                <c:pt idx="4">
                  <c:v>1993-94</c:v>
                </c:pt>
                <c:pt idx="5">
                  <c:v>1994-95</c:v>
                </c:pt>
                <c:pt idx="6">
                  <c:v>1995-96</c:v>
                </c:pt>
                <c:pt idx="7">
                  <c:v>1996-97</c:v>
                </c:pt>
                <c:pt idx="8">
                  <c:v>1997-98</c:v>
                </c:pt>
                <c:pt idx="9">
                  <c:v>1998-99</c:v>
                </c:pt>
                <c:pt idx="10">
                  <c:v>1999-00</c:v>
                </c:pt>
                <c:pt idx="11">
                  <c:v>2000-01</c:v>
                </c:pt>
                <c:pt idx="12">
                  <c:v>2001-02</c:v>
                </c:pt>
                <c:pt idx="13">
                  <c:v>2002-03</c:v>
                </c:pt>
                <c:pt idx="14">
                  <c:v>2003-04</c:v>
                </c:pt>
                <c:pt idx="15">
                  <c:v>2004-05</c:v>
                </c:pt>
                <c:pt idx="16">
                  <c:v>2005-06</c:v>
                </c:pt>
                <c:pt idx="17">
                  <c:v>2006-07</c:v>
                </c:pt>
                <c:pt idx="18">
                  <c:v>2007-08</c:v>
                </c:pt>
                <c:pt idx="19">
                  <c:v>2008-09</c:v>
                </c:pt>
                <c:pt idx="20">
                  <c:v>2009-10</c:v>
                </c:pt>
                <c:pt idx="21">
                  <c:v>2010-11</c:v>
                </c:pt>
                <c:pt idx="22">
                  <c:v>2011-12</c:v>
                </c:pt>
                <c:pt idx="23">
                  <c:v>2012-13</c:v>
                </c:pt>
                <c:pt idx="24">
                  <c:v>2013-14</c:v>
                </c:pt>
                <c:pt idx="25">
                  <c:v>2014-15</c:v>
                </c:pt>
                <c:pt idx="26">
                  <c:v>2015-16</c:v>
                </c:pt>
                <c:pt idx="27">
                  <c:v>2016-17</c:v>
                </c:pt>
              </c:strCache>
            </c:strRef>
          </c:cat>
          <c:val>
            <c:numRef>
              <c:f>'By clinker production'!$D$82:$AE$82</c:f>
              <c:numCache>
                <c:formatCode>0.00</c:formatCode>
                <c:ptCount val="28"/>
                <c:pt idx="0">
                  <c:v>0.86684500000000009</c:v>
                </c:pt>
                <c:pt idx="1">
                  <c:v>0.86634500000000003</c:v>
                </c:pt>
                <c:pt idx="2">
                  <c:v>0.8714400000000001</c:v>
                </c:pt>
                <c:pt idx="3">
                  <c:v>0.8670199999999999</c:v>
                </c:pt>
                <c:pt idx="4">
                  <c:v>0.86995000000000011</c:v>
                </c:pt>
                <c:pt idx="5">
                  <c:v>0.86696999999999991</c:v>
                </c:pt>
                <c:pt idx="6">
                  <c:v>0.86283999999999983</c:v>
                </c:pt>
                <c:pt idx="7">
                  <c:v>0.864255</c:v>
                </c:pt>
                <c:pt idx="8">
                  <c:v>0.86991499999999999</c:v>
                </c:pt>
                <c:pt idx="9">
                  <c:v>0.86814499999999994</c:v>
                </c:pt>
                <c:pt idx="10">
                  <c:v>0.86223499999999997</c:v>
                </c:pt>
                <c:pt idx="11">
                  <c:v>0.85169500000000009</c:v>
                </c:pt>
                <c:pt idx="12">
                  <c:v>0.84115000000000006</c:v>
                </c:pt>
                <c:pt idx="13">
                  <c:v>0.84150000000000003</c:v>
                </c:pt>
                <c:pt idx="14">
                  <c:v>0.83250000000000013</c:v>
                </c:pt>
                <c:pt idx="15">
                  <c:v>0.83499999999999996</c:v>
                </c:pt>
                <c:pt idx="16">
                  <c:v>0.81570000000000009</c:v>
                </c:pt>
                <c:pt idx="17">
                  <c:v>0.80207142857142855</c:v>
                </c:pt>
                <c:pt idx="18">
                  <c:v>0.78202857142857152</c:v>
                </c:pt>
                <c:pt idx="20">
                  <c:v>0.77328571428571435</c:v>
                </c:pt>
                <c:pt idx="22">
                  <c:v>0.75439999999999996</c:v>
                </c:pt>
                <c:pt idx="25">
                  <c:v>0.73499999999999988</c:v>
                </c:pt>
              </c:numCache>
            </c:numRef>
          </c:val>
          <c:smooth val="0"/>
          <c:extLst>
            <c:ext xmlns:c16="http://schemas.microsoft.com/office/drawing/2014/chart" uri="{C3380CC4-5D6E-409C-BE32-E72D297353CC}">
              <c16:uniqueId val="{00000001-DE1A-4D12-9CA7-71194545E84F}"/>
            </c:ext>
          </c:extLst>
        </c:ser>
        <c:ser>
          <c:idx val="2"/>
          <c:order val="2"/>
          <c:tx>
            <c:strRef>
              <c:f>'By clinker production'!$B$83</c:f>
              <c:strCache>
                <c:ptCount val="1"/>
                <c:pt idx="0">
                  <c:v>WBCSD</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f>'By clinker production'!$D$80:$AE$80</c:f>
              <c:strCache>
                <c:ptCount val="28"/>
                <c:pt idx="0">
                  <c:v>1989-90</c:v>
                </c:pt>
                <c:pt idx="1">
                  <c:v>1990-91</c:v>
                </c:pt>
                <c:pt idx="2">
                  <c:v>1991-92</c:v>
                </c:pt>
                <c:pt idx="3">
                  <c:v>1992-93</c:v>
                </c:pt>
                <c:pt idx="4">
                  <c:v>1993-94</c:v>
                </c:pt>
                <c:pt idx="5">
                  <c:v>1994-95</c:v>
                </c:pt>
                <c:pt idx="6">
                  <c:v>1995-96</c:v>
                </c:pt>
                <c:pt idx="7">
                  <c:v>1996-97</c:v>
                </c:pt>
                <c:pt idx="8">
                  <c:v>1997-98</c:v>
                </c:pt>
                <c:pt idx="9">
                  <c:v>1998-99</c:v>
                </c:pt>
                <c:pt idx="10">
                  <c:v>1999-00</c:v>
                </c:pt>
                <c:pt idx="11">
                  <c:v>2000-01</c:v>
                </c:pt>
                <c:pt idx="12">
                  <c:v>2001-02</c:v>
                </c:pt>
                <c:pt idx="13">
                  <c:v>2002-03</c:v>
                </c:pt>
                <c:pt idx="14">
                  <c:v>2003-04</c:v>
                </c:pt>
                <c:pt idx="15">
                  <c:v>2004-05</c:v>
                </c:pt>
                <c:pt idx="16">
                  <c:v>2005-06</c:v>
                </c:pt>
                <c:pt idx="17">
                  <c:v>2006-07</c:v>
                </c:pt>
                <c:pt idx="18">
                  <c:v>2007-08</c:v>
                </c:pt>
                <c:pt idx="19">
                  <c:v>2008-09</c:v>
                </c:pt>
                <c:pt idx="20">
                  <c:v>2009-10</c:v>
                </c:pt>
                <c:pt idx="21">
                  <c:v>2010-11</c:v>
                </c:pt>
                <c:pt idx="22">
                  <c:v>2011-12</c:v>
                </c:pt>
                <c:pt idx="23">
                  <c:v>2012-13</c:v>
                </c:pt>
                <c:pt idx="24">
                  <c:v>2013-14</c:v>
                </c:pt>
                <c:pt idx="25">
                  <c:v>2014-15</c:v>
                </c:pt>
                <c:pt idx="26">
                  <c:v>2015-16</c:v>
                </c:pt>
                <c:pt idx="27">
                  <c:v>2016-17</c:v>
                </c:pt>
              </c:strCache>
            </c:strRef>
          </c:cat>
          <c:val>
            <c:numRef>
              <c:f>'By clinker production'!$D$83:$AE$83</c:f>
              <c:numCache>
                <c:formatCode>General</c:formatCode>
                <c:ptCount val="28"/>
                <c:pt idx="1">
                  <c:v>0.87</c:v>
                </c:pt>
                <c:pt idx="11">
                  <c:v>0.85</c:v>
                </c:pt>
                <c:pt idx="16">
                  <c:v>0.78</c:v>
                </c:pt>
                <c:pt idx="17">
                  <c:v>0.75</c:v>
                </c:pt>
                <c:pt idx="18">
                  <c:v>0.73</c:v>
                </c:pt>
                <c:pt idx="19">
                  <c:v>0.72</c:v>
                </c:pt>
                <c:pt idx="20">
                  <c:v>0.72</c:v>
                </c:pt>
                <c:pt idx="21">
                  <c:v>0.71</c:v>
                </c:pt>
                <c:pt idx="22">
                  <c:v>0.71</c:v>
                </c:pt>
                <c:pt idx="23">
                  <c:v>0.71</c:v>
                </c:pt>
                <c:pt idx="24">
                  <c:v>0.71</c:v>
                </c:pt>
                <c:pt idx="25">
                  <c:v>0.7</c:v>
                </c:pt>
              </c:numCache>
            </c:numRef>
          </c:val>
          <c:smooth val="0"/>
          <c:extLst>
            <c:ext xmlns:c16="http://schemas.microsoft.com/office/drawing/2014/chart" uri="{C3380CC4-5D6E-409C-BE32-E72D297353CC}">
              <c16:uniqueId val="{00000002-DE1A-4D12-9CA7-71194545E84F}"/>
            </c:ext>
          </c:extLst>
        </c:ser>
        <c:ser>
          <c:idx val="3"/>
          <c:order val="3"/>
          <c:tx>
            <c:strRef>
              <c:f>'By clinker production'!$B$84</c:f>
              <c:strCache>
                <c:ptCount val="1"/>
                <c:pt idx="0">
                  <c:v>From blending ratio</c:v>
                </c:pt>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cat>
            <c:strRef>
              <c:f>'By clinker production'!$D$80:$AE$80</c:f>
              <c:strCache>
                <c:ptCount val="28"/>
                <c:pt idx="0">
                  <c:v>1989-90</c:v>
                </c:pt>
                <c:pt idx="1">
                  <c:v>1990-91</c:v>
                </c:pt>
                <c:pt idx="2">
                  <c:v>1991-92</c:v>
                </c:pt>
                <c:pt idx="3">
                  <c:v>1992-93</c:v>
                </c:pt>
                <c:pt idx="4">
                  <c:v>1993-94</c:v>
                </c:pt>
                <c:pt idx="5">
                  <c:v>1994-95</c:v>
                </c:pt>
                <c:pt idx="6">
                  <c:v>1995-96</c:v>
                </c:pt>
                <c:pt idx="7">
                  <c:v>1996-97</c:v>
                </c:pt>
                <c:pt idx="8">
                  <c:v>1997-98</c:v>
                </c:pt>
                <c:pt idx="9">
                  <c:v>1998-99</c:v>
                </c:pt>
                <c:pt idx="10">
                  <c:v>1999-00</c:v>
                </c:pt>
                <c:pt idx="11">
                  <c:v>2000-01</c:v>
                </c:pt>
                <c:pt idx="12">
                  <c:v>2001-02</c:v>
                </c:pt>
                <c:pt idx="13">
                  <c:v>2002-03</c:v>
                </c:pt>
                <c:pt idx="14">
                  <c:v>2003-04</c:v>
                </c:pt>
                <c:pt idx="15">
                  <c:v>2004-05</c:v>
                </c:pt>
                <c:pt idx="16">
                  <c:v>2005-06</c:v>
                </c:pt>
                <c:pt idx="17">
                  <c:v>2006-07</c:v>
                </c:pt>
                <c:pt idx="18">
                  <c:v>2007-08</c:v>
                </c:pt>
                <c:pt idx="19">
                  <c:v>2008-09</c:v>
                </c:pt>
                <c:pt idx="20">
                  <c:v>2009-10</c:v>
                </c:pt>
                <c:pt idx="21">
                  <c:v>2010-11</c:v>
                </c:pt>
                <c:pt idx="22">
                  <c:v>2011-12</c:v>
                </c:pt>
                <c:pt idx="23">
                  <c:v>2012-13</c:v>
                </c:pt>
                <c:pt idx="24">
                  <c:v>2013-14</c:v>
                </c:pt>
                <c:pt idx="25">
                  <c:v>2014-15</c:v>
                </c:pt>
                <c:pt idx="26">
                  <c:v>2015-16</c:v>
                </c:pt>
                <c:pt idx="27">
                  <c:v>2016-17</c:v>
                </c:pt>
              </c:strCache>
            </c:strRef>
          </c:cat>
          <c:val>
            <c:numRef>
              <c:f>'By clinker production'!$D$84:$AE$84</c:f>
              <c:numCache>
                <c:formatCode>General</c:formatCode>
                <c:ptCount val="28"/>
                <c:pt idx="13" formatCode="0.00">
                  <c:v>0.84033613445378152</c:v>
                </c:pt>
                <c:pt idx="14" formatCode="0.00">
                  <c:v>0.83333333333333337</c:v>
                </c:pt>
                <c:pt idx="15" formatCode="0.00">
                  <c:v>0.81300813008130079</c:v>
                </c:pt>
                <c:pt idx="16" formatCode="0.00">
                  <c:v>0.8</c:v>
                </c:pt>
                <c:pt idx="17" formatCode="0.00">
                  <c:v>0.75757575757575757</c:v>
                </c:pt>
                <c:pt idx="18" formatCode="0.00">
                  <c:v>0.76335877862595414</c:v>
                </c:pt>
                <c:pt idx="19" formatCode="0.00">
                  <c:v>0.74626865671641784</c:v>
                </c:pt>
                <c:pt idx="20" formatCode="0.00">
                  <c:v>0.8</c:v>
                </c:pt>
                <c:pt idx="21" formatCode="0.00">
                  <c:v>0.78740157480314954</c:v>
                </c:pt>
                <c:pt idx="22" formatCode="0.00">
                  <c:v>0.78740157480314954</c:v>
                </c:pt>
                <c:pt idx="25" formatCode="0.00">
                  <c:v>0.75187969924812026</c:v>
                </c:pt>
                <c:pt idx="26" formatCode="0.00">
                  <c:v>0.7407407407407407</c:v>
                </c:pt>
                <c:pt idx="27" formatCode="0.00">
                  <c:v>0.72992700729927007</c:v>
                </c:pt>
              </c:numCache>
            </c:numRef>
          </c:val>
          <c:smooth val="0"/>
          <c:extLst>
            <c:ext xmlns:c16="http://schemas.microsoft.com/office/drawing/2014/chart" uri="{C3380CC4-5D6E-409C-BE32-E72D297353CC}">
              <c16:uniqueId val="{00000003-DE1A-4D12-9CA7-71194545E84F}"/>
            </c:ext>
          </c:extLst>
        </c:ser>
        <c:ser>
          <c:idx val="4"/>
          <c:order val="4"/>
          <c:tx>
            <c:strRef>
              <c:f>'By clinker production'!$B$85</c:f>
              <c:strCache>
                <c:ptCount val="1"/>
                <c:pt idx="0">
                  <c:v>From Coal Directory</c:v>
                </c:pt>
              </c:strCache>
            </c:strRef>
          </c:tx>
          <c:spPr>
            <a:ln w="28575" cap="rnd">
              <a:solidFill>
                <a:schemeClr val="accent5"/>
              </a:solidFill>
              <a:round/>
            </a:ln>
            <a:effectLst/>
          </c:spPr>
          <c:marker>
            <c:symbol val="circle"/>
            <c:size val="5"/>
            <c:spPr>
              <a:solidFill>
                <a:schemeClr val="accent5"/>
              </a:solidFill>
              <a:ln w="9525">
                <a:solidFill>
                  <a:schemeClr val="accent5"/>
                </a:solidFill>
              </a:ln>
              <a:effectLst/>
            </c:spPr>
          </c:marker>
          <c:cat>
            <c:strRef>
              <c:f>'By clinker production'!$D$80:$AE$80</c:f>
              <c:strCache>
                <c:ptCount val="28"/>
                <c:pt idx="0">
                  <c:v>1989-90</c:v>
                </c:pt>
                <c:pt idx="1">
                  <c:v>1990-91</c:v>
                </c:pt>
                <c:pt idx="2">
                  <c:v>1991-92</c:v>
                </c:pt>
                <c:pt idx="3">
                  <c:v>1992-93</c:v>
                </c:pt>
                <c:pt idx="4">
                  <c:v>1993-94</c:v>
                </c:pt>
                <c:pt idx="5">
                  <c:v>1994-95</c:v>
                </c:pt>
                <c:pt idx="6">
                  <c:v>1995-96</c:v>
                </c:pt>
                <c:pt idx="7">
                  <c:v>1996-97</c:v>
                </c:pt>
                <c:pt idx="8">
                  <c:v>1997-98</c:v>
                </c:pt>
                <c:pt idx="9">
                  <c:v>1998-99</c:v>
                </c:pt>
                <c:pt idx="10">
                  <c:v>1999-00</c:v>
                </c:pt>
                <c:pt idx="11">
                  <c:v>2000-01</c:v>
                </c:pt>
                <c:pt idx="12">
                  <c:v>2001-02</c:v>
                </c:pt>
                <c:pt idx="13">
                  <c:v>2002-03</c:v>
                </c:pt>
                <c:pt idx="14">
                  <c:v>2003-04</c:v>
                </c:pt>
                <c:pt idx="15">
                  <c:v>2004-05</c:v>
                </c:pt>
                <c:pt idx="16">
                  <c:v>2005-06</c:v>
                </c:pt>
                <c:pt idx="17">
                  <c:v>2006-07</c:v>
                </c:pt>
                <c:pt idx="18">
                  <c:v>2007-08</c:v>
                </c:pt>
                <c:pt idx="19">
                  <c:v>2008-09</c:v>
                </c:pt>
                <c:pt idx="20">
                  <c:v>2009-10</c:v>
                </c:pt>
                <c:pt idx="21">
                  <c:v>2010-11</c:v>
                </c:pt>
                <c:pt idx="22">
                  <c:v>2011-12</c:v>
                </c:pt>
                <c:pt idx="23">
                  <c:v>2012-13</c:v>
                </c:pt>
                <c:pt idx="24">
                  <c:v>2013-14</c:v>
                </c:pt>
                <c:pt idx="25">
                  <c:v>2014-15</c:v>
                </c:pt>
                <c:pt idx="26">
                  <c:v>2015-16</c:v>
                </c:pt>
                <c:pt idx="27">
                  <c:v>2016-17</c:v>
                </c:pt>
              </c:strCache>
            </c:strRef>
          </c:cat>
          <c:val>
            <c:numRef>
              <c:f>'By clinker production'!$D$85:$AE$85</c:f>
              <c:numCache>
                <c:formatCode>General</c:formatCode>
                <c:ptCount val="28"/>
                <c:pt idx="6" formatCode="0.00">
                  <c:v>0.79623945464051271</c:v>
                </c:pt>
                <c:pt idx="7" formatCode="0.00">
                  <c:v>0.87447194512263371</c:v>
                </c:pt>
                <c:pt idx="8" formatCode="0.00">
                  <c:v>0.86291632534736862</c:v>
                </c:pt>
                <c:pt idx="9" formatCode="0.00">
                  <c:v>0.86030212748244206</c:v>
                </c:pt>
                <c:pt idx="10" formatCode="0.00">
                  <c:v>0.85697090147787514</c:v>
                </c:pt>
                <c:pt idx="11" formatCode="0.00">
                  <c:v>0.83612925587167097</c:v>
                </c:pt>
                <c:pt idx="12" formatCode="0.00">
                  <c:v>0.82187499999999991</c:v>
                </c:pt>
                <c:pt idx="13" formatCode="0.00">
                  <c:v>0.79263583295913786</c:v>
                </c:pt>
                <c:pt idx="14" formatCode="0.00">
                  <c:v>0.76</c:v>
                </c:pt>
                <c:pt idx="15" formatCode="0.00">
                  <c:v>0.7505683154346634</c:v>
                </c:pt>
                <c:pt idx="16" formatCode="0.00">
                  <c:v>0.7571398349904801</c:v>
                </c:pt>
                <c:pt idx="17" formatCode="0.00">
                  <c:v>0.73509380621948095</c:v>
                </c:pt>
                <c:pt idx="18" formatCode="0.00">
                  <c:v>0.72378349474184533</c:v>
                </c:pt>
                <c:pt idx="19" formatCode="0.00">
                  <c:v>0.72026431718061668</c:v>
                </c:pt>
                <c:pt idx="20" formatCode="0.00">
                  <c:v>0.73461897356143069</c:v>
                </c:pt>
                <c:pt idx="21" formatCode="0.00">
                  <c:v>0.73301775147929005</c:v>
                </c:pt>
                <c:pt idx="22" formatCode="0.00">
                  <c:v>0.73819695572468202</c:v>
                </c:pt>
              </c:numCache>
            </c:numRef>
          </c:val>
          <c:smooth val="0"/>
          <c:extLst>
            <c:ext xmlns:c16="http://schemas.microsoft.com/office/drawing/2014/chart" uri="{C3380CC4-5D6E-409C-BE32-E72D297353CC}">
              <c16:uniqueId val="{00000000-920D-4948-9F6F-2CF91614FB5A}"/>
            </c:ext>
          </c:extLst>
        </c:ser>
        <c:dLbls>
          <c:showLegendKey val="0"/>
          <c:showVal val="0"/>
          <c:showCatName val="0"/>
          <c:showSerName val="0"/>
          <c:showPercent val="0"/>
          <c:showBubbleSize val="0"/>
        </c:dLbls>
        <c:marker val="1"/>
        <c:smooth val="0"/>
        <c:axId val="563678632"/>
        <c:axId val="563679024"/>
      </c:lineChart>
      <c:catAx>
        <c:axId val="5636786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3679024"/>
        <c:crosses val="autoZero"/>
        <c:auto val="1"/>
        <c:lblAlgn val="ctr"/>
        <c:lblOffset val="100"/>
        <c:noMultiLvlLbl val="0"/>
      </c:catAx>
      <c:valAx>
        <c:axId val="563679024"/>
        <c:scaling>
          <c:orientation val="minMax"/>
          <c:min val="0.60000000000000009"/>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Clinker ratio</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36786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Clinker production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'By clinker production'!$C$50</c:f>
              <c:strCache>
                <c:ptCount val="1"/>
                <c:pt idx="0">
                  <c:v>Coal Directory</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'By clinker production'!$D$80:$AE$80</c:f>
              <c:strCache>
                <c:ptCount val="28"/>
                <c:pt idx="0">
                  <c:v>1989-90</c:v>
                </c:pt>
                <c:pt idx="1">
                  <c:v>1990-91</c:v>
                </c:pt>
                <c:pt idx="2">
                  <c:v>1991-92</c:v>
                </c:pt>
                <c:pt idx="3">
                  <c:v>1992-93</c:v>
                </c:pt>
                <c:pt idx="4">
                  <c:v>1993-94</c:v>
                </c:pt>
                <c:pt idx="5">
                  <c:v>1994-95</c:v>
                </c:pt>
                <c:pt idx="6">
                  <c:v>1995-96</c:v>
                </c:pt>
                <c:pt idx="7">
                  <c:v>1996-97</c:v>
                </c:pt>
                <c:pt idx="8">
                  <c:v>1997-98</c:v>
                </c:pt>
                <c:pt idx="9">
                  <c:v>1998-99</c:v>
                </c:pt>
                <c:pt idx="10">
                  <c:v>1999-00</c:v>
                </c:pt>
                <c:pt idx="11">
                  <c:v>2000-01</c:v>
                </c:pt>
                <c:pt idx="12">
                  <c:v>2001-02</c:v>
                </c:pt>
                <c:pt idx="13">
                  <c:v>2002-03</c:v>
                </c:pt>
                <c:pt idx="14">
                  <c:v>2003-04</c:v>
                </c:pt>
                <c:pt idx="15">
                  <c:v>2004-05</c:v>
                </c:pt>
                <c:pt idx="16">
                  <c:v>2005-06</c:v>
                </c:pt>
                <c:pt idx="17">
                  <c:v>2006-07</c:v>
                </c:pt>
                <c:pt idx="18">
                  <c:v>2007-08</c:v>
                </c:pt>
                <c:pt idx="19">
                  <c:v>2008-09</c:v>
                </c:pt>
                <c:pt idx="20">
                  <c:v>2009-10</c:v>
                </c:pt>
                <c:pt idx="21">
                  <c:v>2010-11</c:v>
                </c:pt>
                <c:pt idx="22">
                  <c:v>2011-12</c:v>
                </c:pt>
                <c:pt idx="23">
                  <c:v>2012-13</c:v>
                </c:pt>
                <c:pt idx="24">
                  <c:v>2013-14</c:v>
                </c:pt>
                <c:pt idx="25">
                  <c:v>2014-15</c:v>
                </c:pt>
                <c:pt idx="26">
                  <c:v>2015-16</c:v>
                </c:pt>
                <c:pt idx="27">
                  <c:v>2016-17</c:v>
                </c:pt>
              </c:strCache>
            </c:strRef>
          </c:cat>
          <c:val>
            <c:numRef>
              <c:f>'By clinker production'!$D$50:$AE$50</c:f>
              <c:numCache>
                <c:formatCode>General</c:formatCode>
                <c:ptCount val="28"/>
                <c:pt idx="6">
                  <c:v>59.21</c:v>
                </c:pt>
                <c:pt idx="7">
                  <c:v>64.88</c:v>
                </c:pt>
                <c:pt idx="8">
                  <c:v>71.28</c:v>
                </c:pt>
                <c:pt idx="9">
                  <c:v>73.14</c:v>
                </c:pt>
                <c:pt idx="10">
                  <c:v>86.34</c:v>
                </c:pt>
                <c:pt idx="11">
                  <c:v>84.45</c:v>
                </c:pt>
                <c:pt idx="12">
                  <c:v>88.24</c:v>
                </c:pt>
                <c:pt idx="13">
                  <c:v>97.29</c:v>
                </c:pt>
                <c:pt idx="14">
                  <c:v>102.68</c:v>
                </c:pt>
                <c:pt idx="15">
                  <c:v>109.42</c:v>
                </c:pt>
                <c:pt idx="16">
                  <c:v>116.34</c:v>
                </c:pt>
                <c:pt idx="17">
                  <c:v>121.75</c:v>
                </c:pt>
                <c:pt idx="18" formatCode="0.00">
                  <c:v>129.72999999999999</c:v>
                </c:pt>
                <c:pt idx="19" formatCode="0.00">
                  <c:v>138.78</c:v>
                </c:pt>
                <c:pt idx="20" formatCode="0.00">
                  <c:v>128.25</c:v>
                </c:pt>
                <c:pt idx="21" formatCode="0.00">
                  <c:v>132.69999999999999</c:v>
                </c:pt>
                <c:pt idx="22" formatCode="0.00">
                  <c:v>137.22999999999999</c:v>
                </c:pt>
              </c:numCache>
            </c:numRef>
          </c:val>
          <c:smooth val="0"/>
          <c:extLst>
            <c:ext xmlns:c16="http://schemas.microsoft.com/office/drawing/2014/chart" uri="{C3380CC4-5D6E-409C-BE32-E72D297353CC}">
              <c16:uniqueId val="{00000000-DE1A-4D12-9CA7-71194545E84F}"/>
            </c:ext>
          </c:extLst>
        </c:ser>
        <c:ser>
          <c:idx val="1"/>
          <c:order val="1"/>
          <c:tx>
            <c:strRef>
              <c:f>'By clinker production'!$B$82</c:f>
              <c:strCache>
                <c:ptCount val="1"/>
                <c:pt idx="0">
                  <c:v>From cement types</c:v>
                </c:pt>
              </c:strCache>
            </c:strRef>
          </c:tx>
          <c:spPr>
            <a:ln w="28575" cap="rnd">
              <a:solidFill>
                <a:schemeClr val="accent2"/>
              </a:solidFill>
              <a:round/>
            </a:ln>
            <a:effectLst/>
          </c:spPr>
          <c:marker>
            <c:symbol val="square"/>
            <c:size val="5"/>
            <c:spPr>
              <a:solidFill>
                <a:schemeClr val="accent2"/>
              </a:solidFill>
              <a:ln w="9525">
                <a:solidFill>
                  <a:schemeClr val="accent2"/>
                </a:solidFill>
              </a:ln>
              <a:effectLst/>
            </c:spPr>
          </c:marker>
          <c:cat>
            <c:strRef>
              <c:f>'By clinker production'!$D$80:$AE$80</c:f>
              <c:strCache>
                <c:ptCount val="28"/>
                <c:pt idx="0">
                  <c:v>1989-90</c:v>
                </c:pt>
                <c:pt idx="1">
                  <c:v>1990-91</c:v>
                </c:pt>
                <c:pt idx="2">
                  <c:v>1991-92</c:v>
                </c:pt>
                <c:pt idx="3">
                  <c:v>1992-93</c:v>
                </c:pt>
                <c:pt idx="4">
                  <c:v>1993-94</c:v>
                </c:pt>
                <c:pt idx="5">
                  <c:v>1994-95</c:v>
                </c:pt>
                <c:pt idx="6">
                  <c:v>1995-96</c:v>
                </c:pt>
                <c:pt idx="7">
                  <c:v>1996-97</c:v>
                </c:pt>
                <c:pt idx="8">
                  <c:v>1997-98</c:v>
                </c:pt>
                <c:pt idx="9">
                  <c:v>1998-99</c:v>
                </c:pt>
                <c:pt idx="10">
                  <c:v>1999-00</c:v>
                </c:pt>
                <c:pt idx="11">
                  <c:v>2000-01</c:v>
                </c:pt>
                <c:pt idx="12">
                  <c:v>2001-02</c:v>
                </c:pt>
                <c:pt idx="13">
                  <c:v>2002-03</c:v>
                </c:pt>
                <c:pt idx="14">
                  <c:v>2003-04</c:v>
                </c:pt>
                <c:pt idx="15">
                  <c:v>2004-05</c:v>
                </c:pt>
                <c:pt idx="16">
                  <c:v>2005-06</c:v>
                </c:pt>
                <c:pt idx="17">
                  <c:v>2006-07</c:v>
                </c:pt>
                <c:pt idx="18">
                  <c:v>2007-08</c:v>
                </c:pt>
                <c:pt idx="19">
                  <c:v>2008-09</c:v>
                </c:pt>
                <c:pt idx="20">
                  <c:v>2009-10</c:v>
                </c:pt>
                <c:pt idx="21">
                  <c:v>2010-11</c:v>
                </c:pt>
                <c:pt idx="22">
                  <c:v>2011-12</c:v>
                </c:pt>
                <c:pt idx="23">
                  <c:v>2012-13</c:v>
                </c:pt>
                <c:pt idx="24">
                  <c:v>2013-14</c:v>
                </c:pt>
                <c:pt idx="25">
                  <c:v>2014-15</c:v>
                </c:pt>
                <c:pt idx="26">
                  <c:v>2015-16</c:v>
                </c:pt>
                <c:pt idx="27">
                  <c:v>2016-17</c:v>
                </c:pt>
              </c:strCache>
            </c:strRef>
          </c:cat>
          <c:val>
            <c:numRef>
              <c:f>'By clinker production'!$D$55:$AE$55</c:f>
              <c:numCache>
                <c:formatCode>0.00</c:formatCode>
                <c:ptCount val="28"/>
                <c:pt idx="0">
                  <c:v>39.372099900000002</c:v>
                </c:pt>
                <c:pt idx="1">
                  <c:v>42.364270500000003</c:v>
                </c:pt>
                <c:pt idx="2">
                  <c:v>46.717898400000003</c:v>
                </c:pt>
                <c:pt idx="3">
                  <c:v>46.888441599999993</c:v>
                </c:pt>
                <c:pt idx="4">
                  <c:v>50.422302000000009</c:v>
                </c:pt>
                <c:pt idx="5">
                  <c:v>54.055579499999993</c:v>
                </c:pt>
                <c:pt idx="6">
                  <c:v>60.088177599999987</c:v>
                </c:pt>
                <c:pt idx="7">
                  <c:v>65.873516100000003</c:v>
                </c:pt>
                <c:pt idx="8">
                  <c:v>72.3421314</c:v>
                </c:pt>
                <c:pt idx="9">
                  <c:v>76.318626949999995</c:v>
                </c:pt>
                <c:pt idx="10">
                  <c:v>86.611505750000006</c:v>
                </c:pt>
                <c:pt idx="11">
                  <c:v>85.263186450000006</c:v>
                </c:pt>
                <c:pt idx="12">
                  <c:v>89.918935000000005</c:v>
                </c:pt>
                <c:pt idx="13">
                  <c:v>97.908524999999997</c:v>
                </c:pt>
                <c:pt idx="14">
                  <c:v>102.81375000000001</c:v>
                </c:pt>
                <c:pt idx="15">
                  <c:v>111.53094999999999</c:v>
                </c:pt>
                <c:pt idx="16">
                  <c:v>120.56861700000002</c:v>
                </c:pt>
                <c:pt idx="17">
                  <c:v>129.64682571428571</c:v>
                </c:pt>
                <c:pt idx="18">
                  <c:v>136.3154002857143</c:v>
                </c:pt>
              </c:numCache>
            </c:numRef>
          </c:val>
          <c:smooth val="0"/>
          <c:extLst>
            <c:ext xmlns:c16="http://schemas.microsoft.com/office/drawing/2014/chart" uri="{C3380CC4-5D6E-409C-BE32-E72D297353CC}">
              <c16:uniqueId val="{00000001-DE1A-4D12-9CA7-71194545E84F}"/>
            </c:ext>
          </c:extLst>
        </c:ser>
        <c:ser>
          <c:idx val="2"/>
          <c:order val="2"/>
          <c:tx>
            <c:strRef>
              <c:f>'By clinker production'!$C$61</c:f>
              <c:strCache>
                <c:ptCount val="1"/>
                <c:pt idx="0">
                  <c:v>Edelweiss</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f>'By clinker production'!$D$80:$AE$80</c:f>
              <c:strCache>
                <c:ptCount val="28"/>
                <c:pt idx="0">
                  <c:v>1989-90</c:v>
                </c:pt>
                <c:pt idx="1">
                  <c:v>1990-91</c:v>
                </c:pt>
                <c:pt idx="2">
                  <c:v>1991-92</c:v>
                </c:pt>
                <c:pt idx="3">
                  <c:v>1992-93</c:v>
                </c:pt>
                <c:pt idx="4">
                  <c:v>1993-94</c:v>
                </c:pt>
                <c:pt idx="5">
                  <c:v>1994-95</c:v>
                </c:pt>
                <c:pt idx="6">
                  <c:v>1995-96</c:v>
                </c:pt>
                <c:pt idx="7">
                  <c:v>1996-97</c:v>
                </c:pt>
                <c:pt idx="8">
                  <c:v>1997-98</c:v>
                </c:pt>
                <c:pt idx="9">
                  <c:v>1998-99</c:v>
                </c:pt>
                <c:pt idx="10">
                  <c:v>1999-00</c:v>
                </c:pt>
                <c:pt idx="11">
                  <c:v>2000-01</c:v>
                </c:pt>
                <c:pt idx="12">
                  <c:v>2001-02</c:v>
                </c:pt>
                <c:pt idx="13">
                  <c:v>2002-03</c:v>
                </c:pt>
                <c:pt idx="14">
                  <c:v>2003-04</c:v>
                </c:pt>
                <c:pt idx="15">
                  <c:v>2004-05</c:v>
                </c:pt>
                <c:pt idx="16">
                  <c:v>2005-06</c:v>
                </c:pt>
                <c:pt idx="17">
                  <c:v>2006-07</c:v>
                </c:pt>
                <c:pt idx="18">
                  <c:v>2007-08</c:v>
                </c:pt>
                <c:pt idx="19">
                  <c:v>2008-09</c:v>
                </c:pt>
                <c:pt idx="20">
                  <c:v>2009-10</c:v>
                </c:pt>
                <c:pt idx="21">
                  <c:v>2010-11</c:v>
                </c:pt>
                <c:pt idx="22">
                  <c:v>2011-12</c:v>
                </c:pt>
                <c:pt idx="23">
                  <c:v>2012-13</c:v>
                </c:pt>
                <c:pt idx="24">
                  <c:v>2013-14</c:v>
                </c:pt>
                <c:pt idx="25">
                  <c:v>2014-15</c:v>
                </c:pt>
                <c:pt idx="26">
                  <c:v>2015-16</c:v>
                </c:pt>
                <c:pt idx="27">
                  <c:v>2016-17</c:v>
                </c:pt>
              </c:strCache>
            </c:strRef>
          </c:cat>
          <c:val>
            <c:numRef>
              <c:f>'By clinker production'!$D$61:$AE$61</c:f>
              <c:numCache>
                <c:formatCode>General</c:formatCode>
                <c:ptCount val="28"/>
                <c:pt idx="21">
                  <c:v>172</c:v>
                </c:pt>
                <c:pt idx="22">
                  <c:v>182</c:v>
                </c:pt>
                <c:pt idx="23">
                  <c:v>196</c:v>
                </c:pt>
                <c:pt idx="24">
                  <c:v>203</c:v>
                </c:pt>
                <c:pt idx="25">
                  <c:v>215</c:v>
                </c:pt>
                <c:pt idx="26">
                  <c:v>226</c:v>
                </c:pt>
                <c:pt idx="27">
                  <c:v>222</c:v>
                </c:pt>
              </c:numCache>
            </c:numRef>
          </c:val>
          <c:smooth val="0"/>
          <c:extLst>
            <c:ext xmlns:c16="http://schemas.microsoft.com/office/drawing/2014/chart" uri="{C3380CC4-5D6E-409C-BE32-E72D297353CC}">
              <c16:uniqueId val="{00000002-DE1A-4D12-9CA7-71194545E84F}"/>
            </c:ext>
          </c:extLst>
        </c:ser>
        <c:ser>
          <c:idx val="3"/>
          <c:order val="3"/>
          <c:tx>
            <c:strRef>
              <c:f>'By clinker production'!$C$29</c:f>
              <c:strCache>
                <c:ptCount val="1"/>
                <c:pt idx="0">
                  <c:v>CMA</c:v>
                </c:pt>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cat>
            <c:strRef>
              <c:f>'By clinker production'!$D$80:$AE$80</c:f>
              <c:strCache>
                <c:ptCount val="28"/>
                <c:pt idx="0">
                  <c:v>1989-90</c:v>
                </c:pt>
                <c:pt idx="1">
                  <c:v>1990-91</c:v>
                </c:pt>
                <c:pt idx="2">
                  <c:v>1991-92</c:v>
                </c:pt>
                <c:pt idx="3">
                  <c:v>1992-93</c:v>
                </c:pt>
                <c:pt idx="4">
                  <c:v>1993-94</c:v>
                </c:pt>
                <c:pt idx="5">
                  <c:v>1994-95</c:v>
                </c:pt>
                <c:pt idx="6">
                  <c:v>1995-96</c:v>
                </c:pt>
                <c:pt idx="7">
                  <c:v>1996-97</c:v>
                </c:pt>
                <c:pt idx="8">
                  <c:v>1997-98</c:v>
                </c:pt>
                <c:pt idx="9">
                  <c:v>1998-99</c:v>
                </c:pt>
                <c:pt idx="10">
                  <c:v>1999-00</c:v>
                </c:pt>
                <c:pt idx="11">
                  <c:v>2000-01</c:v>
                </c:pt>
                <c:pt idx="12">
                  <c:v>2001-02</c:v>
                </c:pt>
                <c:pt idx="13">
                  <c:v>2002-03</c:v>
                </c:pt>
                <c:pt idx="14">
                  <c:v>2003-04</c:v>
                </c:pt>
                <c:pt idx="15">
                  <c:v>2004-05</c:v>
                </c:pt>
                <c:pt idx="16">
                  <c:v>2005-06</c:v>
                </c:pt>
                <c:pt idx="17">
                  <c:v>2006-07</c:v>
                </c:pt>
                <c:pt idx="18">
                  <c:v>2007-08</c:v>
                </c:pt>
                <c:pt idx="19">
                  <c:v>2008-09</c:v>
                </c:pt>
                <c:pt idx="20">
                  <c:v>2009-10</c:v>
                </c:pt>
                <c:pt idx="21">
                  <c:v>2010-11</c:v>
                </c:pt>
                <c:pt idx="22">
                  <c:v>2011-12</c:v>
                </c:pt>
                <c:pt idx="23">
                  <c:v>2012-13</c:v>
                </c:pt>
                <c:pt idx="24">
                  <c:v>2013-14</c:v>
                </c:pt>
                <c:pt idx="25">
                  <c:v>2014-15</c:v>
                </c:pt>
                <c:pt idx="26">
                  <c:v>2015-16</c:v>
                </c:pt>
                <c:pt idx="27">
                  <c:v>2016-17</c:v>
                </c:pt>
              </c:strCache>
            </c:strRef>
          </c:cat>
          <c:val>
            <c:numRef>
              <c:f>'By clinker production'!$D$29:$AE$29</c:f>
              <c:numCache>
                <c:formatCode>General</c:formatCode>
                <c:ptCount val="28"/>
                <c:pt idx="14">
                  <c:v>102.60000000000001</c:v>
                </c:pt>
                <c:pt idx="15">
                  <c:v>107.19999999999999</c:v>
                </c:pt>
                <c:pt idx="16">
                  <c:v>115.30000000000001</c:v>
                </c:pt>
                <c:pt idx="17">
                  <c:v>121.10000000000001</c:v>
                </c:pt>
                <c:pt idx="18">
                  <c:v>129.80000000000001</c:v>
                </c:pt>
                <c:pt idx="19">
                  <c:v>138.30000000000001</c:v>
                </c:pt>
                <c:pt idx="20">
                  <c:v>165.3</c:v>
                </c:pt>
                <c:pt idx="21">
                  <c:v>171.89999999999998</c:v>
                </c:pt>
                <c:pt idx="22">
                  <c:v>182.5</c:v>
                </c:pt>
              </c:numCache>
            </c:numRef>
          </c:val>
          <c:smooth val="0"/>
          <c:extLst>
            <c:ext xmlns:c16="http://schemas.microsoft.com/office/drawing/2014/chart" uri="{C3380CC4-5D6E-409C-BE32-E72D297353CC}">
              <c16:uniqueId val="{00000003-DE1A-4D12-9CA7-71194545E84F}"/>
            </c:ext>
          </c:extLst>
        </c:ser>
        <c:dLbls>
          <c:showLegendKey val="0"/>
          <c:showVal val="0"/>
          <c:showCatName val="0"/>
          <c:showSerName val="0"/>
          <c:showPercent val="0"/>
          <c:showBubbleSize val="0"/>
        </c:dLbls>
        <c:marker val="1"/>
        <c:smooth val="0"/>
        <c:axId val="563678632"/>
        <c:axId val="563679024"/>
      </c:lineChart>
      <c:catAx>
        <c:axId val="5636786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3679024"/>
        <c:crosses val="autoZero"/>
        <c:auto val="1"/>
        <c:lblAlgn val="ctr"/>
        <c:lblOffset val="100"/>
        <c:noMultiLvlLbl val="0"/>
      </c:catAx>
      <c:valAx>
        <c:axId val="56367902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36786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'By cement type'!$A$44</c:f>
              <c:strCache>
                <c:ptCount val="1"/>
                <c:pt idx="0">
                  <c:v>B07_OPC</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xVal>
            <c:numRef>
              <c:f>'By cement type'!$B$43:$Z$43</c:f>
              <c:numCache>
                <c:formatCode>General</c:formatCode>
                <c:ptCount val="25"/>
                <c:pt idx="0">
                  <c:v>1980</c:v>
                </c:pt>
                <c:pt idx="1">
                  <c:v>1986</c:v>
                </c:pt>
                <c:pt idx="2">
                  <c:v>1990</c:v>
                </c:pt>
                <c:pt idx="3">
                  <c:v>1991</c:v>
                </c:pt>
                <c:pt idx="4">
                  <c:v>1992</c:v>
                </c:pt>
                <c:pt idx="5">
                  <c:v>1993</c:v>
                </c:pt>
                <c:pt idx="6">
                  <c:v>1994</c:v>
                </c:pt>
                <c:pt idx="7">
                  <c:v>1995</c:v>
                </c:pt>
                <c:pt idx="8">
                  <c:v>1996</c:v>
                </c:pt>
                <c:pt idx="9">
                  <c:v>1997</c:v>
                </c:pt>
                <c:pt idx="10">
                  <c:v>1998</c:v>
                </c:pt>
                <c:pt idx="11">
                  <c:v>1999</c:v>
                </c:pt>
                <c:pt idx="12">
                  <c:v>2000</c:v>
                </c:pt>
                <c:pt idx="13">
                  <c:v>2001</c:v>
                </c:pt>
                <c:pt idx="14">
                  <c:v>2002</c:v>
                </c:pt>
                <c:pt idx="15">
                  <c:v>2003</c:v>
                </c:pt>
                <c:pt idx="16">
                  <c:v>2004</c:v>
                </c:pt>
                <c:pt idx="17">
                  <c:v>2005</c:v>
                </c:pt>
                <c:pt idx="18">
                  <c:v>2006</c:v>
                </c:pt>
                <c:pt idx="19">
                  <c:v>2007</c:v>
                </c:pt>
                <c:pt idx="20">
                  <c:v>2008</c:v>
                </c:pt>
                <c:pt idx="21">
                  <c:v>2010</c:v>
                </c:pt>
                <c:pt idx="22">
                  <c:v>2012</c:v>
                </c:pt>
                <c:pt idx="23">
                  <c:v>2015</c:v>
                </c:pt>
                <c:pt idx="24">
                  <c:v>2016</c:v>
                </c:pt>
              </c:numCache>
            </c:numRef>
          </c:xVal>
          <c:yVal>
            <c:numRef>
              <c:f>'By cement type'!$B$44:$Z$44</c:f>
              <c:numCache>
                <c:formatCode>0%</c:formatCode>
                <c:ptCount val="25"/>
                <c:pt idx="0">
                  <c:v>0.32799999999999996</c:v>
                </c:pt>
                <c:pt idx="1">
                  <c:v>0.40700000000000003</c:v>
                </c:pt>
                <c:pt idx="2">
                  <c:v>0.71279999999999999</c:v>
                </c:pt>
                <c:pt idx="3">
                  <c:v>0.7118000000000001</c:v>
                </c:pt>
                <c:pt idx="4">
                  <c:v>0.71450000000000002</c:v>
                </c:pt>
                <c:pt idx="5">
                  <c:v>0.71909999999999996</c:v>
                </c:pt>
                <c:pt idx="6">
                  <c:v>0.71530000000000005</c:v>
                </c:pt>
                <c:pt idx="7">
                  <c:v>0.70569999999999988</c:v>
                </c:pt>
                <c:pt idx="8">
                  <c:v>0.69799999999999995</c:v>
                </c:pt>
                <c:pt idx="9">
                  <c:v>0.6925</c:v>
                </c:pt>
                <c:pt idx="10">
                  <c:v>0.70760000000000001</c:v>
                </c:pt>
                <c:pt idx="11">
                  <c:v>0.70279999999999998</c:v>
                </c:pt>
                <c:pt idx="12">
                  <c:v>0.66620000000000001</c:v>
                </c:pt>
                <c:pt idx="13">
                  <c:v>0.62020000000000008</c:v>
                </c:pt>
                <c:pt idx="14">
                  <c:v>0.56320000000000003</c:v>
                </c:pt>
                <c:pt idx="15">
                  <c:v>0.50340000000000007</c:v>
                </c:pt>
                <c:pt idx="16">
                  <c:v>0.4551</c:v>
                </c:pt>
                <c:pt idx="17">
                  <c:v>0.4224</c:v>
                </c:pt>
                <c:pt idx="18">
                  <c:v>0.37659999999999999</c:v>
                </c:pt>
                <c:pt idx="19">
                  <c:v>0.31209999999999999</c:v>
                </c:pt>
                <c:pt idx="20">
                  <c:v>0.30210000000000004</c:v>
                </c:pt>
              </c:numCache>
            </c:numRef>
          </c:yVal>
          <c:smooth val="0"/>
          <c:extLst>
            <c:ext xmlns:c16="http://schemas.microsoft.com/office/drawing/2014/chart" uri="{C3380CC4-5D6E-409C-BE32-E72D297353CC}">
              <c16:uniqueId val="{00000000-DCE6-4AC8-96F4-EF3A3A3D488A}"/>
            </c:ext>
          </c:extLst>
        </c:ser>
        <c:ser>
          <c:idx val="1"/>
          <c:order val="1"/>
          <c:tx>
            <c:strRef>
              <c:f>'By cement type'!$A$45</c:f>
              <c:strCache>
                <c:ptCount val="1"/>
                <c:pt idx="0">
                  <c:v>B07_PPC</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xVal>
            <c:numRef>
              <c:f>'By cement type'!$B$43:$Z$43</c:f>
              <c:numCache>
                <c:formatCode>General</c:formatCode>
                <c:ptCount val="25"/>
                <c:pt idx="0">
                  <c:v>1980</c:v>
                </c:pt>
                <c:pt idx="1">
                  <c:v>1986</c:v>
                </c:pt>
                <c:pt idx="2">
                  <c:v>1990</c:v>
                </c:pt>
                <c:pt idx="3">
                  <c:v>1991</c:v>
                </c:pt>
                <c:pt idx="4">
                  <c:v>1992</c:v>
                </c:pt>
                <c:pt idx="5">
                  <c:v>1993</c:v>
                </c:pt>
                <c:pt idx="6">
                  <c:v>1994</c:v>
                </c:pt>
                <c:pt idx="7">
                  <c:v>1995</c:v>
                </c:pt>
                <c:pt idx="8">
                  <c:v>1996</c:v>
                </c:pt>
                <c:pt idx="9">
                  <c:v>1997</c:v>
                </c:pt>
                <c:pt idx="10">
                  <c:v>1998</c:v>
                </c:pt>
                <c:pt idx="11">
                  <c:v>1999</c:v>
                </c:pt>
                <c:pt idx="12">
                  <c:v>2000</c:v>
                </c:pt>
                <c:pt idx="13">
                  <c:v>2001</c:v>
                </c:pt>
                <c:pt idx="14">
                  <c:v>2002</c:v>
                </c:pt>
                <c:pt idx="15">
                  <c:v>2003</c:v>
                </c:pt>
                <c:pt idx="16">
                  <c:v>2004</c:v>
                </c:pt>
                <c:pt idx="17">
                  <c:v>2005</c:v>
                </c:pt>
                <c:pt idx="18">
                  <c:v>2006</c:v>
                </c:pt>
                <c:pt idx="19">
                  <c:v>2007</c:v>
                </c:pt>
                <c:pt idx="20">
                  <c:v>2008</c:v>
                </c:pt>
                <c:pt idx="21">
                  <c:v>2010</c:v>
                </c:pt>
                <c:pt idx="22">
                  <c:v>2012</c:v>
                </c:pt>
                <c:pt idx="23">
                  <c:v>2015</c:v>
                </c:pt>
                <c:pt idx="24">
                  <c:v>2016</c:v>
                </c:pt>
              </c:numCache>
            </c:numRef>
          </c:xVal>
          <c:yVal>
            <c:numRef>
              <c:f>'By cement type'!$B$45:$Z$45</c:f>
              <c:numCache>
                <c:formatCode>0%</c:formatCode>
                <c:ptCount val="25"/>
                <c:pt idx="0">
                  <c:v>0.504</c:v>
                </c:pt>
                <c:pt idx="1">
                  <c:v>0.45100000000000001</c:v>
                </c:pt>
                <c:pt idx="2">
                  <c:v>0.17269999999999999</c:v>
                </c:pt>
                <c:pt idx="3">
                  <c:v>0.17269999999999999</c:v>
                </c:pt>
                <c:pt idx="4">
                  <c:v>0.18340000000000001</c:v>
                </c:pt>
                <c:pt idx="5">
                  <c:v>0.16420000000000001</c:v>
                </c:pt>
                <c:pt idx="6">
                  <c:v>0.17800000000000002</c:v>
                </c:pt>
                <c:pt idx="7">
                  <c:v>0.1832</c:v>
                </c:pt>
                <c:pt idx="8">
                  <c:v>0.18239999999999998</c:v>
                </c:pt>
                <c:pt idx="9">
                  <c:v>0.1943</c:v>
                </c:pt>
                <c:pt idx="10">
                  <c:v>0.18890000000000001</c:v>
                </c:pt>
                <c:pt idx="11">
                  <c:v>0.19070000000000001</c:v>
                </c:pt>
                <c:pt idx="12">
                  <c:v>0.2261</c:v>
                </c:pt>
                <c:pt idx="13">
                  <c:v>0.26170000000000004</c:v>
                </c:pt>
                <c:pt idx="14">
                  <c:v>0.31530000000000002</c:v>
                </c:pt>
                <c:pt idx="15">
                  <c:v>0.38689999999999997</c:v>
                </c:pt>
                <c:pt idx="16">
                  <c:v>0.44400000000000001</c:v>
                </c:pt>
                <c:pt idx="17">
                  <c:v>0.47659999999999997</c:v>
                </c:pt>
                <c:pt idx="18">
                  <c:v>0.52670000000000006</c:v>
                </c:pt>
                <c:pt idx="19">
                  <c:v>0.60119999999999996</c:v>
                </c:pt>
                <c:pt idx="20">
                  <c:v>0.60819999999999996</c:v>
                </c:pt>
              </c:numCache>
            </c:numRef>
          </c:yVal>
          <c:smooth val="0"/>
          <c:extLst>
            <c:ext xmlns:c16="http://schemas.microsoft.com/office/drawing/2014/chart" uri="{C3380CC4-5D6E-409C-BE32-E72D297353CC}">
              <c16:uniqueId val="{00000001-DCE6-4AC8-96F4-EF3A3A3D488A}"/>
            </c:ext>
          </c:extLst>
        </c:ser>
        <c:ser>
          <c:idx val="2"/>
          <c:order val="2"/>
          <c:tx>
            <c:strRef>
              <c:f>'By cement type'!$A$46</c:f>
              <c:strCache>
                <c:ptCount val="1"/>
                <c:pt idx="0">
                  <c:v>B07_PSC</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xVal>
            <c:numRef>
              <c:f>'By cement type'!$B$43:$Z$43</c:f>
              <c:numCache>
                <c:formatCode>General</c:formatCode>
                <c:ptCount val="25"/>
                <c:pt idx="0">
                  <c:v>1980</c:v>
                </c:pt>
                <c:pt idx="1">
                  <c:v>1986</c:v>
                </c:pt>
                <c:pt idx="2">
                  <c:v>1990</c:v>
                </c:pt>
                <c:pt idx="3">
                  <c:v>1991</c:v>
                </c:pt>
                <c:pt idx="4">
                  <c:v>1992</c:v>
                </c:pt>
                <c:pt idx="5">
                  <c:v>1993</c:v>
                </c:pt>
                <c:pt idx="6">
                  <c:v>1994</c:v>
                </c:pt>
                <c:pt idx="7">
                  <c:v>1995</c:v>
                </c:pt>
                <c:pt idx="8">
                  <c:v>1996</c:v>
                </c:pt>
                <c:pt idx="9">
                  <c:v>1997</c:v>
                </c:pt>
                <c:pt idx="10">
                  <c:v>1998</c:v>
                </c:pt>
                <c:pt idx="11">
                  <c:v>1999</c:v>
                </c:pt>
                <c:pt idx="12">
                  <c:v>2000</c:v>
                </c:pt>
                <c:pt idx="13">
                  <c:v>2001</c:v>
                </c:pt>
                <c:pt idx="14">
                  <c:v>2002</c:v>
                </c:pt>
                <c:pt idx="15">
                  <c:v>2003</c:v>
                </c:pt>
                <c:pt idx="16">
                  <c:v>2004</c:v>
                </c:pt>
                <c:pt idx="17">
                  <c:v>2005</c:v>
                </c:pt>
                <c:pt idx="18">
                  <c:v>2006</c:v>
                </c:pt>
                <c:pt idx="19">
                  <c:v>2007</c:v>
                </c:pt>
                <c:pt idx="20">
                  <c:v>2008</c:v>
                </c:pt>
                <c:pt idx="21">
                  <c:v>2010</c:v>
                </c:pt>
                <c:pt idx="22">
                  <c:v>2012</c:v>
                </c:pt>
                <c:pt idx="23">
                  <c:v>2015</c:v>
                </c:pt>
                <c:pt idx="24">
                  <c:v>2016</c:v>
                </c:pt>
              </c:numCache>
            </c:numRef>
          </c:xVal>
          <c:yVal>
            <c:numRef>
              <c:f>'By cement type'!$B$46:$Z$46</c:f>
              <c:numCache>
                <c:formatCode>0%</c:formatCode>
                <c:ptCount val="25"/>
                <c:pt idx="0">
                  <c:v>0.16200000000000001</c:v>
                </c:pt>
                <c:pt idx="1">
                  <c:v>0.13600000000000001</c:v>
                </c:pt>
                <c:pt idx="2">
                  <c:v>0.1</c:v>
                </c:pt>
                <c:pt idx="3">
                  <c:v>0.10099999999999999</c:v>
                </c:pt>
                <c:pt idx="4">
                  <c:v>9.01E-2</c:v>
                </c:pt>
                <c:pt idx="5">
                  <c:v>0.10589999999999999</c:v>
                </c:pt>
                <c:pt idx="6">
                  <c:v>9.0800000000000006E-2</c:v>
                </c:pt>
                <c:pt idx="7">
                  <c:v>9.9900000000000003E-2</c:v>
                </c:pt>
                <c:pt idx="8">
                  <c:v>0.11</c:v>
                </c:pt>
                <c:pt idx="9">
                  <c:v>0.1048</c:v>
                </c:pt>
                <c:pt idx="10">
                  <c:v>9.7100000000000006E-2</c:v>
                </c:pt>
                <c:pt idx="11">
                  <c:v>0.10050000000000001</c:v>
                </c:pt>
                <c:pt idx="12">
                  <c:v>9.9700000000000011E-2</c:v>
                </c:pt>
                <c:pt idx="13">
                  <c:v>0.1105</c:v>
                </c:pt>
                <c:pt idx="14">
                  <c:v>0.11609999999999999</c:v>
                </c:pt>
                <c:pt idx="15">
                  <c:v>0.10439999999999999</c:v>
                </c:pt>
                <c:pt idx="16">
                  <c:v>9.5700000000000007E-2</c:v>
                </c:pt>
                <c:pt idx="17">
                  <c:v>9.6000000000000002E-2</c:v>
                </c:pt>
                <c:pt idx="18">
                  <c:v>9.1899999999999996E-2</c:v>
                </c:pt>
                <c:pt idx="19">
                  <c:v>8.2400000000000001E-2</c:v>
                </c:pt>
                <c:pt idx="20">
                  <c:v>8.539999999999999E-2</c:v>
                </c:pt>
              </c:numCache>
            </c:numRef>
          </c:yVal>
          <c:smooth val="0"/>
          <c:extLst>
            <c:ext xmlns:c16="http://schemas.microsoft.com/office/drawing/2014/chart" uri="{C3380CC4-5D6E-409C-BE32-E72D297353CC}">
              <c16:uniqueId val="{00000002-DCE6-4AC8-96F4-EF3A3A3D488A}"/>
            </c:ext>
          </c:extLst>
        </c:ser>
        <c:ser>
          <c:idx val="3"/>
          <c:order val="3"/>
          <c:tx>
            <c:strRef>
              <c:f>'By cement type'!$A$47</c:f>
              <c:strCache>
                <c:ptCount val="1"/>
                <c:pt idx="0">
                  <c:v>B07_Others</c:v>
                </c:pt>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xVal>
            <c:numRef>
              <c:f>'By cement type'!$B$43:$Z$43</c:f>
              <c:numCache>
                <c:formatCode>General</c:formatCode>
                <c:ptCount val="25"/>
                <c:pt idx="0">
                  <c:v>1980</c:v>
                </c:pt>
                <c:pt idx="1">
                  <c:v>1986</c:v>
                </c:pt>
                <c:pt idx="2">
                  <c:v>1990</c:v>
                </c:pt>
                <c:pt idx="3">
                  <c:v>1991</c:v>
                </c:pt>
                <c:pt idx="4">
                  <c:v>1992</c:v>
                </c:pt>
                <c:pt idx="5">
                  <c:v>1993</c:v>
                </c:pt>
                <c:pt idx="6">
                  <c:v>1994</c:v>
                </c:pt>
                <c:pt idx="7">
                  <c:v>1995</c:v>
                </c:pt>
                <c:pt idx="8">
                  <c:v>1996</c:v>
                </c:pt>
                <c:pt idx="9">
                  <c:v>1997</c:v>
                </c:pt>
                <c:pt idx="10">
                  <c:v>1998</c:v>
                </c:pt>
                <c:pt idx="11">
                  <c:v>1999</c:v>
                </c:pt>
                <c:pt idx="12">
                  <c:v>2000</c:v>
                </c:pt>
                <c:pt idx="13">
                  <c:v>2001</c:v>
                </c:pt>
                <c:pt idx="14">
                  <c:v>2002</c:v>
                </c:pt>
                <c:pt idx="15">
                  <c:v>2003</c:v>
                </c:pt>
                <c:pt idx="16">
                  <c:v>2004</c:v>
                </c:pt>
                <c:pt idx="17">
                  <c:v>2005</c:v>
                </c:pt>
                <c:pt idx="18">
                  <c:v>2006</c:v>
                </c:pt>
                <c:pt idx="19">
                  <c:v>2007</c:v>
                </c:pt>
                <c:pt idx="20">
                  <c:v>2008</c:v>
                </c:pt>
                <c:pt idx="21">
                  <c:v>2010</c:v>
                </c:pt>
                <c:pt idx="22">
                  <c:v>2012</c:v>
                </c:pt>
                <c:pt idx="23">
                  <c:v>2015</c:v>
                </c:pt>
                <c:pt idx="24">
                  <c:v>2016</c:v>
                </c:pt>
              </c:numCache>
            </c:numRef>
          </c:xVal>
          <c:yVal>
            <c:numRef>
              <c:f>'By cement type'!$B$47:$Z$47</c:f>
              <c:numCache>
                <c:formatCode>0%</c:formatCode>
                <c:ptCount val="25"/>
                <c:pt idx="0">
                  <c:v>6.0000000000000001E-3</c:v>
                </c:pt>
                <c:pt idx="1">
                  <c:v>6.0000000000000001E-3</c:v>
                </c:pt>
                <c:pt idx="2">
                  <c:v>1.4499999999999999E-2</c:v>
                </c:pt>
                <c:pt idx="3">
                  <c:v>1.4499999999999999E-2</c:v>
                </c:pt>
                <c:pt idx="4">
                  <c:v>1.2E-2</c:v>
                </c:pt>
                <c:pt idx="5">
                  <c:v>1.0800000000000001E-2</c:v>
                </c:pt>
                <c:pt idx="6">
                  <c:v>1.5900000000000001E-2</c:v>
                </c:pt>
                <c:pt idx="7">
                  <c:v>1.1200000000000002E-2</c:v>
                </c:pt>
                <c:pt idx="8">
                  <c:v>9.5999999999999992E-3</c:v>
                </c:pt>
                <c:pt idx="9">
                  <c:v>8.3999999999999995E-3</c:v>
                </c:pt>
                <c:pt idx="10">
                  <c:v>6.4000000000000003E-3</c:v>
                </c:pt>
                <c:pt idx="11">
                  <c:v>6.0000000000000001E-3</c:v>
                </c:pt>
                <c:pt idx="12">
                  <c:v>8.0000000000000002E-3</c:v>
                </c:pt>
                <c:pt idx="13">
                  <c:v>7.6E-3</c:v>
                </c:pt>
                <c:pt idx="14">
                  <c:v>5.4000000000000003E-3</c:v>
                </c:pt>
                <c:pt idx="15">
                  <c:v>5.3E-3</c:v>
                </c:pt>
                <c:pt idx="16">
                  <c:v>5.1999999999999998E-3</c:v>
                </c:pt>
                <c:pt idx="17">
                  <c:v>5.0000000000000001E-3</c:v>
                </c:pt>
                <c:pt idx="18">
                  <c:v>4.7999999999999996E-3</c:v>
                </c:pt>
                <c:pt idx="19">
                  <c:v>4.3E-3</c:v>
                </c:pt>
                <c:pt idx="20">
                  <c:v>4.3E-3</c:v>
                </c:pt>
              </c:numCache>
            </c:numRef>
          </c:yVal>
          <c:smooth val="0"/>
          <c:extLst>
            <c:ext xmlns:c16="http://schemas.microsoft.com/office/drawing/2014/chart" uri="{C3380CC4-5D6E-409C-BE32-E72D297353CC}">
              <c16:uniqueId val="{00000003-DCE6-4AC8-96F4-EF3A3A3D488A}"/>
            </c:ext>
          </c:extLst>
        </c:ser>
        <c:ser>
          <c:idx val="4"/>
          <c:order val="4"/>
          <c:tx>
            <c:strRef>
              <c:f>'By cement type'!$A$48</c:f>
              <c:strCache>
                <c:ptCount val="1"/>
                <c:pt idx="0">
                  <c:v>CR_OPC</c:v>
                </c:pt>
              </c:strCache>
            </c:strRef>
          </c:tx>
          <c:spPr>
            <a:ln w="28575" cap="rnd">
              <a:solidFill>
                <a:schemeClr val="accent5"/>
              </a:solidFill>
              <a:round/>
            </a:ln>
            <a:effectLst/>
          </c:spPr>
          <c:marker>
            <c:symbol val="square"/>
            <c:size val="5"/>
            <c:spPr>
              <a:solidFill>
                <a:schemeClr val="accent5"/>
              </a:solidFill>
              <a:ln w="9525">
                <a:solidFill>
                  <a:schemeClr val="accent5"/>
                </a:solidFill>
              </a:ln>
              <a:effectLst/>
            </c:spPr>
          </c:marker>
          <c:xVal>
            <c:numRef>
              <c:f>'By cement type'!$B$43:$Z$43</c:f>
              <c:numCache>
                <c:formatCode>General</c:formatCode>
                <c:ptCount val="25"/>
                <c:pt idx="0">
                  <c:v>1980</c:v>
                </c:pt>
                <c:pt idx="1">
                  <c:v>1986</c:v>
                </c:pt>
                <c:pt idx="2">
                  <c:v>1990</c:v>
                </c:pt>
                <c:pt idx="3">
                  <c:v>1991</c:v>
                </c:pt>
                <c:pt idx="4">
                  <c:v>1992</c:v>
                </c:pt>
                <c:pt idx="5">
                  <c:v>1993</c:v>
                </c:pt>
                <c:pt idx="6">
                  <c:v>1994</c:v>
                </c:pt>
                <c:pt idx="7">
                  <c:v>1995</c:v>
                </c:pt>
                <c:pt idx="8">
                  <c:v>1996</c:v>
                </c:pt>
                <c:pt idx="9">
                  <c:v>1997</c:v>
                </c:pt>
                <c:pt idx="10">
                  <c:v>1998</c:v>
                </c:pt>
                <c:pt idx="11">
                  <c:v>1999</c:v>
                </c:pt>
                <c:pt idx="12">
                  <c:v>2000</c:v>
                </c:pt>
                <c:pt idx="13">
                  <c:v>2001</c:v>
                </c:pt>
                <c:pt idx="14">
                  <c:v>2002</c:v>
                </c:pt>
                <c:pt idx="15">
                  <c:v>2003</c:v>
                </c:pt>
                <c:pt idx="16">
                  <c:v>2004</c:v>
                </c:pt>
                <c:pt idx="17">
                  <c:v>2005</c:v>
                </c:pt>
                <c:pt idx="18">
                  <c:v>2006</c:v>
                </c:pt>
                <c:pt idx="19">
                  <c:v>2007</c:v>
                </c:pt>
                <c:pt idx="20">
                  <c:v>2008</c:v>
                </c:pt>
                <c:pt idx="21">
                  <c:v>2010</c:v>
                </c:pt>
                <c:pt idx="22">
                  <c:v>2012</c:v>
                </c:pt>
                <c:pt idx="23">
                  <c:v>2015</c:v>
                </c:pt>
                <c:pt idx="24">
                  <c:v>2016</c:v>
                </c:pt>
              </c:numCache>
            </c:numRef>
          </c:xVal>
          <c:yVal>
            <c:numRef>
              <c:f>'By cement type'!$B$48:$Z$48</c:f>
              <c:numCache>
                <c:formatCode>0.0%</c:formatCode>
                <c:ptCount val="25"/>
                <c:pt idx="12">
                  <c:v>0.63</c:v>
                </c:pt>
                <c:pt idx="14">
                  <c:v>0.56200000000000006</c:v>
                </c:pt>
                <c:pt idx="15">
                  <c:v>0.51</c:v>
                </c:pt>
                <c:pt idx="16">
                  <c:v>0.45</c:v>
                </c:pt>
                <c:pt idx="17">
                  <c:v>0.42</c:v>
                </c:pt>
                <c:pt idx="18">
                  <c:v>0.39</c:v>
                </c:pt>
                <c:pt idx="19">
                  <c:v>0.31</c:v>
                </c:pt>
                <c:pt idx="20">
                  <c:v>0.25</c:v>
                </c:pt>
                <c:pt idx="21">
                  <c:v>0.3</c:v>
                </c:pt>
                <c:pt idx="22">
                  <c:v>0.28000000000000003</c:v>
                </c:pt>
                <c:pt idx="23">
                  <c:v>0.21</c:v>
                </c:pt>
                <c:pt idx="24">
                  <c:v>0.2</c:v>
                </c:pt>
              </c:numCache>
            </c:numRef>
          </c:yVal>
          <c:smooth val="0"/>
          <c:extLst>
            <c:ext xmlns:c16="http://schemas.microsoft.com/office/drawing/2014/chart" uri="{C3380CC4-5D6E-409C-BE32-E72D297353CC}">
              <c16:uniqueId val="{00000004-DCE6-4AC8-96F4-EF3A3A3D488A}"/>
            </c:ext>
          </c:extLst>
        </c:ser>
        <c:ser>
          <c:idx val="5"/>
          <c:order val="5"/>
          <c:tx>
            <c:strRef>
              <c:f>'By cement type'!$A$49</c:f>
              <c:strCache>
                <c:ptCount val="1"/>
                <c:pt idx="0">
                  <c:v>CR_PPC</c:v>
                </c:pt>
              </c:strCache>
            </c:strRef>
          </c:tx>
          <c:spPr>
            <a:ln w="28575" cap="rnd">
              <a:solidFill>
                <a:srgbClr val="C00000"/>
              </a:solidFill>
              <a:round/>
            </a:ln>
            <a:effectLst/>
          </c:spPr>
          <c:marker>
            <c:symbol val="square"/>
            <c:size val="5"/>
            <c:spPr>
              <a:solidFill>
                <a:srgbClr val="C00000"/>
              </a:solidFill>
              <a:ln w="9525">
                <a:solidFill>
                  <a:srgbClr val="C00000"/>
                </a:solidFill>
              </a:ln>
              <a:effectLst/>
            </c:spPr>
          </c:marker>
          <c:xVal>
            <c:numRef>
              <c:f>'By cement type'!$B$43:$Z$43</c:f>
              <c:numCache>
                <c:formatCode>General</c:formatCode>
                <c:ptCount val="25"/>
                <c:pt idx="0">
                  <c:v>1980</c:v>
                </c:pt>
                <c:pt idx="1">
                  <c:v>1986</c:v>
                </c:pt>
                <c:pt idx="2">
                  <c:v>1990</c:v>
                </c:pt>
                <c:pt idx="3">
                  <c:v>1991</c:v>
                </c:pt>
                <c:pt idx="4">
                  <c:v>1992</c:v>
                </c:pt>
                <c:pt idx="5">
                  <c:v>1993</c:v>
                </c:pt>
                <c:pt idx="6">
                  <c:v>1994</c:v>
                </c:pt>
                <c:pt idx="7">
                  <c:v>1995</c:v>
                </c:pt>
                <c:pt idx="8">
                  <c:v>1996</c:v>
                </c:pt>
                <c:pt idx="9">
                  <c:v>1997</c:v>
                </c:pt>
                <c:pt idx="10">
                  <c:v>1998</c:v>
                </c:pt>
                <c:pt idx="11">
                  <c:v>1999</c:v>
                </c:pt>
                <c:pt idx="12">
                  <c:v>2000</c:v>
                </c:pt>
                <c:pt idx="13">
                  <c:v>2001</c:v>
                </c:pt>
                <c:pt idx="14">
                  <c:v>2002</c:v>
                </c:pt>
                <c:pt idx="15">
                  <c:v>2003</c:v>
                </c:pt>
                <c:pt idx="16">
                  <c:v>2004</c:v>
                </c:pt>
                <c:pt idx="17">
                  <c:v>2005</c:v>
                </c:pt>
                <c:pt idx="18">
                  <c:v>2006</c:v>
                </c:pt>
                <c:pt idx="19">
                  <c:v>2007</c:v>
                </c:pt>
                <c:pt idx="20">
                  <c:v>2008</c:v>
                </c:pt>
                <c:pt idx="21">
                  <c:v>2010</c:v>
                </c:pt>
                <c:pt idx="22">
                  <c:v>2012</c:v>
                </c:pt>
                <c:pt idx="23">
                  <c:v>2015</c:v>
                </c:pt>
                <c:pt idx="24">
                  <c:v>2016</c:v>
                </c:pt>
              </c:numCache>
            </c:numRef>
          </c:xVal>
          <c:yVal>
            <c:numRef>
              <c:f>'By cement type'!$B$49:$Z$49</c:f>
              <c:numCache>
                <c:formatCode>0.0%</c:formatCode>
                <c:ptCount val="25"/>
                <c:pt idx="12">
                  <c:v>0.26</c:v>
                </c:pt>
                <c:pt idx="14">
                  <c:v>0.316</c:v>
                </c:pt>
                <c:pt idx="15">
                  <c:v>0.39</c:v>
                </c:pt>
                <c:pt idx="16">
                  <c:v>0.45</c:v>
                </c:pt>
                <c:pt idx="17">
                  <c:v>0.5</c:v>
                </c:pt>
                <c:pt idx="18">
                  <c:v>0.52</c:v>
                </c:pt>
                <c:pt idx="19">
                  <c:v>0.61</c:v>
                </c:pt>
                <c:pt idx="20">
                  <c:v>0.67</c:v>
                </c:pt>
                <c:pt idx="21">
                  <c:v>0.61</c:v>
                </c:pt>
                <c:pt idx="22">
                  <c:v>0.65</c:v>
                </c:pt>
                <c:pt idx="23">
                  <c:v>0.71</c:v>
                </c:pt>
                <c:pt idx="24">
                  <c:v>0.72</c:v>
                </c:pt>
              </c:numCache>
            </c:numRef>
          </c:yVal>
          <c:smooth val="0"/>
          <c:extLst>
            <c:ext xmlns:c16="http://schemas.microsoft.com/office/drawing/2014/chart" uri="{C3380CC4-5D6E-409C-BE32-E72D297353CC}">
              <c16:uniqueId val="{00000005-DCE6-4AC8-96F4-EF3A3A3D488A}"/>
            </c:ext>
          </c:extLst>
        </c:ser>
        <c:ser>
          <c:idx val="6"/>
          <c:order val="6"/>
          <c:tx>
            <c:strRef>
              <c:f>'By cement type'!$A$50</c:f>
              <c:strCache>
                <c:ptCount val="1"/>
                <c:pt idx="0">
                  <c:v>CR_PSC</c:v>
                </c:pt>
              </c:strCache>
            </c:strRef>
          </c:tx>
          <c:spPr>
            <a:ln w="28575" cap="rnd">
              <a:solidFill>
                <a:schemeClr val="tx1">
                  <a:lumMod val="50000"/>
                  <a:lumOff val="50000"/>
                </a:schemeClr>
              </a:solidFill>
              <a:round/>
            </a:ln>
            <a:effectLst/>
          </c:spPr>
          <c:marker>
            <c:symbol val="square"/>
            <c:size val="5"/>
            <c:spPr>
              <a:solidFill>
                <a:schemeClr val="tx1">
                  <a:lumMod val="50000"/>
                  <a:lumOff val="50000"/>
                </a:schemeClr>
              </a:solidFill>
              <a:ln w="9525">
                <a:solidFill>
                  <a:schemeClr val="tx1">
                    <a:lumMod val="50000"/>
                    <a:lumOff val="50000"/>
                  </a:schemeClr>
                </a:solidFill>
              </a:ln>
              <a:effectLst/>
            </c:spPr>
          </c:marker>
          <c:xVal>
            <c:numRef>
              <c:f>'By cement type'!$B$43:$Z$43</c:f>
              <c:numCache>
                <c:formatCode>General</c:formatCode>
                <c:ptCount val="25"/>
                <c:pt idx="0">
                  <c:v>1980</c:v>
                </c:pt>
                <c:pt idx="1">
                  <c:v>1986</c:v>
                </c:pt>
                <c:pt idx="2">
                  <c:v>1990</c:v>
                </c:pt>
                <c:pt idx="3">
                  <c:v>1991</c:v>
                </c:pt>
                <c:pt idx="4">
                  <c:v>1992</c:v>
                </c:pt>
                <c:pt idx="5">
                  <c:v>1993</c:v>
                </c:pt>
                <c:pt idx="6">
                  <c:v>1994</c:v>
                </c:pt>
                <c:pt idx="7">
                  <c:v>1995</c:v>
                </c:pt>
                <c:pt idx="8">
                  <c:v>1996</c:v>
                </c:pt>
                <c:pt idx="9">
                  <c:v>1997</c:v>
                </c:pt>
                <c:pt idx="10">
                  <c:v>1998</c:v>
                </c:pt>
                <c:pt idx="11">
                  <c:v>1999</c:v>
                </c:pt>
                <c:pt idx="12">
                  <c:v>2000</c:v>
                </c:pt>
                <c:pt idx="13">
                  <c:v>2001</c:v>
                </c:pt>
                <c:pt idx="14">
                  <c:v>2002</c:v>
                </c:pt>
                <c:pt idx="15">
                  <c:v>2003</c:v>
                </c:pt>
                <c:pt idx="16">
                  <c:v>2004</c:v>
                </c:pt>
                <c:pt idx="17">
                  <c:v>2005</c:v>
                </c:pt>
                <c:pt idx="18">
                  <c:v>2006</c:v>
                </c:pt>
                <c:pt idx="19">
                  <c:v>2007</c:v>
                </c:pt>
                <c:pt idx="20">
                  <c:v>2008</c:v>
                </c:pt>
                <c:pt idx="21">
                  <c:v>2010</c:v>
                </c:pt>
                <c:pt idx="22">
                  <c:v>2012</c:v>
                </c:pt>
                <c:pt idx="23">
                  <c:v>2015</c:v>
                </c:pt>
                <c:pt idx="24">
                  <c:v>2016</c:v>
                </c:pt>
              </c:numCache>
            </c:numRef>
          </c:xVal>
          <c:yVal>
            <c:numRef>
              <c:f>'By cement type'!$B$50:$Z$50</c:f>
              <c:numCache>
                <c:formatCode>0.0%</c:formatCode>
                <c:ptCount val="25"/>
                <c:pt idx="12">
                  <c:v>0.11</c:v>
                </c:pt>
                <c:pt idx="14">
                  <c:v>0.12100000000000001</c:v>
                </c:pt>
                <c:pt idx="15">
                  <c:v>0.1</c:v>
                </c:pt>
                <c:pt idx="16">
                  <c:v>0.1</c:v>
                </c:pt>
                <c:pt idx="17">
                  <c:v>0.08</c:v>
                </c:pt>
                <c:pt idx="18">
                  <c:v>0.08</c:v>
                </c:pt>
                <c:pt idx="19">
                  <c:v>0.08</c:v>
                </c:pt>
                <c:pt idx="20">
                  <c:v>0.08</c:v>
                </c:pt>
                <c:pt idx="21">
                  <c:v>0.09</c:v>
                </c:pt>
                <c:pt idx="22">
                  <c:v>7.0000000000000007E-2</c:v>
                </c:pt>
                <c:pt idx="23">
                  <c:v>0.08</c:v>
                </c:pt>
                <c:pt idx="24">
                  <c:v>0.08</c:v>
                </c:pt>
              </c:numCache>
            </c:numRef>
          </c:yVal>
          <c:smooth val="0"/>
          <c:extLst>
            <c:ext xmlns:c16="http://schemas.microsoft.com/office/drawing/2014/chart" uri="{C3380CC4-5D6E-409C-BE32-E72D297353CC}">
              <c16:uniqueId val="{00000006-DCE6-4AC8-96F4-EF3A3A3D488A}"/>
            </c:ext>
          </c:extLst>
        </c:ser>
        <c:dLbls>
          <c:showLegendKey val="0"/>
          <c:showVal val="0"/>
          <c:showCatName val="0"/>
          <c:showSerName val="0"/>
          <c:showPercent val="0"/>
          <c:showBubbleSize val="0"/>
        </c:dLbls>
        <c:axId val="562261440"/>
        <c:axId val="562261832"/>
      </c:scatterChart>
      <c:valAx>
        <c:axId val="562261440"/>
        <c:scaling>
          <c:orientation val="minMax"/>
          <c:max val="2016"/>
          <c:min val="1980"/>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2261832"/>
        <c:crosses val="autoZero"/>
        <c:crossBetween val="midCat"/>
      </c:valAx>
      <c:valAx>
        <c:axId val="56226183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2261440"/>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26</xdr:col>
      <xdr:colOff>476249</xdr:colOff>
      <xdr:row>8</xdr:row>
      <xdr:rowOff>171456</xdr:rowOff>
    </xdr:from>
    <xdr:to>
      <xdr:col>38</xdr:col>
      <xdr:colOff>542924</xdr:colOff>
      <xdr:row>25</xdr:row>
      <xdr:rowOff>123826</xdr:rowOff>
    </xdr:to>
    <xdr:graphicFrame macro="">
      <xdr:nvGraphicFramePr>
        <xdr:cNvPr id="2" name="Chart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600075</xdr:colOff>
      <xdr:row>84</xdr:row>
      <xdr:rowOff>133356</xdr:rowOff>
    </xdr:from>
    <xdr:to>
      <xdr:col>22</xdr:col>
      <xdr:colOff>566737</xdr:colOff>
      <xdr:row>104</xdr:row>
      <xdr:rowOff>0</xdr:rowOff>
    </xdr:to>
    <xdr:graphicFrame macro="">
      <xdr:nvGraphicFramePr>
        <xdr:cNvPr id="3" name="Chart 2">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209550</xdr:colOff>
      <xdr:row>118</xdr:row>
      <xdr:rowOff>85731</xdr:rowOff>
    </xdr:from>
    <xdr:to>
      <xdr:col>16</xdr:col>
      <xdr:colOff>176212</xdr:colOff>
      <xdr:row>137</xdr:row>
      <xdr:rowOff>142875</xdr:rowOff>
    </xdr:to>
    <xdr:graphicFrame macro="">
      <xdr:nvGraphicFramePr>
        <xdr:cNvPr id="4" name="Chart 3">
          <a:extLst>
            <a:ext uri="{FF2B5EF4-FFF2-40B4-BE49-F238E27FC236}">
              <a16:creationId xmlns:a16="http://schemas.microsoft.com/office/drawing/2014/main" id="{56324CB7-542C-4E6E-9FF4-819DC452E50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13</xdr:col>
      <xdr:colOff>571499</xdr:colOff>
      <xdr:row>12</xdr:row>
      <xdr:rowOff>104774</xdr:rowOff>
    </xdr:from>
    <xdr:to>
      <xdr:col>23</xdr:col>
      <xdr:colOff>352424</xdr:colOff>
      <xdr:row>31</xdr:row>
      <xdr:rowOff>133349</xdr:rowOff>
    </xdr:to>
    <xdr:graphicFrame macro="">
      <xdr:nvGraphicFramePr>
        <xdr:cNvPr id="4" name="Chart 3">
          <a:extLst>
            <a:ext uri="{FF2B5EF4-FFF2-40B4-BE49-F238E27FC236}">
              <a16:creationId xmlns:a16="http://schemas.microsoft.com/office/drawing/2014/main" id="{00000000-0008-0000-01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AI117"/>
  <sheetViews>
    <sheetView tabSelected="1" workbookViewId="0">
      <pane xSplit="2" ySplit="2" topLeftCell="C103" activePane="bottomRight" state="frozen"/>
      <selection pane="topRight" activeCell="C1" sqref="C1"/>
      <selection pane="bottomLeft" activeCell="A3" sqref="A3"/>
      <selection pane="bottomRight" activeCell="C3" sqref="C3"/>
    </sheetView>
  </sheetViews>
  <sheetFormatPr defaultRowHeight="15" x14ac:dyDescent="0.25"/>
  <cols>
    <col min="2" max="2" width="17.85546875" bestFit="1" customWidth="1"/>
    <col min="3" max="3" width="17.85546875" customWidth="1"/>
    <col min="4" max="19" width="9.140625" customWidth="1"/>
  </cols>
  <sheetData>
    <row r="2" spans="1:35" x14ac:dyDescent="0.25">
      <c r="B2" t="s">
        <v>0</v>
      </c>
      <c r="C2" t="s">
        <v>138</v>
      </c>
      <c r="D2" t="s">
        <v>55</v>
      </c>
      <c r="E2" t="s">
        <v>56</v>
      </c>
      <c r="F2" t="s">
        <v>57</v>
      </c>
      <c r="G2" t="s">
        <v>58</v>
      </c>
      <c r="H2" t="s">
        <v>59</v>
      </c>
      <c r="I2" t="s">
        <v>22</v>
      </c>
      <c r="J2" t="s">
        <v>49</v>
      </c>
      <c r="K2" t="s">
        <v>29</v>
      </c>
      <c r="L2" t="s">
        <v>51</v>
      </c>
      <c r="M2" t="s">
        <v>52</v>
      </c>
      <c r="N2" t="s">
        <v>48</v>
      </c>
      <c r="O2" t="s">
        <v>47</v>
      </c>
      <c r="P2" t="s">
        <v>30</v>
      </c>
      <c r="Q2" t="s">
        <v>33</v>
      </c>
      <c r="R2" t="s">
        <v>34</v>
      </c>
      <c r="S2" t="s">
        <v>24</v>
      </c>
      <c r="T2" t="s">
        <v>1</v>
      </c>
      <c r="U2" t="s">
        <v>2</v>
      </c>
      <c r="V2" t="s">
        <v>3</v>
      </c>
      <c r="W2" t="s">
        <v>4</v>
      </c>
      <c r="X2" t="s">
        <v>5</v>
      </c>
      <c r="Y2" t="s">
        <v>6</v>
      </c>
      <c r="Z2" t="s">
        <v>7</v>
      </c>
      <c r="AA2" t="s">
        <v>32</v>
      </c>
      <c r="AB2" t="s">
        <v>35</v>
      </c>
      <c r="AC2" t="s">
        <v>36</v>
      </c>
      <c r="AD2" t="s">
        <v>37</v>
      </c>
      <c r="AE2" t="s">
        <v>38</v>
      </c>
      <c r="AF2" t="s">
        <v>134</v>
      </c>
      <c r="AG2" t="s">
        <v>135</v>
      </c>
      <c r="AH2" t="s">
        <v>148</v>
      </c>
      <c r="AI2" t="s">
        <v>149</v>
      </c>
    </row>
    <row r="3" spans="1:35" x14ac:dyDescent="0.25">
      <c r="A3" t="s">
        <v>8</v>
      </c>
      <c r="B3" t="s">
        <v>9</v>
      </c>
      <c r="R3">
        <v>22.1</v>
      </c>
      <c r="S3">
        <v>23</v>
      </c>
      <c r="T3">
        <v>23.8</v>
      </c>
      <c r="U3">
        <v>24.4</v>
      </c>
      <c r="V3">
        <v>26.9</v>
      </c>
      <c r="W3">
        <v>36</v>
      </c>
      <c r="X3">
        <v>38</v>
      </c>
      <c r="Y3">
        <v>43</v>
      </c>
      <c r="Z3">
        <v>43</v>
      </c>
    </row>
    <row r="4" spans="1:35" x14ac:dyDescent="0.25">
      <c r="B4" t="s">
        <v>10</v>
      </c>
      <c r="R4">
        <v>20.7</v>
      </c>
      <c r="S4">
        <v>21.9</v>
      </c>
      <c r="T4">
        <v>23</v>
      </c>
      <c r="U4">
        <v>23.3</v>
      </c>
      <c r="V4">
        <v>26.8</v>
      </c>
      <c r="W4">
        <v>31.5</v>
      </c>
      <c r="X4">
        <v>37.9</v>
      </c>
      <c r="Y4">
        <v>42.2</v>
      </c>
      <c r="Z4">
        <v>42.2</v>
      </c>
    </row>
    <row r="5" spans="1:35" x14ac:dyDescent="0.25">
      <c r="B5" t="s">
        <v>11</v>
      </c>
      <c r="R5" s="1">
        <v>0.94</v>
      </c>
      <c r="S5" s="1">
        <v>0.95</v>
      </c>
      <c r="T5" s="1">
        <v>0.96</v>
      </c>
      <c r="U5" s="1">
        <v>0.95</v>
      </c>
      <c r="V5" s="1">
        <v>1</v>
      </c>
      <c r="W5" s="1">
        <v>0.88</v>
      </c>
      <c r="X5" s="1">
        <v>1</v>
      </c>
      <c r="Y5" s="1">
        <v>0.98</v>
      </c>
      <c r="Z5" s="1">
        <v>0.98</v>
      </c>
    </row>
    <row r="6" spans="1:35" x14ac:dyDescent="0.25">
      <c r="B6" t="s">
        <v>13</v>
      </c>
      <c r="Q6">
        <v>24.1</v>
      </c>
      <c r="R6" s="1"/>
      <c r="S6" s="1"/>
      <c r="T6" s="1"/>
      <c r="U6" s="1"/>
      <c r="V6">
        <v>36.200000000000003</v>
      </c>
      <c r="W6" s="1"/>
      <c r="X6" s="1"/>
      <c r="Y6" s="1"/>
      <c r="Z6" s="1"/>
    </row>
    <row r="7" spans="1:35" x14ac:dyDescent="0.25">
      <c r="B7" t="s">
        <v>14</v>
      </c>
      <c r="T7" s="1"/>
      <c r="U7" s="2">
        <v>30</v>
      </c>
      <c r="V7" s="2">
        <v>34</v>
      </c>
      <c r="W7" s="2">
        <v>35</v>
      </c>
      <c r="X7" s="2">
        <v>39</v>
      </c>
      <c r="Y7" s="2">
        <v>40</v>
      </c>
      <c r="Z7" s="2">
        <v>44</v>
      </c>
    </row>
    <row r="8" spans="1:35" x14ac:dyDescent="0.25">
      <c r="A8" t="s">
        <v>12</v>
      </c>
      <c r="B8" t="s">
        <v>9</v>
      </c>
      <c r="R8">
        <v>41.4</v>
      </c>
      <c r="S8">
        <v>42.9</v>
      </c>
      <c r="T8">
        <v>44.4</v>
      </c>
      <c r="U8">
        <v>45.7</v>
      </c>
      <c r="V8">
        <v>48</v>
      </c>
      <c r="W8">
        <v>55.8</v>
      </c>
      <c r="X8">
        <v>72</v>
      </c>
      <c r="Y8">
        <v>83</v>
      </c>
      <c r="Z8">
        <v>90</v>
      </c>
    </row>
    <row r="9" spans="1:35" x14ac:dyDescent="0.25">
      <c r="B9" t="s">
        <v>10</v>
      </c>
      <c r="R9">
        <v>32.5</v>
      </c>
      <c r="S9">
        <v>33.299999999999997</v>
      </c>
      <c r="T9">
        <v>38</v>
      </c>
      <c r="U9">
        <v>41.6</v>
      </c>
      <c r="V9">
        <v>46.1</v>
      </c>
      <c r="W9">
        <v>49.2</v>
      </c>
      <c r="X9">
        <v>60.2</v>
      </c>
      <c r="Y9">
        <v>61.5</v>
      </c>
      <c r="Z9">
        <v>69</v>
      </c>
    </row>
    <row r="10" spans="1:35" x14ac:dyDescent="0.25">
      <c r="B10" t="s">
        <v>11</v>
      </c>
      <c r="R10" s="1">
        <v>0.79</v>
      </c>
      <c r="S10" s="1">
        <v>0.78</v>
      </c>
      <c r="T10" s="1">
        <v>0.86</v>
      </c>
      <c r="U10" s="1">
        <v>0.91</v>
      </c>
      <c r="V10" s="1">
        <v>0.96</v>
      </c>
      <c r="W10" s="1">
        <v>0.88</v>
      </c>
      <c r="X10" s="1">
        <v>0.84</v>
      </c>
      <c r="Y10" s="1">
        <v>0.74</v>
      </c>
      <c r="Z10" s="1">
        <v>0.77</v>
      </c>
    </row>
    <row r="11" spans="1:35" x14ac:dyDescent="0.25">
      <c r="B11" t="s">
        <v>13</v>
      </c>
      <c r="Q11">
        <v>33.4</v>
      </c>
      <c r="R11" s="1"/>
      <c r="S11" s="1"/>
      <c r="T11" s="1"/>
      <c r="U11" s="1"/>
      <c r="V11">
        <v>53.6</v>
      </c>
      <c r="W11" s="1"/>
      <c r="X11" s="1"/>
      <c r="Y11" s="1"/>
      <c r="Z11" s="1"/>
    </row>
    <row r="12" spans="1:35" x14ac:dyDescent="0.25">
      <c r="B12" t="s">
        <v>14</v>
      </c>
      <c r="U12">
        <v>53</v>
      </c>
      <c r="V12">
        <v>57</v>
      </c>
      <c r="W12">
        <v>60</v>
      </c>
      <c r="X12">
        <v>71</v>
      </c>
      <c r="Y12">
        <v>74</v>
      </c>
      <c r="Z12">
        <v>72</v>
      </c>
    </row>
    <row r="13" spans="1:35" x14ac:dyDescent="0.25">
      <c r="A13" t="s">
        <v>15</v>
      </c>
      <c r="B13" t="s">
        <v>9</v>
      </c>
      <c r="R13">
        <v>14.3</v>
      </c>
      <c r="S13">
        <v>15.2</v>
      </c>
      <c r="T13">
        <v>16.100000000000001</v>
      </c>
      <c r="U13">
        <v>16.8</v>
      </c>
      <c r="V13">
        <v>17.7</v>
      </c>
      <c r="W13">
        <v>19.2</v>
      </c>
      <c r="X13">
        <v>23</v>
      </c>
      <c r="Y13">
        <v>25</v>
      </c>
      <c r="Z13">
        <v>25</v>
      </c>
    </row>
    <row r="14" spans="1:35" x14ac:dyDescent="0.25">
      <c r="B14" t="s">
        <v>10</v>
      </c>
      <c r="R14">
        <v>10.9</v>
      </c>
      <c r="S14">
        <v>11.7</v>
      </c>
      <c r="T14">
        <v>12.6</v>
      </c>
      <c r="U14">
        <v>13</v>
      </c>
      <c r="V14">
        <v>13.7</v>
      </c>
      <c r="W14">
        <v>14.6</v>
      </c>
      <c r="X14">
        <v>16.7</v>
      </c>
      <c r="Y14">
        <v>17.2</v>
      </c>
      <c r="Z14">
        <v>17.2</v>
      </c>
    </row>
    <row r="15" spans="1:35" x14ac:dyDescent="0.25">
      <c r="B15" t="s">
        <v>11</v>
      </c>
      <c r="R15" s="1">
        <v>0.76</v>
      </c>
      <c r="S15" s="1">
        <v>0.77</v>
      </c>
      <c r="T15" s="1">
        <v>0.78</v>
      </c>
      <c r="U15" s="1">
        <v>0.78</v>
      </c>
      <c r="V15" s="1">
        <v>0.77</v>
      </c>
      <c r="W15" s="1">
        <v>0.76</v>
      </c>
      <c r="X15" s="1">
        <v>0.73</v>
      </c>
      <c r="Y15" s="1">
        <v>0.69</v>
      </c>
      <c r="Z15" s="1">
        <v>0.69</v>
      </c>
    </row>
    <row r="16" spans="1:35" x14ac:dyDescent="0.25">
      <c r="B16" t="s">
        <v>13</v>
      </c>
      <c r="Q16">
        <v>16.7</v>
      </c>
      <c r="R16" s="1"/>
      <c r="S16" s="1"/>
      <c r="T16" s="1"/>
      <c r="U16" s="1"/>
      <c r="V16">
        <v>22.7</v>
      </c>
      <c r="W16" s="1"/>
      <c r="X16" s="1"/>
      <c r="Y16" s="1"/>
      <c r="Z16" s="1"/>
    </row>
    <row r="17" spans="1:31" x14ac:dyDescent="0.25">
      <c r="B17" t="s">
        <v>14</v>
      </c>
      <c r="U17">
        <v>24</v>
      </c>
      <c r="V17">
        <v>25</v>
      </c>
      <c r="W17">
        <v>28</v>
      </c>
      <c r="X17">
        <v>33</v>
      </c>
      <c r="Y17">
        <v>35</v>
      </c>
      <c r="Z17">
        <v>37</v>
      </c>
    </row>
    <row r="18" spans="1:31" x14ac:dyDescent="0.25">
      <c r="A18" t="s">
        <v>16</v>
      </c>
      <c r="B18" t="s">
        <v>9</v>
      </c>
      <c r="R18">
        <v>23.8</v>
      </c>
      <c r="S18">
        <v>24</v>
      </c>
      <c r="T18">
        <v>24.3</v>
      </c>
      <c r="U18">
        <v>24.4</v>
      </c>
      <c r="V18">
        <v>24.6</v>
      </c>
      <c r="W18">
        <v>26.7</v>
      </c>
      <c r="X18">
        <v>29</v>
      </c>
      <c r="Y18">
        <v>32</v>
      </c>
      <c r="Z18">
        <v>32</v>
      </c>
    </row>
    <row r="19" spans="1:31" x14ac:dyDescent="0.25">
      <c r="B19" t="s">
        <v>10</v>
      </c>
      <c r="R19">
        <v>22.2</v>
      </c>
      <c r="S19">
        <v>23</v>
      </c>
      <c r="T19">
        <v>23</v>
      </c>
      <c r="U19">
        <v>24</v>
      </c>
      <c r="V19">
        <v>23.3</v>
      </c>
      <c r="W19">
        <v>23.1</v>
      </c>
      <c r="X19">
        <v>25.5</v>
      </c>
      <c r="Y19">
        <v>25.1</v>
      </c>
      <c r="Z19">
        <v>25.1</v>
      </c>
    </row>
    <row r="20" spans="1:31" x14ac:dyDescent="0.25">
      <c r="B20" t="s">
        <v>11</v>
      </c>
      <c r="R20" s="1">
        <v>0.94</v>
      </c>
      <c r="S20" s="1">
        <v>0.96</v>
      </c>
      <c r="T20" s="1">
        <v>0.95</v>
      </c>
      <c r="U20" s="1">
        <v>0.98</v>
      </c>
      <c r="V20" s="1">
        <v>0.95</v>
      </c>
      <c r="W20" s="1">
        <v>0.86</v>
      </c>
      <c r="X20" s="1">
        <v>0.88</v>
      </c>
      <c r="Y20" s="1">
        <v>0.79</v>
      </c>
      <c r="Z20" s="1">
        <v>0.79</v>
      </c>
    </row>
    <row r="21" spans="1:31" x14ac:dyDescent="0.25">
      <c r="B21" t="s">
        <v>13</v>
      </c>
      <c r="Q21">
        <v>19.3</v>
      </c>
      <c r="R21" s="1"/>
      <c r="S21" s="1"/>
      <c r="T21" s="1"/>
      <c r="U21" s="1"/>
      <c r="V21">
        <v>28.7</v>
      </c>
      <c r="W21" s="1"/>
      <c r="X21" s="1"/>
      <c r="Y21" s="1"/>
      <c r="Z21" s="1"/>
    </row>
    <row r="22" spans="1:31" x14ac:dyDescent="0.25">
      <c r="B22" t="s">
        <v>14</v>
      </c>
      <c r="U22">
        <v>29</v>
      </c>
      <c r="V22">
        <v>33</v>
      </c>
      <c r="W22">
        <v>34</v>
      </c>
      <c r="X22">
        <v>38</v>
      </c>
      <c r="Y22">
        <v>42</v>
      </c>
      <c r="Z22">
        <v>47</v>
      </c>
    </row>
    <row r="23" spans="1:31" x14ac:dyDescent="0.25">
      <c r="A23" t="s">
        <v>17</v>
      </c>
      <c r="B23" t="s">
        <v>9</v>
      </c>
      <c r="R23">
        <v>16.8</v>
      </c>
      <c r="S23">
        <v>17.899999999999999</v>
      </c>
      <c r="T23">
        <v>19</v>
      </c>
      <c r="U23">
        <v>19.8</v>
      </c>
      <c r="V23">
        <v>20.100000000000001</v>
      </c>
      <c r="W23">
        <v>22.2</v>
      </c>
      <c r="X23">
        <v>22.2</v>
      </c>
      <c r="Y23">
        <v>25</v>
      </c>
      <c r="Z23">
        <v>28</v>
      </c>
    </row>
    <row r="24" spans="1:31" x14ac:dyDescent="0.25">
      <c r="B24" t="s">
        <v>10</v>
      </c>
      <c r="R24">
        <v>16.3</v>
      </c>
      <c r="S24">
        <v>17.3</v>
      </c>
      <c r="T24">
        <v>18.7</v>
      </c>
      <c r="U24">
        <v>19.2</v>
      </c>
      <c r="V24">
        <v>19.899999999999999</v>
      </c>
      <c r="W24">
        <v>19.899999999999999</v>
      </c>
      <c r="X24">
        <v>25</v>
      </c>
      <c r="Y24">
        <v>25.9</v>
      </c>
      <c r="Z24">
        <v>29</v>
      </c>
    </row>
    <row r="25" spans="1:31" x14ac:dyDescent="0.25">
      <c r="B25" t="s">
        <v>11</v>
      </c>
      <c r="R25" s="1">
        <v>0.97</v>
      </c>
      <c r="S25" s="1">
        <v>0.97</v>
      </c>
      <c r="T25" s="1">
        <v>0.98</v>
      </c>
      <c r="U25" s="1">
        <v>0.96</v>
      </c>
      <c r="V25" s="1">
        <v>0.99</v>
      </c>
      <c r="W25" s="1">
        <v>0.9</v>
      </c>
      <c r="X25" s="1">
        <v>1.1399999999999999</v>
      </c>
      <c r="Y25" s="1">
        <v>1.04</v>
      </c>
      <c r="Z25" s="1">
        <v>1.04</v>
      </c>
    </row>
    <row r="26" spans="1:31" x14ac:dyDescent="0.25">
      <c r="B26" t="s">
        <v>13</v>
      </c>
      <c r="Q26">
        <v>17.8</v>
      </c>
      <c r="R26" s="1"/>
      <c r="S26" s="1"/>
      <c r="T26" s="1"/>
      <c r="U26" s="1"/>
      <c r="V26">
        <v>26.3</v>
      </c>
      <c r="W26" s="1"/>
      <c r="X26" s="1"/>
      <c r="Y26" s="1"/>
      <c r="Z26" s="1"/>
    </row>
    <row r="27" spans="1:31" x14ac:dyDescent="0.25">
      <c r="B27" t="s">
        <v>14</v>
      </c>
      <c r="U27">
        <v>22</v>
      </c>
      <c r="V27">
        <v>24</v>
      </c>
      <c r="W27">
        <v>26</v>
      </c>
      <c r="X27">
        <v>31</v>
      </c>
      <c r="Y27">
        <v>34</v>
      </c>
      <c r="Z27">
        <v>36</v>
      </c>
    </row>
    <row r="28" spans="1:31" x14ac:dyDescent="0.25">
      <c r="A28" t="s">
        <v>18</v>
      </c>
      <c r="B28" t="s">
        <v>9</v>
      </c>
      <c r="R28">
        <f t="shared" ref="R28:U29" si="0">R23+R18+R13+R8+R3</f>
        <v>118.4</v>
      </c>
      <c r="S28">
        <f t="shared" si="0"/>
        <v>123</v>
      </c>
      <c r="T28">
        <f t="shared" si="0"/>
        <v>127.6</v>
      </c>
      <c r="U28">
        <f t="shared" si="0"/>
        <v>131.1</v>
      </c>
      <c r="V28">
        <f t="shared" ref="V28:Z28" si="1">V23+V18+V13+V8+V3</f>
        <v>137.30000000000001</v>
      </c>
      <c r="W28">
        <f t="shared" si="1"/>
        <v>159.89999999999998</v>
      </c>
      <c r="X28">
        <f t="shared" si="1"/>
        <v>184.2</v>
      </c>
      <c r="Y28">
        <f t="shared" si="1"/>
        <v>208</v>
      </c>
      <c r="Z28">
        <f t="shared" si="1"/>
        <v>218</v>
      </c>
    </row>
    <row r="29" spans="1:31" x14ac:dyDescent="0.25">
      <c r="B29" s="17" t="s">
        <v>10</v>
      </c>
      <c r="C29" s="17" t="s">
        <v>139</v>
      </c>
      <c r="D29" s="17"/>
      <c r="E29" s="17"/>
      <c r="F29" s="17"/>
      <c r="G29" s="17"/>
      <c r="H29" s="17"/>
      <c r="I29" s="17"/>
      <c r="J29" s="17"/>
      <c r="K29" s="17"/>
      <c r="L29" s="17"/>
      <c r="M29" s="17"/>
      <c r="N29" s="17"/>
      <c r="O29" s="17"/>
      <c r="P29" s="17"/>
      <c r="Q29" s="17"/>
      <c r="R29" s="17">
        <f t="shared" si="0"/>
        <v>102.60000000000001</v>
      </c>
      <c r="S29" s="17">
        <f t="shared" si="0"/>
        <v>107.19999999999999</v>
      </c>
      <c r="T29" s="17">
        <f t="shared" si="0"/>
        <v>115.30000000000001</v>
      </c>
      <c r="U29" s="17">
        <f t="shared" si="0"/>
        <v>121.10000000000001</v>
      </c>
      <c r="V29" s="17">
        <f t="shared" ref="V29:Z29" si="2">V24+V19+V14+V9+V4</f>
        <v>129.80000000000001</v>
      </c>
      <c r="W29" s="17">
        <f t="shared" si="2"/>
        <v>138.30000000000001</v>
      </c>
      <c r="X29" s="17">
        <f t="shared" si="2"/>
        <v>165.3</v>
      </c>
      <c r="Y29" s="17">
        <f t="shared" si="2"/>
        <v>171.89999999999998</v>
      </c>
      <c r="Z29" s="17">
        <f t="shared" si="2"/>
        <v>182.5</v>
      </c>
      <c r="AA29" s="17"/>
      <c r="AB29" s="17"/>
      <c r="AC29" s="17"/>
      <c r="AD29" s="17"/>
      <c r="AE29" s="17"/>
    </row>
    <row r="30" spans="1:31" x14ac:dyDescent="0.25">
      <c r="B30" t="s">
        <v>11</v>
      </c>
      <c r="R30" s="3">
        <f>R29/R28</f>
        <v>0.86655405405405406</v>
      </c>
      <c r="S30" s="3">
        <f>S29/S28</f>
        <v>0.87154471544715439</v>
      </c>
      <c r="T30" s="3">
        <f>T29/T28</f>
        <v>0.90360501567398133</v>
      </c>
      <c r="U30" s="3">
        <f>U29/U28</f>
        <v>0.9237223493516401</v>
      </c>
      <c r="V30" s="3">
        <f t="shared" ref="V30:Z30" si="3">V29/V28</f>
        <v>0.94537509104151496</v>
      </c>
      <c r="W30" s="3">
        <f t="shared" si="3"/>
        <v>0.86491557223264559</v>
      </c>
      <c r="X30" s="3">
        <f t="shared" si="3"/>
        <v>0.89739413680781766</v>
      </c>
      <c r="Y30" s="3">
        <f t="shared" si="3"/>
        <v>0.82644230769230753</v>
      </c>
      <c r="Z30" s="3">
        <f t="shared" si="3"/>
        <v>0.83715596330275233</v>
      </c>
    </row>
    <row r="31" spans="1:31" x14ac:dyDescent="0.25">
      <c r="B31" t="s">
        <v>10</v>
      </c>
      <c r="C31" t="s">
        <v>139</v>
      </c>
      <c r="R31" s="3"/>
      <c r="S31" s="3"/>
      <c r="T31" s="3"/>
      <c r="U31" s="3"/>
      <c r="V31">
        <v>129.72999999999999</v>
      </c>
      <c r="W31">
        <v>138.77000000000001</v>
      </c>
      <c r="X31">
        <v>128.28</v>
      </c>
      <c r="Y31" s="3"/>
      <c r="Z31" s="3"/>
    </row>
    <row r="32" spans="1:31" x14ac:dyDescent="0.25">
      <c r="B32" t="s">
        <v>14</v>
      </c>
      <c r="U32">
        <f t="shared" ref="U32:Z32" si="4">U27+U22+U17+U12+U7</f>
        <v>158</v>
      </c>
      <c r="V32">
        <f t="shared" si="4"/>
        <v>173</v>
      </c>
      <c r="W32">
        <f t="shared" si="4"/>
        <v>183</v>
      </c>
      <c r="X32">
        <f t="shared" si="4"/>
        <v>212</v>
      </c>
      <c r="Y32">
        <f t="shared" si="4"/>
        <v>225</v>
      </c>
      <c r="Z32">
        <f t="shared" si="4"/>
        <v>236</v>
      </c>
    </row>
    <row r="34" spans="1:33" x14ac:dyDescent="0.25">
      <c r="A34" t="s">
        <v>18</v>
      </c>
      <c r="B34" t="s">
        <v>13</v>
      </c>
      <c r="C34" t="s">
        <v>140</v>
      </c>
      <c r="Q34">
        <v>111.4</v>
      </c>
      <c r="V34">
        <v>167.6</v>
      </c>
    </row>
    <row r="35" spans="1:33" x14ac:dyDescent="0.25">
      <c r="B35" t="s">
        <v>14</v>
      </c>
      <c r="Q35">
        <v>116.1</v>
      </c>
      <c r="V35">
        <v>172.4</v>
      </c>
    </row>
    <row r="36" spans="1:33" x14ac:dyDescent="0.25">
      <c r="B36" t="s">
        <v>40</v>
      </c>
      <c r="Q36">
        <v>1.19</v>
      </c>
      <c r="S36">
        <v>1.28</v>
      </c>
      <c r="U36">
        <v>1.34</v>
      </c>
      <c r="V36">
        <v>1.34</v>
      </c>
      <c r="W36">
        <v>1.34</v>
      </c>
      <c r="X36">
        <v>1.25</v>
      </c>
      <c r="Y36">
        <v>1.27</v>
      </c>
      <c r="Z36">
        <v>1.27</v>
      </c>
    </row>
    <row r="37" spans="1:33" x14ac:dyDescent="0.25">
      <c r="B37" t="s">
        <v>40</v>
      </c>
      <c r="C37" t="s">
        <v>140</v>
      </c>
      <c r="R37">
        <v>1.2</v>
      </c>
      <c r="S37">
        <v>1.23</v>
      </c>
      <c r="T37">
        <v>1.25</v>
      </c>
      <c r="U37">
        <v>1.32</v>
      </c>
      <c r="V37">
        <v>1.31</v>
      </c>
      <c r="W37">
        <v>1.34</v>
      </c>
      <c r="AC37">
        <v>1.33</v>
      </c>
      <c r="AD37">
        <v>1.35</v>
      </c>
      <c r="AE37">
        <v>1.37</v>
      </c>
    </row>
    <row r="38" spans="1:33" x14ac:dyDescent="0.25">
      <c r="B38" t="s">
        <v>27</v>
      </c>
      <c r="Q38" s="4">
        <f>1/Q36</f>
        <v>0.84033613445378152</v>
      </c>
      <c r="R38" s="4">
        <f t="shared" ref="R38:W38" si="5">1/R37</f>
        <v>0.83333333333333337</v>
      </c>
      <c r="S38" s="4">
        <f t="shared" si="5"/>
        <v>0.81300813008130079</v>
      </c>
      <c r="T38" s="4">
        <f t="shared" si="5"/>
        <v>0.8</v>
      </c>
      <c r="U38" s="4">
        <f t="shared" si="5"/>
        <v>0.75757575757575757</v>
      </c>
      <c r="V38" s="4">
        <f t="shared" si="5"/>
        <v>0.76335877862595414</v>
      </c>
      <c r="W38" s="4">
        <f t="shared" si="5"/>
        <v>0.74626865671641784</v>
      </c>
      <c r="X38" s="4">
        <f t="shared" ref="X38:Z38" si="6">1/X36</f>
        <v>0.8</v>
      </c>
      <c r="Y38" s="4">
        <f t="shared" si="6"/>
        <v>0.78740157480314954</v>
      </c>
      <c r="Z38" s="4">
        <f t="shared" si="6"/>
        <v>0.78740157480314954</v>
      </c>
      <c r="AC38" s="4">
        <f>1/AC37</f>
        <v>0.75187969924812026</v>
      </c>
      <c r="AD38" s="4">
        <f>1/AD37</f>
        <v>0.7407407407407407</v>
      </c>
      <c r="AE38" s="4">
        <f>1/AE37</f>
        <v>0.72992700729927007</v>
      </c>
    </row>
    <row r="39" spans="1:33" x14ac:dyDescent="0.25">
      <c r="A39" t="s">
        <v>18</v>
      </c>
      <c r="B39" t="s">
        <v>46</v>
      </c>
      <c r="C39" t="s">
        <v>141</v>
      </c>
      <c r="J39" s="5">
        <f>'Clinker exports'!G2</f>
        <v>0.88866799204771374</v>
      </c>
      <c r="K39" s="5">
        <f>'Clinker exports'!G3</f>
        <v>0.92445328031809149</v>
      </c>
      <c r="L39" s="5">
        <f>'Clinker exports'!G4</f>
        <v>1.6998011928429424</v>
      </c>
      <c r="M39" s="5">
        <f>'Clinker exports'!G5</f>
        <v>1.4791252485089463</v>
      </c>
      <c r="N39" s="5">
        <f>'Clinker exports'!G6</f>
        <v>1.2047713717693838</v>
      </c>
      <c r="O39" s="5">
        <f>'Clinker exports'!G7</f>
        <v>2.0099403578528827</v>
      </c>
      <c r="P39" s="5">
        <f>'Clinker exports'!G8</f>
        <v>1.5984095427435387</v>
      </c>
      <c r="Q39" s="5">
        <f>'Clinker exports'!G9</f>
        <v>3.429423459244533</v>
      </c>
      <c r="R39" s="5">
        <f>'Clinker exports'!G10</f>
        <v>5.642147117296223</v>
      </c>
      <c r="U39" s="4"/>
      <c r="X39" s="4"/>
      <c r="Y39" s="4"/>
      <c r="Z39" s="4"/>
    </row>
    <row r="40" spans="1:33" x14ac:dyDescent="0.25">
      <c r="B40" t="s">
        <v>46</v>
      </c>
      <c r="J40" s="5"/>
      <c r="K40" s="5"/>
      <c r="L40" s="5"/>
      <c r="M40" s="5"/>
      <c r="N40" s="5"/>
      <c r="O40" s="5"/>
      <c r="P40" s="5">
        <v>1.76</v>
      </c>
      <c r="Q40" s="5">
        <v>3.45</v>
      </c>
      <c r="R40" s="5">
        <v>5.54</v>
      </c>
      <c r="S40" s="5"/>
      <c r="T40" s="5"/>
      <c r="U40" s="4"/>
      <c r="V40" s="4">
        <v>2.37</v>
      </c>
      <c r="W40" s="4">
        <v>2.9</v>
      </c>
      <c r="X40" s="4"/>
      <c r="Y40" s="4">
        <v>1.088821</v>
      </c>
      <c r="Z40" s="4">
        <v>1.267166</v>
      </c>
      <c r="AA40" s="4">
        <v>0.78325400000000001</v>
      </c>
      <c r="AB40" s="4">
        <v>2.4259029999999999</v>
      </c>
      <c r="AC40" s="4">
        <v>3.9739870000000002</v>
      </c>
      <c r="AD40" s="4">
        <v>2.8491200000000001</v>
      </c>
    </row>
    <row r="41" spans="1:33" x14ac:dyDescent="0.25">
      <c r="B41" t="s">
        <v>46</v>
      </c>
      <c r="J41" s="5"/>
      <c r="K41" s="5"/>
      <c r="L41" s="5"/>
      <c r="M41" s="5"/>
      <c r="N41" s="5"/>
      <c r="O41" s="5"/>
      <c r="P41" s="4">
        <v>1.76</v>
      </c>
      <c r="Q41" s="4">
        <v>3.45</v>
      </c>
      <c r="R41" s="4">
        <v>5.64</v>
      </c>
      <c r="S41" s="4">
        <v>5.99</v>
      </c>
      <c r="T41" s="4">
        <v>3.18</v>
      </c>
      <c r="U41" s="4">
        <v>3.11</v>
      </c>
      <c r="V41" s="4">
        <v>2.37</v>
      </c>
      <c r="W41" s="4">
        <v>2.9</v>
      </c>
      <c r="X41" s="4">
        <v>3.12</v>
      </c>
      <c r="Y41" s="4">
        <v>2.66</v>
      </c>
      <c r="Z41" s="4"/>
      <c r="AA41" s="4"/>
      <c r="AB41" s="4"/>
      <c r="AC41" s="4"/>
    </row>
    <row r="42" spans="1:33" x14ac:dyDescent="0.25">
      <c r="B42" t="s">
        <v>61</v>
      </c>
      <c r="J42" s="5"/>
      <c r="K42" s="5"/>
      <c r="L42" s="5"/>
      <c r="M42" s="5"/>
      <c r="N42" s="5"/>
      <c r="O42" s="5"/>
      <c r="P42" s="5"/>
      <c r="Q42" s="5"/>
      <c r="R42" s="5"/>
      <c r="U42" s="4"/>
      <c r="V42" s="4"/>
      <c r="W42" s="4"/>
      <c r="X42" s="4"/>
      <c r="Y42" s="4">
        <v>0.184033</v>
      </c>
      <c r="Z42" s="4">
        <v>0.145897</v>
      </c>
      <c r="AA42" s="4">
        <v>0.55664899999999995</v>
      </c>
      <c r="AB42" s="4">
        <v>8.0163999999999999E-2</v>
      </c>
      <c r="AC42" s="4">
        <v>4.8551999999999998E-2</v>
      </c>
      <c r="AD42" s="4">
        <v>0.235593</v>
      </c>
    </row>
    <row r="43" spans="1:33" x14ac:dyDescent="0.25">
      <c r="B43" t="s">
        <v>46</v>
      </c>
      <c r="C43" t="s">
        <v>142</v>
      </c>
      <c r="J43" s="5"/>
      <c r="K43" s="5"/>
      <c r="L43" s="5"/>
      <c r="M43" s="5"/>
      <c r="N43" s="5"/>
      <c r="O43" s="5"/>
      <c r="P43" s="5"/>
      <c r="Q43" s="5"/>
      <c r="R43" s="5"/>
      <c r="U43" s="4"/>
      <c r="V43" s="4">
        <v>2.375</v>
      </c>
      <c r="W43" s="4">
        <v>2.899</v>
      </c>
      <c r="X43" s="4">
        <v>3.121</v>
      </c>
      <c r="Y43" s="4">
        <v>2.673</v>
      </c>
      <c r="Z43" s="4">
        <v>1.879</v>
      </c>
      <c r="AA43" s="27">
        <v>2</v>
      </c>
      <c r="AB43" s="27">
        <v>2</v>
      </c>
      <c r="AC43" s="27">
        <v>2</v>
      </c>
      <c r="AD43" s="27">
        <v>2</v>
      </c>
      <c r="AE43" s="27">
        <v>2</v>
      </c>
    </row>
    <row r="44" spans="1:33" x14ac:dyDescent="0.25">
      <c r="B44" t="s">
        <v>13</v>
      </c>
      <c r="C44" t="s">
        <v>143</v>
      </c>
      <c r="D44" s="4">
        <v>45.42</v>
      </c>
      <c r="E44" s="4">
        <v>48.9</v>
      </c>
      <c r="F44" s="4">
        <v>53.61</v>
      </c>
      <c r="G44" s="4">
        <v>54.08</v>
      </c>
      <c r="H44" s="4">
        <v>57.96</v>
      </c>
      <c r="I44" s="4">
        <v>62.35</v>
      </c>
      <c r="J44" s="4">
        <v>69.64</v>
      </c>
      <c r="K44" s="4">
        <v>76.22</v>
      </c>
      <c r="L44" s="4">
        <v>83.16</v>
      </c>
      <c r="M44" s="4">
        <v>87.91</v>
      </c>
      <c r="N44" s="4">
        <v>100.45</v>
      </c>
      <c r="O44" s="4">
        <v>100.11</v>
      </c>
      <c r="P44" s="4">
        <v>106.9</v>
      </c>
      <c r="Q44" s="4">
        <v>116.35</v>
      </c>
      <c r="R44" s="4">
        <v>123.5</v>
      </c>
      <c r="S44" s="4">
        <v>133.57</v>
      </c>
      <c r="T44" s="4">
        <v>147.81</v>
      </c>
      <c r="U44" s="4">
        <v>161.63999999999999</v>
      </c>
      <c r="V44" s="4">
        <v>174.31</v>
      </c>
      <c r="W44" s="4">
        <v>187.6</v>
      </c>
      <c r="X44" s="4">
        <v>217.44</v>
      </c>
      <c r="Y44" s="4">
        <v>227.8</v>
      </c>
      <c r="Z44" s="4">
        <v>247.45</v>
      </c>
      <c r="AA44" s="4">
        <v>248.23</v>
      </c>
      <c r="AB44" s="4">
        <v>255.83</v>
      </c>
      <c r="AC44" s="4">
        <v>270.24</v>
      </c>
      <c r="AD44">
        <f>AD45</f>
        <v>283.45699999999999</v>
      </c>
      <c r="AE44">
        <f>AE45</f>
        <v>279.97500000000002</v>
      </c>
      <c r="AF44">
        <f>AF45</f>
        <v>297.71100000000001</v>
      </c>
      <c r="AG44">
        <f>AG45</f>
        <v>337.322</v>
      </c>
    </row>
    <row r="45" spans="1:33" x14ac:dyDescent="0.25">
      <c r="B45" t="s">
        <v>13</v>
      </c>
      <c r="C45" t="s">
        <v>144</v>
      </c>
      <c r="R45">
        <v>117.5</v>
      </c>
      <c r="S45" s="21">
        <v>131.559</v>
      </c>
      <c r="T45" s="21">
        <v>147.80799999999999</v>
      </c>
      <c r="U45" s="21">
        <v>161.31</v>
      </c>
      <c r="V45" s="21">
        <v>174.31</v>
      </c>
      <c r="W45" s="21">
        <v>186.94</v>
      </c>
      <c r="X45" s="21">
        <v>206.63</v>
      </c>
      <c r="Y45" s="22">
        <v>215.98</v>
      </c>
      <c r="Z45" s="21">
        <v>229.5</v>
      </c>
      <c r="AA45" s="21">
        <v>246.614</v>
      </c>
      <c r="AB45" s="21">
        <v>255.82599999999999</v>
      </c>
      <c r="AC45" s="22">
        <v>270.93799999999999</v>
      </c>
      <c r="AD45" s="21">
        <v>283.45699999999999</v>
      </c>
      <c r="AE45" s="21">
        <v>279.97500000000002</v>
      </c>
      <c r="AF45">
        <v>297.71100000000001</v>
      </c>
      <c r="AG45">
        <v>337.322</v>
      </c>
    </row>
    <row r="46" spans="1:33" x14ac:dyDescent="0.25">
      <c r="B46" t="s">
        <v>27</v>
      </c>
      <c r="R46" s="4">
        <f t="shared" ref="R46:Z46" si="7">R29/R45</f>
        <v>0.87319148936170221</v>
      </c>
      <c r="S46" s="4">
        <f t="shared" si="7"/>
        <v>0.81484353027919021</v>
      </c>
      <c r="T46" s="4">
        <f t="shared" si="7"/>
        <v>0.78006603160857335</v>
      </c>
      <c r="U46" s="4">
        <f t="shared" si="7"/>
        <v>0.7507284111338417</v>
      </c>
      <c r="V46" s="4">
        <f t="shared" si="7"/>
        <v>0.74465033560897254</v>
      </c>
      <c r="W46" s="4">
        <f t="shared" si="7"/>
        <v>0.73980956456617109</v>
      </c>
      <c r="X46" s="4">
        <f t="shared" si="7"/>
        <v>0.79998064172675809</v>
      </c>
      <c r="Y46" s="4">
        <f t="shared" si="7"/>
        <v>0.79590702842855809</v>
      </c>
      <c r="Z46" s="4">
        <f t="shared" si="7"/>
        <v>0.79520697167755994</v>
      </c>
      <c r="AA46" s="4">
        <f>AA61/AA45</f>
        <v>0.79476428751003592</v>
      </c>
      <c r="AB46" s="4">
        <f t="shared" ref="AB46:AE46" si="8">AB61/AB45</f>
        <v>0.79350808752824187</v>
      </c>
      <c r="AC46" s="4">
        <f t="shared" si="8"/>
        <v>0.79353948135735852</v>
      </c>
      <c r="AD46" s="4">
        <f t="shared" si="8"/>
        <v>0.79729906123327354</v>
      </c>
      <c r="AE46" s="4">
        <f t="shared" si="8"/>
        <v>0.79292793999464228</v>
      </c>
    </row>
    <row r="47" spans="1:33" x14ac:dyDescent="0.25">
      <c r="B47" t="s">
        <v>54</v>
      </c>
      <c r="J47" s="4">
        <f t="shared" ref="J47:N47" si="9">(J50-J39)/J52</f>
        <v>0.90378633206186709</v>
      </c>
      <c r="K47" s="4">
        <f t="shared" si="9"/>
        <v>0.91391178507690629</v>
      </c>
      <c r="L47" s="4">
        <f t="shared" si="9"/>
        <v>0.90670053175862741</v>
      </c>
      <c r="M47" s="4">
        <f t="shared" si="9"/>
        <v>0.87744428494540283</v>
      </c>
      <c r="N47" s="4">
        <f t="shared" si="9"/>
        <v>0.90367507300955974</v>
      </c>
      <c r="O47" s="4">
        <f>(O50-O39)/O52</f>
        <v>0.88067577867906333</v>
      </c>
      <c r="P47" s="4">
        <f>(P50-P41)/P52</f>
        <v>0.84453124999999984</v>
      </c>
      <c r="Q47" s="4">
        <f>(Q50-Q41)/Q52</f>
        <v>0.84274809160305353</v>
      </c>
      <c r="R47" s="4">
        <f t="shared" ref="R47:Y47" si="10">(R29-R41)/R45</f>
        <v>0.82519148936170217</v>
      </c>
      <c r="S47" s="4">
        <f t="shared" si="10"/>
        <v>0.76931262779437359</v>
      </c>
      <c r="T47" s="4">
        <f t="shared" si="10"/>
        <v>0.75855163455293362</v>
      </c>
      <c r="U47" s="4">
        <f t="shared" si="10"/>
        <v>0.73144876325088348</v>
      </c>
      <c r="V47" s="4">
        <f t="shared" si="10"/>
        <v>0.73105386954276863</v>
      </c>
      <c r="W47" s="4">
        <f t="shared" si="10"/>
        <v>0.72429656574301915</v>
      </c>
      <c r="X47" s="4">
        <f t="shared" si="10"/>
        <v>0.78488118859797706</v>
      </c>
      <c r="Y47" s="4">
        <f t="shared" si="10"/>
        <v>0.78359107324752286</v>
      </c>
      <c r="Z47" s="4">
        <f>(Z29-Z43)/Z45</f>
        <v>0.78701960784313729</v>
      </c>
      <c r="AA47" s="4">
        <f>(AA61-AA43)/AA45</f>
        <v>0.78665444784156613</v>
      </c>
      <c r="AB47" s="4">
        <f t="shared" ref="AB47:AE47" si="11">(AB61-AB43)/AB45</f>
        <v>0.78569027385801293</v>
      </c>
      <c r="AC47" s="4">
        <f t="shared" si="11"/>
        <v>0.78615771874008078</v>
      </c>
      <c r="AD47" s="4">
        <f t="shared" si="11"/>
        <v>0.79024331732855424</v>
      </c>
      <c r="AE47" s="4">
        <f t="shared" si="11"/>
        <v>0.78578444503973566</v>
      </c>
    </row>
    <row r="48" spans="1:33" x14ac:dyDescent="0.25">
      <c r="B48" t="s">
        <v>27</v>
      </c>
      <c r="C48" t="s">
        <v>106</v>
      </c>
      <c r="E48">
        <v>0.87</v>
      </c>
      <c r="O48">
        <v>0.85</v>
      </c>
      <c r="T48">
        <v>0.78</v>
      </c>
      <c r="U48">
        <v>0.75</v>
      </c>
      <c r="V48" s="4">
        <v>0.73</v>
      </c>
      <c r="W48" s="4">
        <v>0.72</v>
      </c>
      <c r="X48" s="4">
        <v>0.72</v>
      </c>
      <c r="Y48" s="4">
        <v>0.71</v>
      </c>
      <c r="Z48" s="4">
        <v>0.71</v>
      </c>
      <c r="AA48" s="4">
        <v>0.71</v>
      </c>
      <c r="AB48" s="4">
        <v>0.71</v>
      </c>
      <c r="AC48" s="4">
        <v>0.7</v>
      </c>
    </row>
    <row r="49" spans="2:35" x14ac:dyDescent="0.25">
      <c r="B49" t="s">
        <v>9</v>
      </c>
      <c r="C49" t="s">
        <v>152</v>
      </c>
      <c r="J49">
        <v>80.489999999999995</v>
      </c>
      <c r="K49">
        <v>88.63</v>
      </c>
      <c r="L49">
        <v>96.6</v>
      </c>
      <c r="M49">
        <v>104.73</v>
      </c>
      <c r="N49">
        <v>108.64</v>
      </c>
      <c r="O49">
        <v>114.91</v>
      </c>
      <c r="P49">
        <v>134.94</v>
      </c>
      <c r="Q49">
        <v>139.38</v>
      </c>
      <c r="R49">
        <v>145.94999999999999</v>
      </c>
      <c r="S49">
        <v>153.6</v>
      </c>
      <c r="T49">
        <v>160</v>
      </c>
      <c r="U49">
        <v>167.79</v>
      </c>
      <c r="V49" s="4">
        <v>198.1</v>
      </c>
      <c r="W49" s="4">
        <v>221.44</v>
      </c>
      <c r="X49" s="4">
        <v>222.6</v>
      </c>
      <c r="Y49" s="4">
        <v>238.4</v>
      </c>
      <c r="Z49" s="4">
        <v>244.04</v>
      </c>
      <c r="AA49" s="4"/>
      <c r="AB49" s="4"/>
      <c r="AC49" s="4"/>
    </row>
    <row r="50" spans="2:35" x14ac:dyDescent="0.25">
      <c r="B50" t="s">
        <v>10</v>
      </c>
      <c r="C50" t="s">
        <v>152</v>
      </c>
      <c r="J50">
        <v>59.21</v>
      </c>
      <c r="K50">
        <v>64.88</v>
      </c>
      <c r="L50">
        <v>71.28</v>
      </c>
      <c r="M50">
        <v>73.14</v>
      </c>
      <c r="N50">
        <v>86.34</v>
      </c>
      <c r="O50">
        <v>84.45</v>
      </c>
      <c r="P50">
        <v>88.24</v>
      </c>
      <c r="Q50">
        <v>97.29</v>
      </c>
      <c r="R50">
        <v>102.68</v>
      </c>
      <c r="S50">
        <v>109.42</v>
      </c>
      <c r="T50">
        <v>116.34</v>
      </c>
      <c r="U50">
        <v>121.75</v>
      </c>
      <c r="V50" s="4">
        <v>129.72999999999999</v>
      </c>
      <c r="W50" s="4">
        <v>138.78</v>
      </c>
      <c r="X50" s="4">
        <v>128.25</v>
      </c>
      <c r="Y50" s="4">
        <v>132.69999999999999</v>
      </c>
      <c r="Z50" s="4">
        <v>137.22999999999999</v>
      </c>
      <c r="AA50" s="4"/>
      <c r="AB50" s="4"/>
      <c r="AC50" s="4"/>
    </row>
    <row r="51" spans="2:35" x14ac:dyDescent="0.25">
      <c r="B51" t="s">
        <v>151</v>
      </c>
      <c r="C51" t="s">
        <v>152</v>
      </c>
      <c r="J51">
        <v>52.27</v>
      </c>
      <c r="K51">
        <v>62.12</v>
      </c>
      <c r="L51">
        <v>67.92</v>
      </c>
      <c r="M51">
        <v>71.739999999999995</v>
      </c>
      <c r="N51">
        <v>81.94</v>
      </c>
      <c r="O51">
        <v>80.28</v>
      </c>
      <c r="P51">
        <v>85.92</v>
      </c>
      <c r="Q51">
        <v>91.71</v>
      </c>
      <c r="R51">
        <v>94.94</v>
      </c>
      <c r="S51">
        <v>101.74</v>
      </c>
      <c r="T51">
        <v>110.55</v>
      </c>
      <c r="U51">
        <v>117.52</v>
      </c>
      <c r="V51">
        <v>124.19</v>
      </c>
      <c r="W51">
        <v>133.69999999999999</v>
      </c>
      <c r="X51">
        <v>121.21</v>
      </c>
      <c r="Y51">
        <v>126.54</v>
      </c>
      <c r="Z51">
        <v>134.15</v>
      </c>
    </row>
    <row r="52" spans="2:35" x14ac:dyDescent="0.25">
      <c r="B52" t="s">
        <v>13</v>
      </c>
      <c r="C52" t="s">
        <v>152</v>
      </c>
      <c r="J52">
        <v>64.53</v>
      </c>
      <c r="K52">
        <v>69.98</v>
      </c>
      <c r="L52">
        <v>76.739999999999995</v>
      </c>
      <c r="M52">
        <v>81.67</v>
      </c>
      <c r="N52">
        <v>94.21</v>
      </c>
      <c r="O52">
        <v>93.61</v>
      </c>
      <c r="P52">
        <v>102.4</v>
      </c>
      <c r="Q52">
        <v>111.35</v>
      </c>
      <c r="R52">
        <v>117.5</v>
      </c>
      <c r="S52">
        <v>127.57</v>
      </c>
      <c r="T52">
        <v>141.81</v>
      </c>
      <c r="U52">
        <v>155.63999999999999</v>
      </c>
      <c r="V52">
        <v>168.31</v>
      </c>
      <c r="W52">
        <v>181.6</v>
      </c>
      <c r="X52">
        <v>160.75</v>
      </c>
      <c r="Y52">
        <v>169</v>
      </c>
      <c r="Z52">
        <v>180.01</v>
      </c>
    </row>
    <row r="53" spans="2:35" x14ac:dyDescent="0.25">
      <c r="B53" t="s">
        <v>27</v>
      </c>
      <c r="C53" t="s">
        <v>154</v>
      </c>
      <c r="J53" s="4">
        <f t="shared" ref="J53:O53" si="12">(J51-J39)/J52</f>
        <v>0.79623945464051271</v>
      </c>
      <c r="K53" s="4">
        <f t="shared" si="12"/>
        <v>0.87447194512263371</v>
      </c>
      <c r="L53" s="4">
        <f t="shared" si="12"/>
        <v>0.86291632534736862</v>
      </c>
      <c r="M53" s="4">
        <f t="shared" si="12"/>
        <v>0.86030212748244206</v>
      </c>
      <c r="N53" s="4">
        <f t="shared" si="12"/>
        <v>0.85697090147787514</v>
      </c>
      <c r="O53" s="4">
        <f t="shared" si="12"/>
        <v>0.83612925587167097</v>
      </c>
      <c r="P53" s="4">
        <f>(P51-P41)/P52</f>
        <v>0.82187499999999991</v>
      </c>
      <c r="Q53" s="4">
        <f t="shared" ref="Q53:Y53" si="13">(Q51-Q41)/Q52</f>
        <v>0.79263583295913786</v>
      </c>
      <c r="R53" s="4">
        <f t="shared" si="13"/>
        <v>0.76</v>
      </c>
      <c r="S53" s="4">
        <f t="shared" si="13"/>
        <v>0.7505683154346634</v>
      </c>
      <c r="T53" s="4">
        <f t="shared" si="13"/>
        <v>0.7571398349904801</v>
      </c>
      <c r="U53" s="4">
        <f t="shared" si="13"/>
        <v>0.73509380621948095</v>
      </c>
      <c r="V53" s="4">
        <f t="shared" si="13"/>
        <v>0.72378349474184533</v>
      </c>
      <c r="W53" s="4">
        <f t="shared" si="13"/>
        <v>0.72026431718061668</v>
      </c>
      <c r="X53" s="4">
        <f t="shared" si="13"/>
        <v>0.73461897356143069</v>
      </c>
      <c r="Y53" s="4">
        <f t="shared" si="13"/>
        <v>0.73301775147929005</v>
      </c>
      <c r="Z53" s="4">
        <f>(Z51-Z40)/Z52</f>
        <v>0.73819695572468202</v>
      </c>
      <c r="AA53" s="4"/>
    </row>
    <row r="55" spans="2:35" x14ac:dyDescent="0.25">
      <c r="B55" t="s">
        <v>10</v>
      </c>
      <c r="C55" t="s">
        <v>153</v>
      </c>
      <c r="D55" s="4">
        <f t="shared" ref="D55:H55" si="14">D82*D44</f>
        <v>39.372099900000002</v>
      </c>
      <c r="E55" s="4">
        <f t="shared" si="14"/>
        <v>42.364270500000003</v>
      </c>
      <c r="F55" s="4">
        <f t="shared" si="14"/>
        <v>46.717898400000003</v>
      </c>
      <c r="G55" s="4">
        <f t="shared" si="14"/>
        <v>46.888441599999993</v>
      </c>
      <c r="H55" s="4">
        <f t="shared" si="14"/>
        <v>50.422302000000009</v>
      </c>
      <c r="I55" s="4">
        <f>I82*I44</f>
        <v>54.055579499999993</v>
      </c>
      <c r="J55" s="4">
        <f t="shared" ref="J55:V55" si="15">J82*J44</f>
        <v>60.088177599999987</v>
      </c>
      <c r="K55" s="4">
        <f t="shared" si="15"/>
        <v>65.873516100000003</v>
      </c>
      <c r="L55" s="4">
        <f t="shared" si="15"/>
        <v>72.3421314</v>
      </c>
      <c r="M55" s="4">
        <f t="shared" si="15"/>
        <v>76.318626949999995</v>
      </c>
      <c r="N55" s="4">
        <f t="shared" si="15"/>
        <v>86.611505750000006</v>
      </c>
      <c r="O55" s="4">
        <f t="shared" si="15"/>
        <v>85.263186450000006</v>
      </c>
      <c r="P55" s="4">
        <f t="shared" si="15"/>
        <v>89.918935000000005</v>
      </c>
      <c r="Q55" s="4">
        <f t="shared" si="15"/>
        <v>97.908524999999997</v>
      </c>
      <c r="R55" s="4">
        <f t="shared" si="15"/>
        <v>102.81375000000001</v>
      </c>
      <c r="S55" s="4">
        <f t="shared" si="15"/>
        <v>111.53094999999999</v>
      </c>
      <c r="T55" s="4">
        <f t="shared" si="15"/>
        <v>120.56861700000002</v>
      </c>
      <c r="U55" s="4">
        <f t="shared" si="15"/>
        <v>129.64682571428571</v>
      </c>
      <c r="V55" s="4">
        <f t="shared" si="15"/>
        <v>136.3154002857143</v>
      </c>
    </row>
    <row r="56" spans="2:35" x14ac:dyDescent="0.25">
      <c r="B56" t="s">
        <v>27</v>
      </c>
      <c r="C56" t="s">
        <v>145</v>
      </c>
      <c r="D56" s="4">
        <f>'By cement type'!D64</f>
        <v>0.86684500000000009</v>
      </c>
      <c r="E56" s="4">
        <f>'By cement type'!E64</f>
        <v>0.86634500000000003</v>
      </c>
      <c r="F56" s="4">
        <f>'By cement type'!F64</f>
        <v>0.8714400000000001</v>
      </c>
      <c r="G56" s="4">
        <f>'By cement type'!G64</f>
        <v>0.8670199999999999</v>
      </c>
      <c r="H56" s="4">
        <f>'By cement type'!H64</f>
        <v>0.86995000000000011</v>
      </c>
      <c r="I56" s="4">
        <f>'By cement type'!I64</f>
        <v>0.86696999999999991</v>
      </c>
      <c r="J56" s="4">
        <f>'By cement type'!J64</f>
        <v>0.86283999999999983</v>
      </c>
      <c r="K56" s="4">
        <f>'By cement type'!K64</f>
        <v>0.864255</v>
      </c>
      <c r="L56" s="4">
        <f>'By cement type'!L64</f>
        <v>0.86991499999999999</v>
      </c>
      <c r="M56" s="4">
        <f>'By cement type'!M64</f>
        <v>0.86814499999999994</v>
      </c>
      <c r="N56" s="4">
        <f>'By cement type'!N64</f>
        <v>0.86223499999999997</v>
      </c>
      <c r="O56" s="4">
        <f>'By cement type'!O64</f>
        <v>0.85169500000000009</v>
      </c>
      <c r="P56" s="4">
        <f>'By cement type'!P64</f>
        <v>0.84115000000000006</v>
      </c>
      <c r="Q56" s="4">
        <f>'By cement type'!Q64</f>
        <v>0.84150000000000003</v>
      </c>
      <c r="R56" s="4">
        <f>'By cement type'!R64</f>
        <v>0.83250000000000013</v>
      </c>
      <c r="S56" s="4">
        <f>'By cement type'!S64</f>
        <v>0.83499999999999996</v>
      </c>
      <c r="T56" s="4">
        <f>'By cement type'!T64</f>
        <v>0.81570000000000009</v>
      </c>
      <c r="U56" s="4">
        <f>'By cement type'!U64</f>
        <v>0.80207142857142855</v>
      </c>
      <c r="V56" s="4">
        <f>'By cement type'!V64</f>
        <v>0.78202857142857152</v>
      </c>
      <c r="W56" s="4"/>
      <c r="X56" s="4">
        <f>'By cement type'!W64</f>
        <v>0.77328571428571435</v>
      </c>
      <c r="Y56" s="4"/>
      <c r="Z56" s="4">
        <f>'By cement type'!X64</f>
        <v>0.75439999999999996</v>
      </c>
      <c r="AA56" s="4"/>
      <c r="AB56" s="4"/>
      <c r="AC56" s="4">
        <f>'By cement type'!Y64</f>
        <v>0.73499999999999988</v>
      </c>
    </row>
    <row r="57" spans="2:35" x14ac:dyDescent="0.25">
      <c r="B57" t="s">
        <v>40</v>
      </c>
      <c r="C57" t="s">
        <v>145</v>
      </c>
      <c r="AD57">
        <v>1.41</v>
      </c>
      <c r="AE57">
        <v>1.42</v>
      </c>
      <c r="AF57">
        <v>1.43</v>
      </c>
      <c r="AG57">
        <v>1.44</v>
      </c>
    </row>
    <row r="58" spans="2:35" x14ac:dyDescent="0.25">
      <c r="B58" t="s">
        <v>27</v>
      </c>
      <c r="AD58" s="4">
        <f>1/AD57</f>
        <v>0.70921985815602839</v>
      </c>
      <c r="AE58" s="4">
        <f t="shared" ref="AE58:AG58" si="16">1/AE57</f>
        <v>0.70422535211267612</v>
      </c>
      <c r="AF58" s="4">
        <f t="shared" si="16"/>
        <v>0.69930069930069938</v>
      </c>
      <c r="AG58" s="4">
        <f t="shared" si="16"/>
        <v>0.69444444444444442</v>
      </c>
    </row>
    <row r="59" spans="2:35" x14ac:dyDescent="0.25">
      <c r="B59" t="s">
        <v>136</v>
      </c>
      <c r="C59" t="s">
        <v>140</v>
      </c>
      <c r="AB59">
        <v>0.75</v>
      </c>
      <c r="AC59">
        <v>0.75</v>
      </c>
      <c r="AD59">
        <v>0.74</v>
      </c>
      <c r="AE59">
        <v>0.72</v>
      </c>
      <c r="AF59">
        <v>0.77</v>
      </c>
      <c r="AG59" s="4">
        <v>0.8</v>
      </c>
    </row>
    <row r="60" spans="2:35" x14ac:dyDescent="0.25">
      <c r="B60" t="s">
        <v>136</v>
      </c>
      <c r="C60" t="s">
        <v>146</v>
      </c>
      <c r="X60">
        <v>0.80200000000000005</v>
      </c>
      <c r="Y60">
        <v>0.73199999999999998</v>
      </c>
      <c r="Z60">
        <v>0.72599999999999998</v>
      </c>
      <c r="AA60">
        <v>0.748</v>
      </c>
      <c r="AB60">
        <v>0.74299999999999999</v>
      </c>
      <c r="AC60">
        <v>0.751</v>
      </c>
      <c r="AD60">
        <v>0.75900000000000001</v>
      </c>
      <c r="AE60">
        <v>0.72899999999999998</v>
      </c>
      <c r="AF60">
        <v>0.749</v>
      </c>
      <c r="AG60" s="4">
        <v>0.78200000000000003</v>
      </c>
      <c r="AH60">
        <v>0.80600000000000005</v>
      </c>
      <c r="AI60">
        <v>0.83199999999999996</v>
      </c>
    </row>
    <row r="61" spans="2:35" x14ac:dyDescent="0.25">
      <c r="B61" t="s">
        <v>10</v>
      </c>
      <c r="C61" t="s">
        <v>146</v>
      </c>
      <c r="Y61">
        <v>172</v>
      </c>
      <c r="Z61">
        <v>182</v>
      </c>
      <c r="AA61">
        <v>196</v>
      </c>
      <c r="AB61">
        <v>203</v>
      </c>
      <c r="AC61">
        <v>215</v>
      </c>
      <c r="AD61">
        <v>226</v>
      </c>
      <c r="AE61">
        <v>222</v>
      </c>
      <c r="AF61">
        <v>235</v>
      </c>
      <c r="AG61" s="24">
        <v>251</v>
      </c>
      <c r="AH61">
        <v>267</v>
      </c>
      <c r="AI61">
        <v>283</v>
      </c>
    </row>
    <row r="62" spans="2:35" x14ac:dyDescent="0.25">
      <c r="B62" t="s">
        <v>10</v>
      </c>
      <c r="C62" t="s">
        <v>156</v>
      </c>
      <c r="AC62">
        <v>207.19</v>
      </c>
      <c r="AD62">
        <v>201.42</v>
      </c>
      <c r="AG62" s="24"/>
    </row>
    <row r="63" spans="2:35" x14ac:dyDescent="0.25">
      <c r="AG63" s="4"/>
    </row>
    <row r="64" spans="2:35" x14ac:dyDescent="0.25">
      <c r="R64" t="s">
        <v>132</v>
      </c>
    </row>
    <row r="65" spans="1:33" x14ac:dyDescent="0.25">
      <c r="R65" t="s">
        <v>114</v>
      </c>
    </row>
    <row r="67" spans="1:33" x14ac:dyDescent="0.25">
      <c r="R67" t="s">
        <v>63</v>
      </c>
    </row>
    <row r="71" spans="1:33" x14ac:dyDescent="0.25">
      <c r="A71" t="s">
        <v>60</v>
      </c>
    </row>
    <row r="72" spans="1:33" x14ac:dyDescent="0.25">
      <c r="A72" t="s">
        <v>39</v>
      </c>
    </row>
    <row r="73" spans="1:33" x14ac:dyDescent="0.25">
      <c r="A73" t="s">
        <v>41</v>
      </c>
    </row>
    <row r="79" spans="1:33" x14ac:dyDescent="0.25">
      <c r="B79" t="s">
        <v>115</v>
      </c>
    </row>
    <row r="80" spans="1:33" x14ac:dyDescent="0.25">
      <c r="D80" t="str">
        <f>D2</f>
        <v>1989-90</v>
      </c>
      <c r="E80" t="str">
        <f t="shared" ref="E80:AC80" si="17">E2</f>
        <v>1990-91</v>
      </c>
      <c r="F80" t="str">
        <f t="shared" si="17"/>
        <v>1991-92</v>
      </c>
      <c r="G80" t="str">
        <f t="shared" si="17"/>
        <v>1992-93</v>
      </c>
      <c r="H80" t="str">
        <f t="shared" si="17"/>
        <v>1993-94</v>
      </c>
      <c r="I80" t="str">
        <f t="shared" si="17"/>
        <v>1994-95</v>
      </c>
      <c r="J80" t="str">
        <f t="shared" si="17"/>
        <v>1995-96</v>
      </c>
      <c r="K80" t="str">
        <f t="shared" si="17"/>
        <v>1996-97</v>
      </c>
      <c r="L80" t="str">
        <f t="shared" si="17"/>
        <v>1997-98</v>
      </c>
      <c r="M80" t="str">
        <f t="shared" si="17"/>
        <v>1998-99</v>
      </c>
      <c r="N80" t="str">
        <f t="shared" si="17"/>
        <v>1999-00</v>
      </c>
      <c r="O80" t="str">
        <f t="shared" si="17"/>
        <v>2000-01</v>
      </c>
      <c r="P80" t="str">
        <f t="shared" si="17"/>
        <v>2001-02</v>
      </c>
      <c r="Q80" t="str">
        <f t="shared" si="17"/>
        <v>2002-03</v>
      </c>
      <c r="R80" t="str">
        <f t="shared" si="17"/>
        <v>2003-04</v>
      </c>
      <c r="S80" t="str">
        <f t="shared" si="17"/>
        <v>2004-05</v>
      </c>
      <c r="T80" t="str">
        <f t="shared" si="17"/>
        <v>2005-06</v>
      </c>
      <c r="U80" t="str">
        <f t="shared" si="17"/>
        <v>2006-07</v>
      </c>
      <c r="V80" t="str">
        <f t="shared" si="17"/>
        <v>2007-08</v>
      </c>
      <c r="W80" t="str">
        <f t="shared" si="17"/>
        <v>2008-09</v>
      </c>
      <c r="X80" t="str">
        <f t="shared" si="17"/>
        <v>2009-10</v>
      </c>
      <c r="Y80" t="str">
        <f t="shared" si="17"/>
        <v>2010-11</v>
      </c>
      <c r="Z80" t="str">
        <f t="shared" si="17"/>
        <v>2011-12</v>
      </c>
      <c r="AA80" t="str">
        <f t="shared" si="17"/>
        <v>2012-13</v>
      </c>
      <c r="AB80" t="str">
        <f t="shared" si="17"/>
        <v>2013-14</v>
      </c>
      <c r="AC80" t="str">
        <f t="shared" si="17"/>
        <v>2014-15</v>
      </c>
      <c r="AD80" t="str">
        <f>AD2</f>
        <v>2015-16</v>
      </c>
      <c r="AE80" t="str">
        <f>AE2</f>
        <v>2016-17</v>
      </c>
      <c r="AF80" t="str">
        <f>AF2</f>
        <v>2017-18</v>
      </c>
      <c r="AG80" t="str">
        <f>AG2</f>
        <v>2018-19</v>
      </c>
    </row>
    <row r="81" spans="2:31" x14ac:dyDescent="0.25">
      <c r="B81" t="s">
        <v>116</v>
      </c>
      <c r="J81" s="4">
        <f t="shared" ref="J81:O81" si="18">J47</f>
        <v>0.90378633206186709</v>
      </c>
      <c r="K81" s="4">
        <f t="shared" si="18"/>
        <v>0.91391178507690629</v>
      </c>
      <c r="L81" s="4">
        <f t="shared" si="18"/>
        <v>0.90670053175862741</v>
      </c>
      <c r="M81" s="4">
        <f t="shared" si="18"/>
        <v>0.87744428494540283</v>
      </c>
      <c r="N81" s="4">
        <f t="shared" si="18"/>
        <v>0.90367507300955974</v>
      </c>
      <c r="O81" s="4">
        <f t="shared" si="18"/>
        <v>0.88067577867906333</v>
      </c>
      <c r="P81" s="4">
        <f>P47</f>
        <v>0.84453124999999984</v>
      </c>
      <c r="Q81" s="4">
        <f>Q47</f>
        <v>0.84274809160305353</v>
      </c>
      <c r="R81" s="4">
        <f>R47</f>
        <v>0.82519148936170217</v>
      </c>
      <c r="S81" s="4">
        <f t="shared" ref="S81:AE81" si="19">S47</f>
        <v>0.76931262779437359</v>
      </c>
      <c r="T81" s="4">
        <f t="shared" si="19"/>
        <v>0.75855163455293362</v>
      </c>
      <c r="U81" s="4">
        <f t="shared" si="19"/>
        <v>0.73144876325088348</v>
      </c>
      <c r="V81" s="4">
        <f t="shared" si="19"/>
        <v>0.73105386954276863</v>
      </c>
      <c r="W81" s="4">
        <f t="shared" si="19"/>
        <v>0.72429656574301915</v>
      </c>
      <c r="X81" s="4">
        <f t="shared" si="19"/>
        <v>0.78488118859797706</v>
      </c>
      <c r="Y81" s="4">
        <f t="shared" si="19"/>
        <v>0.78359107324752286</v>
      </c>
      <c r="Z81" s="4">
        <f t="shared" si="19"/>
        <v>0.78701960784313729</v>
      </c>
      <c r="AA81" s="4">
        <f t="shared" si="19"/>
        <v>0.78665444784156613</v>
      </c>
      <c r="AB81" s="4">
        <f t="shared" si="19"/>
        <v>0.78569027385801293</v>
      </c>
      <c r="AC81" s="4">
        <f t="shared" si="19"/>
        <v>0.78615771874008078</v>
      </c>
      <c r="AD81" s="4">
        <f t="shared" si="19"/>
        <v>0.79024331732855424</v>
      </c>
      <c r="AE81" s="4">
        <f t="shared" si="19"/>
        <v>0.78578444503973566</v>
      </c>
    </row>
    <row r="82" spans="2:31" x14ac:dyDescent="0.25">
      <c r="B82" t="s">
        <v>117</v>
      </c>
      <c r="D82" s="4">
        <f>D56</f>
        <v>0.86684500000000009</v>
      </c>
      <c r="E82" s="4">
        <f t="shared" ref="E82:AC82" si="20">E56</f>
        <v>0.86634500000000003</v>
      </c>
      <c r="F82" s="4">
        <f t="shared" si="20"/>
        <v>0.8714400000000001</v>
      </c>
      <c r="G82" s="4">
        <f t="shared" si="20"/>
        <v>0.8670199999999999</v>
      </c>
      <c r="H82" s="4">
        <f t="shared" si="20"/>
        <v>0.86995000000000011</v>
      </c>
      <c r="I82" s="4">
        <f t="shared" si="20"/>
        <v>0.86696999999999991</v>
      </c>
      <c r="J82" s="4">
        <f t="shared" si="20"/>
        <v>0.86283999999999983</v>
      </c>
      <c r="K82" s="4">
        <f t="shared" si="20"/>
        <v>0.864255</v>
      </c>
      <c r="L82" s="4">
        <f t="shared" si="20"/>
        <v>0.86991499999999999</v>
      </c>
      <c r="M82" s="4">
        <f t="shared" si="20"/>
        <v>0.86814499999999994</v>
      </c>
      <c r="N82" s="4">
        <f t="shared" si="20"/>
        <v>0.86223499999999997</v>
      </c>
      <c r="O82" s="4">
        <f t="shared" si="20"/>
        <v>0.85169500000000009</v>
      </c>
      <c r="P82" s="4">
        <f t="shared" si="20"/>
        <v>0.84115000000000006</v>
      </c>
      <c r="Q82" s="4">
        <f t="shared" si="20"/>
        <v>0.84150000000000003</v>
      </c>
      <c r="R82" s="4">
        <f t="shared" si="20"/>
        <v>0.83250000000000013</v>
      </c>
      <c r="S82" s="4">
        <f t="shared" si="20"/>
        <v>0.83499999999999996</v>
      </c>
      <c r="T82" s="4">
        <f t="shared" si="20"/>
        <v>0.81570000000000009</v>
      </c>
      <c r="U82" s="4">
        <f t="shared" si="20"/>
        <v>0.80207142857142855</v>
      </c>
      <c r="V82" s="4">
        <f t="shared" si="20"/>
        <v>0.78202857142857152</v>
      </c>
      <c r="W82" s="4"/>
      <c r="X82" s="4">
        <f t="shared" si="20"/>
        <v>0.77328571428571435</v>
      </c>
      <c r="Y82" s="4"/>
      <c r="Z82" s="4">
        <f t="shared" si="20"/>
        <v>0.75439999999999996</v>
      </c>
      <c r="AA82" s="4"/>
      <c r="AB82" s="4"/>
      <c r="AC82" s="4">
        <f t="shared" si="20"/>
        <v>0.73499999999999988</v>
      </c>
    </row>
    <row r="83" spans="2:31" x14ac:dyDescent="0.25">
      <c r="B83" t="s">
        <v>106</v>
      </c>
      <c r="E83">
        <f>E48</f>
        <v>0.87</v>
      </c>
      <c r="O83">
        <f>O48</f>
        <v>0.85</v>
      </c>
      <c r="T83">
        <f t="shared" ref="T83:AC83" si="21">T48</f>
        <v>0.78</v>
      </c>
      <c r="U83">
        <f t="shared" si="21"/>
        <v>0.75</v>
      </c>
      <c r="V83">
        <f t="shared" si="21"/>
        <v>0.73</v>
      </c>
      <c r="W83">
        <f t="shared" si="21"/>
        <v>0.72</v>
      </c>
      <c r="X83">
        <f t="shared" si="21"/>
        <v>0.72</v>
      </c>
      <c r="Y83">
        <f t="shared" si="21"/>
        <v>0.71</v>
      </c>
      <c r="Z83">
        <f t="shared" si="21"/>
        <v>0.71</v>
      </c>
      <c r="AA83">
        <f t="shared" si="21"/>
        <v>0.71</v>
      </c>
      <c r="AB83">
        <f t="shared" si="21"/>
        <v>0.71</v>
      </c>
      <c r="AC83">
        <f t="shared" si="21"/>
        <v>0.7</v>
      </c>
    </row>
    <row r="84" spans="2:31" x14ac:dyDescent="0.25">
      <c r="B84" t="s">
        <v>120</v>
      </c>
      <c r="Q84" s="4">
        <f t="shared" ref="Q84" si="22">Q38</f>
        <v>0.84033613445378152</v>
      </c>
      <c r="R84" s="4">
        <f>R38</f>
        <v>0.83333333333333337</v>
      </c>
      <c r="S84" s="4">
        <f t="shared" ref="S84:Z84" si="23">S38</f>
        <v>0.81300813008130079</v>
      </c>
      <c r="T84" s="4">
        <f t="shared" si="23"/>
        <v>0.8</v>
      </c>
      <c r="U84" s="4">
        <f t="shared" si="23"/>
        <v>0.75757575757575757</v>
      </c>
      <c r="V84" s="4">
        <f t="shared" si="23"/>
        <v>0.76335877862595414</v>
      </c>
      <c r="W84" s="4">
        <f t="shared" si="23"/>
        <v>0.74626865671641784</v>
      </c>
      <c r="X84" s="4">
        <f t="shared" si="23"/>
        <v>0.8</v>
      </c>
      <c r="Y84" s="4">
        <f t="shared" si="23"/>
        <v>0.78740157480314954</v>
      </c>
      <c r="Z84" s="4">
        <f t="shared" si="23"/>
        <v>0.78740157480314954</v>
      </c>
      <c r="AC84" s="4">
        <f t="shared" ref="AC84:AD84" si="24">AC38</f>
        <v>0.75187969924812026</v>
      </c>
      <c r="AD84" s="4">
        <f t="shared" si="24"/>
        <v>0.7407407407407407</v>
      </c>
      <c r="AE84" s="4">
        <f>AE38</f>
        <v>0.72992700729927007</v>
      </c>
    </row>
    <row r="85" spans="2:31" x14ac:dyDescent="0.25">
      <c r="B85" t="s">
        <v>155</v>
      </c>
      <c r="J85" s="4">
        <f>J53</f>
        <v>0.79623945464051271</v>
      </c>
      <c r="K85" s="4">
        <f>K53</f>
        <v>0.87447194512263371</v>
      </c>
      <c r="L85" s="4">
        <f t="shared" ref="L85:Z85" si="25">L53</f>
        <v>0.86291632534736862</v>
      </c>
      <c r="M85" s="4">
        <f t="shared" si="25"/>
        <v>0.86030212748244206</v>
      </c>
      <c r="N85" s="4">
        <f t="shared" si="25"/>
        <v>0.85697090147787514</v>
      </c>
      <c r="O85" s="4">
        <f t="shared" si="25"/>
        <v>0.83612925587167097</v>
      </c>
      <c r="P85" s="4">
        <f t="shared" si="25"/>
        <v>0.82187499999999991</v>
      </c>
      <c r="Q85" s="4">
        <f t="shared" si="25"/>
        <v>0.79263583295913786</v>
      </c>
      <c r="R85" s="4">
        <f t="shared" si="25"/>
        <v>0.76</v>
      </c>
      <c r="S85" s="4">
        <f t="shared" si="25"/>
        <v>0.7505683154346634</v>
      </c>
      <c r="T85" s="4">
        <f t="shared" si="25"/>
        <v>0.7571398349904801</v>
      </c>
      <c r="U85" s="4">
        <f t="shared" si="25"/>
        <v>0.73509380621948095</v>
      </c>
      <c r="V85" s="4">
        <f t="shared" si="25"/>
        <v>0.72378349474184533</v>
      </c>
      <c r="W85" s="4">
        <f t="shared" si="25"/>
        <v>0.72026431718061668</v>
      </c>
      <c r="X85" s="4">
        <f t="shared" si="25"/>
        <v>0.73461897356143069</v>
      </c>
      <c r="Y85" s="4">
        <f t="shared" si="25"/>
        <v>0.73301775147929005</v>
      </c>
      <c r="Z85" s="4">
        <f t="shared" si="25"/>
        <v>0.73819695572468202</v>
      </c>
    </row>
    <row r="103" spans="2:34" x14ac:dyDescent="0.25">
      <c r="D103" s="19"/>
      <c r="E103" t="s">
        <v>124</v>
      </c>
    </row>
    <row r="104" spans="2:34" x14ac:dyDescent="0.25">
      <c r="D104" s="20"/>
      <c r="E104" t="s">
        <v>150</v>
      </c>
    </row>
    <row r="105" spans="2:34" x14ac:dyDescent="0.25">
      <c r="D105" s="25"/>
      <c r="E105" t="s">
        <v>137</v>
      </c>
    </row>
    <row r="107" spans="2:34" x14ac:dyDescent="0.25">
      <c r="B107" t="s">
        <v>147</v>
      </c>
      <c r="D107" t="str">
        <f>D80</f>
        <v>1989-90</v>
      </c>
      <c r="E107" t="str">
        <f t="shared" ref="E107:AG107" si="26">E80</f>
        <v>1990-91</v>
      </c>
      <c r="F107" t="str">
        <f t="shared" si="26"/>
        <v>1991-92</v>
      </c>
      <c r="G107" t="str">
        <f t="shared" si="26"/>
        <v>1992-93</v>
      </c>
      <c r="H107" t="str">
        <f t="shared" si="26"/>
        <v>1993-94</v>
      </c>
      <c r="I107" t="str">
        <f t="shared" si="26"/>
        <v>1994-95</v>
      </c>
      <c r="J107" t="str">
        <f t="shared" si="26"/>
        <v>1995-96</v>
      </c>
      <c r="K107" t="str">
        <f t="shared" si="26"/>
        <v>1996-97</v>
      </c>
      <c r="L107" t="str">
        <f t="shared" si="26"/>
        <v>1997-98</v>
      </c>
      <c r="M107" t="str">
        <f t="shared" si="26"/>
        <v>1998-99</v>
      </c>
      <c r="N107" t="str">
        <f t="shared" si="26"/>
        <v>1999-00</v>
      </c>
      <c r="O107" t="str">
        <f t="shared" si="26"/>
        <v>2000-01</v>
      </c>
      <c r="P107" t="str">
        <f t="shared" si="26"/>
        <v>2001-02</v>
      </c>
      <c r="Q107" t="str">
        <f t="shared" si="26"/>
        <v>2002-03</v>
      </c>
      <c r="R107" t="str">
        <f t="shared" si="26"/>
        <v>2003-04</v>
      </c>
      <c r="S107" t="str">
        <f t="shared" si="26"/>
        <v>2004-05</v>
      </c>
      <c r="T107" t="str">
        <f t="shared" si="26"/>
        <v>2005-06</v>
      </c>
      <c r="U107" t="str">
        <f t="shared" si="26"/>
        <v>2006-07</v>
      </c>
      <c r="V107" t="str">
        <f t="shared" si="26"/>
        <v>2007-08</v>
      </c>
      <c r="W107" t="str">
        <f t="shared" si="26"/>
        <v>2008-09</v>
      </c>
      <c r="X107" t="str">
        <f t="shared" si="26"/>
        <v>2009-10</v>
      </c>
      <c r="Y107" t="str">
        <f t="shared" si="26"/>
        <v>2010-11</v>
      </c>
      <c r="Z107" t="str">
        <f t="shared" si="26"/>
        <v>2011-12</v>
      </c>
      <c r="AA107" t="str">
        <f t="shared" si="26"/>
        <v>2012-13</v>
      </c>
      <c r="AB107" t="str">
        <f t="shared" si="26"/>
        <v>2013-14</v>
      </c>
      <c r="AC107" t="str">
        <f t="shared" si="26"/>
        <v>2014-15</v>
      </c>
      <c r="AD107" t="str">
        <f t="shared" si="26"/>
        <v>2015-16</v>
      </c>
      <c r="AE107" t="str">
        <f t="shared" si="26"/>
        <v>2016-17</v>
      </c>
      <c r="AF107" t="str">
        <f>AF80</f>
        <v>2017-18</v>
      </c>
      <c r="AG107" t="str">
        <f t="shared" si="26"/>
        <v>2018-19</v>
      </c>
      <c r="AH107" t="s">
        <v>148</v>
      </c>
    </row>
    <row r="108" spans="2:34" x14ac:dyDescent="0.25">
      <c r="B108" t="s">
        <v>121</v>
      </c>
      <c r="D108" s="19">
        <f t="shared" ref="D108:I108" si="27">D82*D44</f>
        <v>39.372099900000002</v>
      </c>
      <c r="E108" s="19">
        <f t="shared" si="27"/>
        <v>42.364270500000003</v>
      </c>
      <c r="F108" s="19">
        <f t="shared" si="27"/>
        <v>46.717898400000003</v>
      </c>
      <c r="G108" s="19">
        <f t="shared" si="27"/>
        <v>46.888441599999993</v>
      </c>
      <c r="H108" s="19">
        <f t="shared" si="27"/>
        <v>50.422302000000009</v>
      </c>
      <c r="I108" s="19">
        <f t="shared" si="27"/>
        <v>54.055579499999993</v>
      </c>
      <c r="J108" s="20">
        <f t="shared" ref="J108:P108" si="28">J50</f>
        <v>59.21</v>
      </c>
      <c r="K108" s="20">
        <f t="shared" si="28"/>
        <v>64.88</v>
      </c>
      <c r="L108" s="20">
        <f t="shared" si="28"/>
        <v>71.28</v>
      </c>
      <c r="M108" s="20">
        <f t="shared" si="28"/>
        <v>73.14</v>
      </c>
      <c r="N108" s="20">
        <f t="shared" si="28"/>
        <v>86.34</v>
      </c>
      <c r="O108" s="20">
        <f t="shared" si="28"/>
        <v>84.45</v>
      </c>
      <c r="P108" s="20">
        <f t="shared" si="28"/>
        <v>88.24</v>
      </c>
      <c r="Q108" s="20">
        <f>Q50</f>
        <v>97.29</v>
      </c>
      <c r="R108" s="20">
        <f>R29</f>
        <v>102.60000000000001</v>
      </c>
      <c r="S108" s="20">
        <f t="shared" ref="S108:Z108" si="29">S29</f>
        <v>107.19999999999999</v>
      </c>
      <c r="T108" s="20">
        <f t="shared" si="29"/>
        <v>115.30000000000001</v>
      </c>
      <c r="U108" s="20">
        <f t="shared" si="29"/>
        <v>121.10000000000001</v>
      </c>
      <c r="V108" s="20">
        <f t="shared" si="29"/>
        <v>129.80000000000001</v>
      </c>
      <c r="W108" s="20">
        <f t="shared" si="29"/>
        <v>138.30000000000001</v>
      </c>
      <c r="X108" s="20">
        <f t="shared" si="29"/>
        <v>165.3</v>
      </c>
      <c r="Y108" s="20">
        <f t="shared" si="29"/>
        <v>171.89999999999998</v>
      </c>
      <c r="Z108" s="20">
        <f t="shared" si="29"/>
        <v>182.5</v>
      </c>
      <c r="AA108" s="26">
        <f>AA61</f>
        <v>196</v>
      </c>
      <c r="AB108" s="26">
        <f t="shared" ref="AB108:AF108" si="30">AB61</f>
        <v>203</v>
      </c>
      <c r="AC108" s="26">
        <f t="shared" si="30"/>
        <v>215</v>
      </c>
      <c r="AD108" s="26">
        <f t="shared" si="30"/>
        <v>226</v>
      </c>
      <c r="AE108" s="26">
        <f t="shared" si="30"/>
        <v>222</v>
      </c>
      <c r="AF108" s="26">
        <f t="shared" si="30"/>
        <v>235</v>
      </c>
    </row>
    <row r="109" spans="2:34" x14ac:dyDescent="0.25">
      <c r="B109" t="s">
        <v>128</v>
      </c>
      <c r="D109" s="23">
        <f>D44</f>
        <v>45.42</v>
      </c>
      <c r="E109" s="23">
        <f t="shared" ref="E109:AG109" si="31">E44</f>
        <v>48.9</v>
      </c>
      <c r="F109" s="23">
        <f t="shared" si="31"/>
        <v>53.61</v>
      </c>
      <c r="G109" s="23">
        <f t="shared" si="31"/>
        <v>54.08</v>
      </c>
      <c r="H109" s="23">
        <f t="shared" si="31"/>
        <v>57.96</v>
      </c>
      <c r="I109" s="23">
        <f t="shared" si="31"/>
        <v>62.35</v>
      </c>
      <c r="J109" s="23">
        <f t="shared" si="31"/>
        <v>69.64</v>
      </c>
      <c r="K109" s="23">
        <f t="shared" si="31"/>
        <v>76.22</v>
      </c>
      <c r="L109" s="23">
        <f t="shared" si="31"/>
        <v>83.16</v>
      </c>
      <c r="M109" s="23">
        <f t="shared" si="31"/>
        <v>87.91</v>
      </c>
      <c r="N109" s="23">
        <f t="shared" si="31"/>
        <v>100.45</v>
      </c>
      <c r="O109" s="23">
        <f t="shared" si="31"/>
        <v>100.11</v>
      </c>
      <c r="P109" s="23">
        <f t="shared" si="31"/>
        <v>106.9</v>
      </c>
      <c r="Q109" s="23">
        <f t="shared" si="31"/>
        <v>116.35</v>
      </c>
      <c r="R109" s="23">
        <f t="shared" si="31"/>
        <v>123.5</v>
      </c>
      <c r="S109" s="23">
        <f t="shared" si="31"/>
        <v>133.57</v>
      </c>
      <c r="T109" s="23">
        <f t="shared" si="31"/>
        <v>147.81</v>
      </c>
      <c r="U109" s="23">
        <f t="shared" si="31"/>
        <v>161.63999999999999</v>
      </c>
      <c r="V109" s="23">
        <f t="shared" si="31"/>
        <v>174.31</v>
      </c>
      <c r="W109" s="23">
        <f t="shared" si="31"/>
        <v>187.6</v>
      </c>
      <c r="X109" s="23">
        <f t="shared" si="31"/>
        <v>217.44</v>
      </c>
      <c r="Y109" s="23">
        <f t="shared" si="31"/>
        <v>227.8</v>
      </c>
      <c r="Z109" s="23">
        <f t="shared" si="31"/>
        <v>247.45</v>
      </c>
      <c r="AA109" s="23">
        <f t="shared" si="31"/>
        <v>248.23</v>
      </c>
      <c r="AB109" s="23">
        <f t="shared" si="31"/>
        <v>255.83</v>
      </c>
      <c r="AC109" s="23">
        <f t="shared" si="31"/>
        <v>270.24</v>
      </c>
      <c r="AD109" s="23">
        <f t="shared" si="31"/>
        <v>283.45699999999999</v>
      </c>
      <c r="AE109" s="23">
        <f t="shared" si="31"/>
        <v>279.97500000000002</v>
      </c>
      <c r="AF109" s="23">
        <f t="shared" si="31"/>
        <v>297.71100000000001</v>
      </c>
      <c r="AG109" s="23">
        <f t="shared" si="31"/>
        <v>337.322</v>
      </c>
    </row>
    <row r="111" spans="2:34" x14ac:dyDescent="0.25">
      <c r="B111" t="s">
        <v>123</v>
      </c>
      <c r="E111">
        <v>1990</v>
      </c>
      <c r="F111">
        <v>1991</v>
      </c>
      <c r="G111">
        <v>1992</v>
      </c>
      <c r="H111">
        <v>1993</v>
      </c>
      <c r="I111">
        <v>1994</v>
      </c>
      <c r="J111">
        <v>1995</v>
      </c>
      <c r="K111">
        <v>1996</v>
      </c>
      <c r="L111">
        <v>1997</v>
      </c>
      <c r="M111">
        <v>1998</v>
      </c>
      <c r="N111">
        <v>1999</v>
      </c>
      <c r="O111">
        <v>2000</v>
      </c>
      <c r="P111">
        <v>2001</v>
      </c>
      <c r="Q111">
        <v>2002</v>
      </c>
      <c r="R111">
        <v>2003</v>
      </c>
      <c r="S111">
        <v>2004</v>
      </c>
      <c r="T111">
        <v>2005</v>
      </c>
      <c r="U111">
        <v>2006</v>
      </c>
      <c r="V111">
        <v>2007</v>
      </c>
      <c r="W111">
        <v>2008</v>
      </c>
      <c r="X111">
        <v>2009</v>
      </c>
      <c r="Y111">
        <v>2010</v>
      </c>
      <c r="Z111">
        <v>2011</v>
      </c>
      <c r="AA111">
        <v>2012</v>
      </c>
      <c r="AB111">
        <v>2013</v>
      </c>
      <c r="AC111">
        <v>2014</v>
      </c>
      <c r="AD111">
        <v>2015</v>
      </c>
      <c r="AE111">
        <v>2016</v>
      </c>
      <c r="AF111">
        <v>2017</v>
      </c>
      <c r="AG111">
        <v>2018</v>
      </c>
      <c r="AH111">
        <v>2019</v>
      </c>
    </row>
    <row r="112" spans="2:34" x14ac:dyDescent="0.25">
      <c r="B112" t="s">
        <v>121</v>
      </c>
      <c r="E112" s="5">
        <f>0.75*E108+0.25*D108</f>
        <v>41.616227850000001</v>
      </c>
      <c r="F112" s="5">
        <f t="shared" ref="F112:AF112" si="32">0.75*F108+0.25*E108</f>
        <v>45.629491425000005</v>
      </c>
      <c r="G112" s="5">
        <f t="shared" si="32"/>
        <v>46.845805799999994</v>
      </c>
      <c r="H112" s="5">
        <f t="shared" si="32"/>
        <v>49.538836900000007</v>
      </c>
      <c r="I112" s="5">
        <f t="shared" si="32"/>
        <v>53.147260124999995</v>
      </c>
      <c r="J112" s="5">
        <f t="shared" si="32"/>
        <v>57.921394874999997</v>
      </c>
      <c r="K112" s="5">
        <f t="shared" si="32"/>
        <v>63.462499999999999</v>
      </c>
      <c r="L112" s="5">
        <f t="shared" si="32"/>
        <v>69.680000000000007</v>
      </c>
      <c r="M112" s="5">
        <f t="shared" si="32"/>
        <v>72.675000000000011</v>
      </c>
      <c r="N112" s="5">
        <f t="shared" si="32"/>
        <v>83.039999999999992</v>
      </c>
      <c r="O112" s="5">
        <f t="shared" si="32"/>
        <v>84.922500000000014</v>
      </c>
      <c r="P112" s="5">
        <f t="shared" si="32"/>
        <v>87.29249999999999</v>
      </c>
      <c r="Q112" s="5">
        <f t="shared" si="32"/>
        <v>95.027500000000003</v>
      </c>
      <c r="R112" s="5">
        <f t="shared" si="32"/>
        <v>101.27250000000001</v>
      </c>
      <c r="S112" s="5">
        <f t="shared" si="32"/>
        <v>106.05</v>
      </c>
      <c r="T112" s="5">
        <f t="shared" si="32"/>
        <v>113.27500000000001</v>
      </c>
      <c r="U112" s="5">
        <f t="shared" si="32"/>
        <v>119.65</v>
      </c>
      <c r="V112" s="5">
        <f t="shared" si="32"/>
        <v>127.62500000000001</v>
      </c>
      <c r="W112" s="5">
        <f t="shared" si="32"/>
        <v>136.17500000000001</v>
      </c>
      <c r="X112" s="5">
        <f t="shared" si="32"/>
        <v>158.55000000000001</v>
      </c>
      <c r="Y112" s="5">
        <f t="shared" si="32"/>
        <v>170.25</v>
      </c>
      <c r="Z112" s="5">
        <f t="shared" si="32"/>
        <v>179.85</v>
      </c>
      <c r="AA112" s="5">
        <f t="shared" si="32"/>
        <v>192.625</v>
      </c>
      <c r="AB112" s="5">
        <f t="shared" si="32"/>
        <v>201.25</v>
      </c>
      <c r="AC112" s="5">
        <f t="shared" si="32"/>
        <v>212</v>
      </c>
      <c r="AD112" s="5">
        <f t="shared" si="32"/>
        <v>223.25</v>
      </c>
      <c r="AE112" s="5">
        <f t="shared" si="32"/>
        <v>223</v>
      </c>
      <c r="AF112" s="5">
        <f t="shared" si="32"/>
        <v>231.75</v>
      </c>
    </row>
    <row r="113" spans="2:34" x14ac:dyDescent="0.25">
      <c r="B113" t="s">
        <v>128</v>
      </c>
      <c r="E113" s="5">
        <f>0.75*E44+0.25*D44</f>
        <v>48.03</v>
      </c>
      <c r="F113" s="5">
        <f t="shared" ref="F113:AC113" si="33">0.75*F44+0.25*E44</f>
        <v>52.432499999999997</v>
      </c>
      <c r="G113" s="5">
        <f t="shared" si="33"/>
        <v>53.962500000000006</v>
      </c>
      <c r="H113" s="5">
        <f t="shared" si="33"/>
        <v>56.989999999999995</v>
      </c>
      <c r="I113" s="5">
        <f t="shared" si="33"/>
        <v>61.252500000000005</v>
      </c>
      <c r="J113" s="5">
        <f t="shared" si="33"/>
        <v>67.81750000000001</v>
      </c>
      <c r="K113" s="5">
        <f t="shared" si="33"/>
        <v>74.575000000000003</v>
      </c>
      <c r="L113" s="5">
        <f t="shared" si="33"/>
        <v>81.424999999999997</v>
      </c>
      <c r="M113" s="5">
        <f t="shared" si="33"/>
        <v>86.722499999999997</v>
      </c>
      <c r="N113" s="5">
        <f t="shared" si="33"/>
        <v>97.314999999999998</v>
      </c>
      <c r="O113" s="5">
        <f t="shared" si="33"/>
        <v>100.19499999999999</v>
      </c>
      <c r="P113" s="5">
        <f t="shared" si="33"/>
        <v>105.20250000000001</v>
      </c>
      <c r="Q113" s="5">
        <f t="shared" si="33"/>
        <v>113.98749999999998</v>
      </c>
      <c r="R113" s="5">
        <f t="shared" si="33"/>
        <v>121.71250000000001</v>
      </c>
      <c r="S113" s="5">
        <f t="shared" si="33"/>
        <v>131.05250000000001</v>
      </c>
      <c r="T113" s="5">
        <f t="shared" si="33"/>
        <v>144.25</v>
      </c>
      <c r="U113" s="5">
        <f t="shared" si="33"/>
        <v>158.1825</v>
      </c>
      <c r="V113" s="5">
        <f t="shared" si="33"/>
        <v>171.14250000000001</v>
      </c>
      <c r="W113" s="5">
        <f t="shared" si="33"/>
        <v>184.27749999999997</v>
      </c>
      <c r="X113" s="5">
        <f t="shared" si="33"/>
        <v>209.98</v>
      </c>
      <c r="Y113" s="5">
        <f t="shared" si="33"/>
        <v>225.21000000000004</v>
      </c>
      <c r="Z113" s="5">
        <f t="shared" si="33"/>
        <v>242.53749999999997</v>
      </c>
      <c r="AA113" s="5">
        <f t="shared" si="33"/>
        <v>248.03499999999997</v>
      </c>
      <c r="AB113" s="5">
        <f t="shared" si="33"/>
        <v>253.93</v>
      </c>
      <c r="AC113" s="5">
        <f t="shared" si="33"/>
        <v>266.63749999999999</v>
      </c>
      <c r="AD113" s="5">
        <f>0.75*AD45+0.25*AC45</f>
        <v>280.32724999999999</v>
      </c>
      <c r="AE113" s="5">
        <f>0.75*AE45+0.25*AD45</f>
        <v>280.84550000000002</v>
      </c>
      <c r="AF113" s="5">
        <f>0.75*AF45+0.25*AE45</f>
        <v>293.27700000000004</v>
      </c>
    </row>
    <row r="114" spans="2:34" x14ac:dyDescent="0.2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row>
    <row r="115" spans="2:34" x14ac:dyDescent="0.25">
      <c r="B115" t="s">
        <v>122</v>
      </c>
    </row>
    <row r="116" spans="2:34" x14ac:dyDescent="0.25">
      <c r="B116" t="s">
        <v>128</v>
      </c>
      <c r="E116" s="5">
        <f t="shared" ref="E116:R116" si="34">E113</f>
        <v>48.03</v>
      </c>
      <c r="F116" s="5">
        <f t="shared" si="34"/>
        <v>52.432499999999997</v>
      </c>
      <c r="G116" s="5">
        <f t="shared" si="34"/>
        <v>53.962500000000006</v>
      </c>
      <c r="H116" s="5">
        <f t="shared" si="34"/>
        <v>56.989999999999995</v>
      </c>
      <c r="I116" s="5">
        <f t="shared" si="34"/>
        <v>61.252500000000005</v>
      </c>
      <c r="J116" s="5">
        <f t="shared" si="34"/>
        <v>67.81750000000001</v>
      </c>
      <c r="K116" s="5">
        <f t="shared" si="34"/>
        <v>74.575000000000003</v>
      </c>
      <c r="L116" s="5">
        <f t="shared" si="34"/>
        <v>81.424999999999997</v>
      </c>
      <c r="M116" s="5">
        <f t="shared" si="34"/>
        <v>86.722499999999997</v>
      </c>
      <c r="N116" s="5">
        <f t="shared" si="34"/>
        <v>97.314999999999998</v>
      </c>
      <c r="O116" s="5">
        <f t="shared" si="34"/>
        <v>100.19499999999999</v>
      </c>
      <c r="P116" s="5">
        <f t="shared" si="34"/>
        <v>105.20250000000001</v>
      </c>
      <c r="Q116" s="5">
        <f t="shared" si="34"/>
        <v>113.98749999999998</v>
      </c>
      <c r="R116" s="5">
        <f t="shared" si="34"/>
        <v>121.71250000000001</v>
      </c>
      <c r="S116" s="5">
        <f>S113</f>
        <v>131.05250000000001</v>
      </c>
      <c r="T116" s="28">
        <v>142.08600000000001</v>
      </c>
      <c r="U116" s="28">
        <v>158.78800000000001</v>
      </c>
      <c r="V116" s="28">
        <v>170.33</v>
      </c>
      <c r="W116" s="28">
        <v>182.69</v>
      </c>
      <c r="X116" s="28">
        <v>201.81</v>
      </c>
      <c r="Y116" s="28">
        <v>213.19</v>
      </c>
      <c r="Z116" s="28">
        <v>224.05</v>
      </c>
      <c r="AA116" s="28">
        <v>241.92</v>
      </c>
      <c r="AB116" s="28">
        <v>254.75700000000001</v>
      </c>
      <c r="AC116" s="28">
        <v>271.32400000000001</v>
      </c>
      <c r="AD116" s="28">
        <v>275.154</v>
      </c>
      <c r="AE116" s="28">
        <v>289.29399999999998</v>
      </c>
      <c r="AF116" s="28">
        <v>284.95</v>
      </c>
      <c r="AG116" s="28">
        <v>327.74</v>
      </c>
      <c r="AH116" s="28">
        <v>338.923</v>
      </c>
    </row>
    <row r="117" spans="2:34" x14ac:dyDescent="0.25">
      <c r="B117" t="s">
        <v>121</v>
      </c>
      <c r="E117" s="5">
        <f t="shared" ref="E117:R117" si="35">E112</f>
        <v>41.616227850000001</v>
      </c>
      <c r="F117" s="5">
        <f t="shared" si="35"/>
        <v>45.629491425000005</v>
      </c>
      <c r="G117" s="5">
        <f t="shared" si="35"/>
        <v>46.845805799999994</v>
      </c>
      <c r="H117" s="5">
        <f t="shared" si="35"/>
        <v>49.538836900000007</v>
      </c>
      <c r="I117" s="5">
        <f t="shared" si="35"/>
        <v>53.147260124999995</v>
      </c>
      <c r="J117" s="5">
        <f t="shared" si="35"/>
        <v>57.921394874999997</v>
      </c>
      <c r="K117" s="5">
        <f t="shared" si="35"/>
        <v>63.462499999999999</v>
      </c>
      <c r="L117" s="5">
        <f t="shared" si="35"/>
        <v>69.680000000000007</v>
      </c>
      <c r="M117" s="5">
        <f t="shared" si="35"/>
        <v>72.675000000000011</v>
      </c>
      <c r="N117" s="5">
        <f t="shared" si="35"/>
        <v>83.039999999999992</v>
      </c>
      <c r="O117" s="5">
        <f t="shared" si="35"/>
        <v>84.922500000000014</v>
      </c>
      <c r="P117" s="5">
        <f t="shared" si="35"/>
        <v>87.29249999999999</v>
      </c>
      <c r="Q117" s="5">
        <f t="shared" si="35"/>
        <v>95.027500000000003</v>
      </c>
      <c r="R117" s="5">
        <f t="shared" si="35"/>
        <v>101.27250000000001</v>
      </c>
      <c r="S117" s="5">
        <f>S112</f>
        <v>106.05</v>
      </c>
      <c r="T117" s="5">
        <f t="shared" ref="T117:AF117" si="36">(0.75*T108/T109+0.25*S108/S109)*T116</f>
        <v>111.63490492636684</v>
      </c>
      <c r="U117" s="5">
        <f t="shared" si="36"/>
        <v>120.18833255997853</v>
      </c>
      <c r="V117" s="5">
        <f t="shared" si="36"/>
        <v>127.02984650123868</v>
      </c>
      <c r="W117" s="5">
        <f t="shared" si="36"/>
        <v>135.02027832730124</v>
      </c>
      <c r="X117" s="5">
        <f t="shared" si="36"/>
        <v>152.2573688778788</v>
      </c>
      <c r="Y117" s="5">
        <f t="shared" si="36"/>
        <v>161.17364570493365</v>
      </c>
      <c r="Z117" s="5">
        <f t="shared" si="36"/>
        <v>166.19902983101031</v>
      </c>
      <c r="AA117" s="5">
        <f t="shared" si="36"/>
        <v>187.8686387316686</v>
      </c>
      <c r="AB117" s="5">
        <f t="shared" si="36"/>
        <v>201.89984832185021</v>
      </c>
      <c r="AC117" s="5">
        <f t="shared" si="36"/>
        <v>215.72041946245179</v>
      </c>
      <c r="AD117" s="5">
        <f t="shared" si="36"/>
        <v>219.26240063763137</v>
      </c>
      <c r="AE117" s="5">
        <f t="shared" si="36"/>
        <v>229.70543025971219</v>
      </c>
      <c r="AF117" s="5">
        <f t="shared" si="36"/>
        <v>225.1814740347771</v>
      </c>
      <c r="AG117" s="5">
        <f>$AF$108/$AF$109*AG116</f>
        <v>258.70357494348548</v>
      </c>
      <c r="AH117" s="5">
        <f>$AF$108/$AF$109*AH116</f>
        <v>267.53094443940597</v>
      </c>
    </row>
  </sheetData>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69"/>
  <sheetViews>
    <sheetView workbookViewId="0"/>
  </sheetViews>
  <sheetFormatPr defaultRowHeight="15" x14ac:dyDescent="0.25"/>
  <cols>
    <col min="1" max="1" width="11" customWidth="1"/>
    <col min="2" max="2" width="9.140625" customWidth="1"/>
  </cols>
  <sheetData>
    <row r="1" spans="1:21" x14ac:dyDescent="0.25">
      <c r="B1" t="s">
        <v>22</v>
      </c>
      <c r="C1" t="s">
        <v>29</v>
      </c>
      <c r="D1" t="s">
        <v>23</v>
      </c>
      <c r="E1" t="s">
        <v>30</v>
      </c>
      <c r="F1" t="s">
        <v>33</v>
      </c>
      <c r="G1" t="s">
        <v>34</v>
      </c>
      <c r="H1" t="s">
        <v>24</v>
      </c>
      <c r="I1" t="s">
        <v>1</v>
      </c>
      <c r="J1" t="s">
        <v>2</v>
      </c>
      <c r="K1" t="s">
        <v>3</v>
      </c>
      <c r="L1" t="s">
        <v>4</v>
      </c>
      <c r="M1" t="s">
        <v>5</v>
      </c>
      <c r="N1" t="s">
        <v>7</v>
      </c>
      <c r="O1" t="s">
        <v>32</v>
      </c>
      <c r="P1" t="s">
        <v>35</v>
      </c>
      <c r="Q1" t="s">
        <v>36</v>
      </c>
      <c r="R1" t="s">
        <v>37</v>
      </c>
      <c r="S1" t="s">
        <v>38</v>
      </c>
      <c r="T1" t="s">
        <v>28</v>
      </c>
      <c r="U1" t="s">
        <v>28</v>
      </c>
    </row>
    <row r="2" spans="1:21" x14ac:dyDescent="0.25">
      <c r="A2" t="s">
        <v>19</v>
      </c>
      <c r="B2" s="1">
        <v>0.7</v>
      </c>
      <c r="C2" s="1">
        <v>0.69299999999999995</v>
      </c>
      <c r="D2" s="1">
        <v>0.63</v>
      </c>
      <c r="E2" s="1">
        <v>0.56200000000000006</v>
      </c>
      <c r="F2" s="1">
        <v>0.51</v>
      </c>
      <c r="G2" s="1">
        <v>0.45</v>
      </c>
      <c r="H2" s="1">
        <v>0.42</v>
      </c>
      <c r="I2" s="1">
        <v>0.39</v>
      </c>
      <c r="J2" s="1">
        <v>0.31</v>
      </c>
      <c r="K2" s="1">
        <v>0.25</v>
      </c>
      <c r="M2" s="1">
        <v>0.3</v>
      </c>
      <c r="N2" s="1">
        <v>0.28000000000000003</v>
      </c>
      <c r="O2" s="1"/>
      <c r="P2" s="1"/>
      <c r="Q2" s="1">
        <v>0.21</v>
      </c>
      <c r="R2" s="1">
        <v>0.2</v>
      </c>
      <c r="S2" s="1">
        <v>0.19</v>
      </c>
      <c r="T2" s="2">
        <v>0.95</v>
      </c>
      <c r="U2" s="2">
        <v>0.95</v>
      </c>
    </row>
    <row r="3" spans="1:21" x14ac:dyDescent="0.25">
      <c r="A3" t="s">
        <v>20</v>
      </c>
      <c r="B3" s="1">
        <v>0.19</v>
      </c>
      <c r="C3" s="1">
        <v>0.19400000000000001</v>
      </c>
      <c r="D3" s="1">
        <v>0.26</v>
      </c>
      <c r="E3" s="1">
        <v>0.316</v>
      </c>
      <c r="F3" s="1">
        <v>0.39</v>
      </c>
      <c r="G3" s="1">
        <v>0.45</v>
      </c>
      <c r="H3" s="1">
        <v>0.5</v>
      </c>
      <c r="I3" s="1">
        <v>0.52</v>
      </c>
      <c r="J3" s="1">
        <v>0.61</v>
      </c>
      <c r="K3" s="1">
        <v>0.67</v>
      </c>
      <c r="M3" s="1">
        <v>0.61</v>
      </c>
      <c r="N3" s="1">
        <v>0.65</v>
      </c>
      <c r="O3" s="1"/>
      <c r="P3" s="1"/>
      <c r="Q3" s="1">
        <v>0.71</v>
      </c>
      <c r="R3" s="1">
        <v>0.72</v>
      </c>
      <c r="S3" s="1">
        <v>0.72</v>
      </c>
      <c r="T3" s="2">
        <v>0.69</v>
      </c>
      <c r="U3" s="4">
        <v>0.8</v>
      </c>
    </row>
    <row r="4" spans="1:21" x14ac:dyDescent="0.25">
      <c r="A4" t="s">
        <v>21</v>
      </c>
      <c r="B4" s="1">
        <v>0.11</v>
      </c>
      <c r="C4" s="1">
        <f>0.104+0.009</f>
        <v>0.11299999999999999</v>
      </c>
      <c r="D4" s="1">
        <v>0.11</v>
      </c>
      <c r="E4" s="1">
        <f>0.116+0.005</f>
        <v>0.12100000000000001</v>
      </c>
      <c r="F4" s="1">
        <v>0.1</v>
      </c>
      <c r="G4" s="1">
        <v>0.1</v>
      </c>
      <c r="H4" s="1">
        <v>0.08</v>
      </c>
      <c r="I4" s="1">
        <v>0.08</v>
      </c>
      <c r="J4" s="1">
        <v>0.08</v>
      </c>
      <c r="K4" s="1">
        <v>0.08</v>
      </c>
      <c r="M4" s="1">
        <v>0.09</v>
      </c>
      <c r="N4" s="1">
        <v>7.0000000000000007E-2</v>
      </c>
      <c r="O4" s="1"/>
      <c r="P4" s="1"/>
      <c r="Q4" s="1">
        <v>0.08</v>
      </c>
      <c r="R4" s="1">
        <v>0.08</v>
      </c>
      <c r="S4" s="1">
        <v>0.09</v>
      </c>
      <c r="T4" s="2">
        <v>0.56999999999999995</v>
      </c>
      <c r="U4" s="2">
        <v>0.45</v>
      </c>
    </row>
    <row r="5" spans="1:21" x14ac:dyDescent="0.25">
      <c r="A5" t="s">
        <v>25</v>
      </c>
      <c r="B5">
        <v>62</v>
      </c>
      <c r="D5">
        <v>100</v>
      </c>
      <c r="H5">
        <v>131</v>
      </c>
      <c r="K5">
        <v>172</v>
      </c>
      <c r="N5">
        <v>221</v>
      </c>
      <c r="T5" t="s">
        <v>129</v>
      </c>
    </row>
    <row r="9" spans="1:21" x14ac:dyDescent="0.25">
      <c r="A9" t="s">
        <v>26</v>
      </c>
    </row>
    <row r="10" spans="1:21" x14ac:dyDescent="0.25">
      <c r="A10" t="s">
        <v>43</v>
      </c>
      <c r="B10" s="4">
        <f t="shared" ref="B10:K10" si="0">SUMPRODUCT(B$2:B$4,$T$2:$T$4)/SUM(B$2:B$4)</f>
        <v>0.85880000000000001</v>
      </c>
      <c r="C10" s="4">
        <f t="shared" si="0"/>
        <v>0.85661999999999983</v>
      </c>
      <c r="D10" s="4">
        <f t="shared" si="0"/>
        <v>0.8405999999999999</v>
      </c>
      <c r="E10" s="4">
        <f t="shared" si="0"/>
        <v>0.82173173173173164</v>
      </c>
      <c r="F10" s="4">
        <f t="shared" si="0"/>
        <v>0.81059999999999999</v>
      </c>
      <c r="G10" s="4">
        <f t="shared" si="0"/>
        <v>0.79499999999999993</v>
      </c>
      <c r="H10" s="4">
        <f t="shared" si="0"/>
        <v>0.78960000000000008</v>
      </c>
      <c r="I10" s="4">
        <f t="shared" si="0"/>
        <v>0.78272727272727272</v>
      </c>
      <c r="J10" s="4">
        <f t="shared" si="0"/>
        <v>0.76100000000000001</v>
      </c>
      <c r="K10" s="4">
        <f t="shared" si="0"/>
        <v>0.74539999999999995</v>
      </c>
      <c r="L10" s="4">
        <f>SUMPRODUCT(M$2:M$4,$T$2:$T$4)/SUM(M$2:M$4)</f>
        <v>0.7572000000000001</v>
      </c>
      <c r="M10" s="4">
        <f>SUMPRODUCT(N$2:N$4,$T$2:$T$4)/SUM(N$2:N$4)</f>
        <v>0.75439999999999996</v>
      </c>
      <c r="N10" s="4"/>
      <c r="O10" s="4"/>
      <c r="P10" s="4">
        <f>SUMPRODUCT(Q$2:Q$4,$T$2:$T$4)/SUM(Q$2:Q$4)</f>
        <v>0.73499999999999999</v>
      </c>
      <c r="Q10" s="4"/>
    </row>
    <row r="11" spans="1:21" x14ac:dyDescent="0.25">
      <c r="A11" t="s">
        <v>44</v>
      </c>
      <c r="B11" s="4">
        <f t="shared" ref="B11:K11" si="1">SUMPRODUCT(B$2:B$4,$U$2:$U$4)/SUM(B$2:B$4)</f>
        <v>0.86650000000000005</v>
      </c>
      <c r="C11" s="4">
        <f t="shared" si="1"/>
        <v>0.86439999999999984</v>
      </c>
      <c r="D11" s="4">
        <f t="shared" si="1"/>
        <v>0.85599999999999998</v>
      </c>
      <c r="E11" s="4">
        <f t="shared" si="1"/>
        <v>0.84199199199199193</v>
      </c>
      <c r="F11" s="4">
        <f t="shared" si="1"/>
        <v>0.84150000000000003</v>
      </c>
      <c r="G11" s="4">
        <f t="shared" si="1"/>
        <v>0.83250000000000013</v>
      </c>
      <c r="H11" s="4">
        <f t="shared" si="1"/>
        <v>0.83500000000000008</v>
      </c>
      <c r="I11" s="4">
        <f t="shared" si="1"/>
        <v>0.83080808080808077</v>
      </c>
      <c r="J11" s="4">
        <f t="shared" si="1"/>
        <v>0.81850000000000012</v>
      </c>
      <c r="K11" s="4">
        <f t="shared" si="1"/>
        <v>0.80950000000000011</v>
      </c>
      <c r="L11" s="4">
        <f>SUMPRODUCT(M$2:M$4,$U$2:$U$4)/SUM(M$2:M$4)</f>
        <v>0.8135</v>
      </c>
      <c r="M11" s="4">
        <f>SUMPRODUCT(N$2:N$4,$U$2:$U$4)/SUM(N$2:N$4)</f>
        <v>0.8175</v>
      </c>
      <c r="N11" s="4"/>
      <c r="O11" s="4"/>
      <c r="P11" s="4">
        <f>SUMPRODUCT(Q$2:Q$4,$U$2:$U$4)/SUM(Q$2:Q$4)</f>
        <v>0.8035000000000001</v>
      </c>
    </row>
    <row r="16" spans="1:21" x14ac:dyDescent="0.25">
      <c r="A16" t="s">
        <v>62</v>
      </c>
    </row>
    <row r="17" spans="1:12" x14ac:dyDescent="0.25">
      <c r="A17" t="s">
        <v>31</v>
      </c>
    </row>
    <row r="18" spans="1:12" x14ac:dyDescent="0.25">
      <c r="A18" t="s">
        <v>42</v>
      </c>
    </row>
    <row r="19" spans="1:12" x14ac:dyDescent="0.25">
      <c r="A19" t="s">
        <v>45</v>
      </c>
    </row>
    <row r="20" spans="1:12" x14ac:dyDescent="0.25">
      <c r="A20" t="s">
        <v>133</v>
      </c>
    </row>
    <row r="24" spans="1:12" x14ac:dyDescent="0.25">
      <c r="A24" t="s">
        <v>66</v>
      </c>
    </row>
    <row r="25" spans="1:12" x14ac:dyDescent="0.25">
      <c r="B25">
        <v>1980</v>
      </c>
      <c r="C25">
        <v>1986</v>
      </c>
      <c r="D25">
        <v>1990</v>
      </c>
      <c r="E25">
        <v>1996</v>
      </c>
      <c r="F25">
        <v>2000</v>
      </c>
      <c r="G25">
        <v>2001</v>
      </c>
      <c r="H25">
        <v>2002</v>
      </c>
      <c r="I25">
        <v>2003</v>
      </c>
      <c r="J25">
        <v>2004</v>
      </c>
      <c r="K25">
        <v>2005</v>
      </c>
      <c r="L25">
        <v>2006</v>
      </c>
    </row>
    <row r="26" spans="1:12" x14ac:dyDescent="0.25">
      <c r="A26" t="s">
        <v>19</v>
      </c>
      <c r="B26">
        <v>6.08</v>
      </c>
      <c r="C26">
        <v>13.05</v>
      </c>
      <c r="D26">
        <v>30.59</v>
      </c>
      <c r="E26">
        <v>45.04</v>
      </c>
      <c r="F26">
        <v>62.76</v>
      </c>
      <c r="G26">
        <v>58.06</v>
      </c>
      <c r="H26">
        <v>57.68</v>
      </c>
      <c r="I26">
        <v>56.05</v>
      </c>
      <c r="J26">
        <v>53.51</v>
      </c>
      <c r="K26">
        <v>55.97</v>
      </c>
      <c r="L26">
        <v>55.84</v>
      </c>
    </row>
    <row r="27" spans="1:12" x14ac:dyDescent="0.25">
      <c r="A27" t="s">
        <v>20</v>
      </c>
      <c r="B27">
        <v>9.35</v>
      </c>
      <c r="C27">
        <v>14.44</v>
      </c>
      <c r="D27">
        <v>7.45</v>
      </c>
      <c r="E27">
        <v>11.77</v>
      </c>
      <c r="F27">
        <v>21.3</v>
      </c>
      <c r="G27">
        <v>24.5</v>
      </c>
      <c r="H27">
        <v>32.299999999999997</v>
      </c>
      <c r="I27">
        <v>43.09</v>
      </c>
      <c r="J27">
        <v>52.13</v>
      </c>
      <c r="K27">
        <v>60.24</v>
      </c>
      <c r="L27">
        <v>74.010000000000005</v>
      </c>
    </row>
    <row r="28" spans="1:12" x14ac:dyDescent="0.25">
      <c r="A28" t="s">
        <v>21</v>
      </c>
      <c r="B28">
        <v>3.01</v>
      </c>
      <c r="C28">
        <v>4.3600000000000003</v>
      </c>
      <c r="D28">
        <v>4.62</v>
      </c>
      <c r="E28">
        <v>7.1</v>
      </c>
      <c r="F28">
        <v>9.39</v>
      </c>
      <c r="G28">
        <v>10.34</v>
      </c>
      <c r="H28">
        <v>11.89</v>
      </c>
      <c r="I28">
        <v>11.63</v>
      </c>
      <c r="J28">
        <v>11.26</v>
      </c>
      <c r="K28">
        <v>10.73</v>
      </c>
      <c r="L28">
        <v>11.37</v>
      </c>
    </row>
    <row r="29" spans="1:12" x14ac:dyDescent="0.25">
      <c r="A29" t="s">
        <v>65</v>
      </c>
      <c r="B29">
        <v>0.11</v>
      </c>
      <c r="C29">
        <v>0.2</v>
      </c>
      <c r="D29">
        <v>0.25</v>
      </c>
      <c r="E29">
        <v>0.62</v>
      </c>
      <c r="F29">
        <v>0.76</v>
      </c>
      <c r="G29">
        <v>0.71</v>
      </c>
      <c r="H29">
        <v>0.53</v>
      </c>
      <c r="I29">
        <v>0.57999999999999996</v>
      </c>
      <c r="J29">
        <v>0.6</v>
      </c>
      <c r="K29">
        <v>0.63</v>
      </c>
      <c r="L29">
        <v>0.59</v>
      </c>
    </row>
    <row r="30" spans="1:12" x14ac:dyDescent="0.25">
      <c r="A30" t="s">
        <v>64</v>
      </c>
      <c r="B30">
        <v>18.559999999999999</v>
      </c>
      <c r="C30">
        <v>32.049999999999997</v>
      </c>
      <c r="D30">
        <v>42.91</v>
      </c>
      <c r="E30">
        <v>64.53</v>
      </c>
      <c r="F30">
        <v>94.21</v>
      </c>
      <c r="G30">
        <v>93.61</v>
      </c>
      <c r="H30">
        <v>102.4</v>
      </c>
      <c r="I30">
        <v>111.35</v>
      </c>
      <c r="J30">
        <v>117.5</v>
      </c>
      <c r="K30">
        <v>127.57</v>
      </c>
      <c r="L30">
        <v>141.81</v>
      </c>
    </row>
    <row r="31" spans="1:12" x14ac:dyDescent="0.25">
      <c r="A31" t="s">
        <v>67</v>
      </c>
      <c r="K31">
        <v>131.56</v>
      </c>
      <c r="L31">
        <v>147.81</v>
      </c>
    </row>
    <row r="32" spans="1:12" x14ac:dyDescent="0.25">
      <c r="A32" t="s">
        <v>68</v>
      </c>
      <c r="K32">
        <v>142.09</v>
      </c>
      <c r="L32">
        <v>158.79</v>
      </c>
    </row>
    <row r="34" spans="1:28" x14ac:dyDescent="0.25">
      <c r="A34" t="s">
        <v>105</v>
      </c>
    </row>
    <row r="35" spans="1:28" x14ac:dyDescent="0.25">
      <c r="B35">
        <v>1980</v>
      </c>
      <c r="C35">
        <v>1986</v>
      </c>
      <c r="D35">
        <v>1990</v>
      </c>
      <c r="E35">
        <v>1991</v>
      </c>
      <c r="F35">
        <v>1992</v>
      </c>
      <c r="G35">
        <v>1993</v>
      </c>
      <c r="H35">
        <v>1994</v>
      </c>
      <c r="I35">
        <v>1995</v>
      </c>
      <c r="J35">
        <v>1996</v>
      </c>
      <c r="K35">
        <v>1997</v>
      </c>
      <c r="L35">
        <v>1998</v>
      </c>
      <c r="M35">
        <v>1999</v>
      </c>
      <c r="N35">
        <v>2000</v>
      </c>
      <c r="O35">
        <v>2001</v>
      </c>
      <c r="P35">
        <v>2002</v>
      </c>
      <c r="Q35">
        <v>2003</v>
      </c>
      <c r="R35">
        <v>2004</v>
      </c>
      <c r="S35">
        <v>2005</v>
      </c>
      <c r="T35">
        <v>2006</v>
      </c>
      <c r="U35">
        <v>2007</v>
      </c>
      <c r="V35">
        <v>2008</v>
      </c>
    </row>
    <row r="36" spans="1:28" x14ac:dyDescent="0.25">
      <c r="A36" t="s">
        <v>69</v>
      </c>
      <c r="B36" s="3">
        <v>0.32799999999999996</v>
      </c>
      <c r="C36" s="3">
        <v>0.40700000000000003</v>
      </c>
      <c r="D36" s="3">
        <f>'CMA 1989-2007'!J5/100</f>
        <v>0.71279999999999999</v>
      </c>
      <c r="E36" s="3">
        <f>'CMA 1989-2007'!K5/100</f>
        <v>0.7118000000000001</v>
      </c>
      <c r="F36" s="3">
        <f>'CMA 1989-2007'!L5/100</f>
        <v>0.71450000000000002</v>
      </c>
      <c r="G36" s="3">
        <f>'CMA 1989-2007'!M5/100</f>
        <v>0.71909999999999996</v>
      </c>
      <c r="H36" s="3">
        <f>'CMA 1989-2007'!N5/100</f>
        <v>0.71530000000000005</v>
      </c>
      <c r="I36" s="3">
        <f>'CMA 1989-2007'!O5/100</f>
        <v>0.70569999999999988</v>
      </c>
      <c r="J36" s="3">
        <f>'CMA 1989-2007'!P5/100</f>
        <v>0.69799999999999995</v>
      </c>
      <c r="K36" s="3">
        <f>'CMA 1989-2007'!Q5/100</f>
        <v>0.6925</v>
      </c>
      <c r="L36" s="3">
        <f>'CMA 1989-2007'!R5/100</f>
        <v>0.70760000000000001</v>
      </c>
      <c r="M36" s="3">
        <f>'CMA 1989-2007'!S5/100</f>
        <v>0.70279999999999998</v>
      </c>
      <c r="N36" s="3">
        <f>'CMA 1989-2007'!T5/100</f>
        <v>0.66620000000000001</v>
      </c>
      <c r="O36" s="3">
        <f>'CMA 1989-2007'!U5/100</f>
        <v>0.62020000000000008</v>
      </c>
      <c r="P36" s="3">
        <f>'CMA 1989-2007'!V5/100</f>
        <v>0.56320000000000003</v>
      </c>
      <c r="Q36" s="3">
        <f>'CMA 1989-2007'!W5/100</f>
        <v>0.50340000000000007</v>
      </c>
      <c r="R36" s="3">
        <f>'CMA 1989-2007'!X5/100</f>
        <v>0.4551</v>
      </c>
      <c r="S36" s="3">
        <f>'CMA 1989-2007'!Y5/100</f>
        <v>0.4224</v>
      </c>
      <c r="T36" s="3">
        <f>'CMA 1989-2007'!Z5/100</f>
        <v>0.37659999999999999</v>
      </c>
      <c r="U36" s="3">
        <f>'CMA 1989-2007'!AA5/100</f>
        <v>0.31209999999999999</v>
      </c>
      <c r="V36" s="3">
        <f>'CMA 1989-2007'!AB5/100</f>
        <v>0.30210000000000004</v>
      </c>
    </row>
    <row r="37" spans="1:28" x14ac:dyDescent="0.25">
      <c r="A37" t="s">
        <v>70</v>
      </c>
      <c r="B37" s="3">
        <v>0.504</v>
      </c>
      <c r="C37" s="3">
        <v>0.45100000000000001</v>
      </c>
      <c r="D37" s="3">
        <f>'CMA 1989-2007'!J6/100</f>
        <v>0.17269999999999999</v>
      </c>
      <c r="E37" s="3">
        <f>'CMA 1989-2007'!K6/100</f>
        <v>0.17269999999999999</v>
      </c>
      <c r="F37" s="3">
        <f>'CMA 1989-2007'!L6/100</f>
        <v>0.18340000000000001</v>
      </c>
      <c r="G37" s="3">
        <f>'CMA 1989-2007'!M6/100</f>
        <v>0.16420000000000001</v>
      </c>
      <c r="H37" s="3">
        <f>'CMA 1989-2007'!N6/100</f>
        <v>0.17800000000000002</v>
      </c>
      <c r="I37" s="3">
        <f>'CMA 1989-2007'!O6/100</f>
        <v>0.1832</v>
      </c>
      <c r="J37" s="3">
        <f>'CMA 1989-2007'!P6/100</f>
        <v>0.18239999999999998</v>
      </c>
      <c r="K37" s="3">
        <f>'CMA 1989-2007'!Q6/100</f>
        <v>0.1943</v>
      </c>
      <c r="L37" s="3">
        <f>'CMA 1989-2007'!R6/100</f>
        <v>0.18890000000000001</v>
      </c>
      <c r="M37" s="3">
        <f>'CMA 1989-2007'!S6/100</f>
        <v>0.19070000000000001</v>
      </c>
      <c r="N37" s="3">
        <f>'CMA 1989-2007'!T6/100</f>
        <v>0.2261</v>
      </c>
      <c r="O37" s="3">
        <f>'CMA 1989-2007'!U6/100</f>
        <v>0.26170000000000004</v>
      </c>
      <c r="P37" s="3">
        <f>'CMA 1989-2007'!V6/100</f>
        <v>0.31530000000000002</v>
      </c>
      <c r="Q37" s="3">
        <f>'CMA 1989-2007'!W6/100</f>
        <v>0.38689999999999997</v>
      </c>
      <c r="R37" s="3">
        <f>'CMA 1989-2007'!X6/100</f>
        <v>0.44400000000000001</v>
      </c>
      <c r="S37" s="3">
        <f>'CMA 1989-2007'!Y6/100</f>
        <v>0.47659999999999997</v>
      </c>
      <c r="T37" s="3">
        <f>'CMA 1989-2007'!Z6/100</f>
        <v>0.52670000000000006</v>
      </c>
      <c r="U37" s="3">
        <f>'CMA 1989-2007'!AA6/100</f>
        <v>0.60119999999999996</v>
      </c>
      <c r="V37" s="3">
        <f>'CMA 1989-2007'!AB6/100</f>
        <v>0.60819999999999996</v>
      </c>
    </row>
    <row r="38" spans="1:28" x14ac:dyDescent="0.25">
      <c r="A38" t="s">
        <v>71</v>
      </c>
      <c r="B38" s="3">
        <v>0.16200000000000001</v>
      </c>
      <c r="C38" s="3">
        <v>0.13600000000000001</v>
      </c>
      <c r="D38" s="3">
        <f>'CMA 1989-2007'!J7/100</f>
        <v>0.1</v>
      </c>
      <c r="E38" s="3">
        <f>'CMA 1989-2007'!K7/100</f>
        <v>0.10099999999999999</v>
      </c>
      <c r="F38" s="3">
        <f>'CMA 1989-2007'!L7/100</f>
        <v>9.01E-2</v>
      </c>
      <c r="G38" s="3">
        <f>'CMA 1989-2007'!M7/100</f>
        <v>0.10589999999999999</v>
      </c>
      <c r="H38" s="3">
        <f>'CMA 1989-2007'!N7/100</f>
        <v>9.0800000000000006E-2</v>
      </c>
      <c r="I38" s="3">
        <f>'CMA 1989-2007'!O7/100</f>
        <v>9.9900000000000003E-2</v>
      </c>
      <c r="J38" s="3">
        <f>'CMA 1989-2007'!P7/100</f>
        <v>0.11</v>
      </c>
      <c r="K38" s="3">
        <f>'CMA 1989-2007'!Q7/100</f>
        <v>0.1048</v>
      </c>
      <c r="L38" s="3">
        <f>'CMA 1989-2007'!R7/100</f>
        <v>9.7100000000000006E-2</v>
      </c>
      <c r="M38" s="3">
        <f>'CMA 1989-2007'!S7/100</f>
        <v>0.10050000000000001</v>
      </c>
      <c r="N38" s="3">
        <f>'CMA 1989-2007'!T7/100</f>
        <v>9.9700000000000011E-2</v>
      </c>
      <c r="O38" s="3">
        <f>'CMA 1989-2007'!U7/100</f>
        <v>0.1105</v>
      </c>
      <c r="P38" s="3">
        <f>'CMA 1989-2007'!V7/100</f>
        <v>0.11609999999999999</v>
      </c>
      <c r="Q38" s="3">
        <f>'CMA 1989-2007'!W7/100</f>
        <v>0.10439999999999999</v>
      </c>
      <c r="R38" s="3">
        <f>'CMA 1989-2007'!X7/100</f>
        <v>9.5700000000000007E-2</v>
      </c>
      <c r="S38" s="3">
        <f>'CMA 1989-2007'!Y7/100</f>
        <v>9.6000000000000002E-2</v>
      </c>
      <c r="T38" s="3">
        <f>'CMA 1989-2007'!Z7/100</f>
        <v>9.1899999999999996E-2</v>
      </c>
      <c r="U38" s="3">
        <f>'CMA 1989-2007'!AA7/100</f>
        <v>8.2400000000000001E-2</v>
      </c>
      <c r="V38" s="3">
        <f>'CMA 1989-2007'!AB7/100</f>
        <v>8.539999999999999E-2</v>
      </c>
    </row>
    <row r="39" spans="1:28" x14ac:dyDescent="0.25">
      <c r="A39" t="s">
        <v>72</v>
      </c>
      <c r="B39" s="3">
        <v>6.0000000000000001E-3</v>
      </c>
      <c r="C39" s="3">
        <v>6.0000000000000001E-3</v>
      </c>
      <c r="D39" s="3">
        <f>'CMA 1989-2007'!J8/100</f>
        <v>1.4499999999999999E-2</v>
      </c>
      <c r="E39" s="3">
        <f>'CMA 1989-2007'!K8/100</f>
        <v>1.4499999999999999E-2</v>
      </c>
      <c r="F39" s="3">
        <f>'CMA 1989-2007'!L8/100</f>
        <v>1.2E-2</v>
      </c>
      <c r="G39" s="3">
        <f>'CMA 1989-2007'!M8/100</f>
        <v>1.0800000000000001E-2</v>
      </c>
      <c r="H39" s="3">
        <f>'CMA 1989-2007'!N8/100</f>
        <v>1.5900000000000001E-2</v>
      </c>
      <c r="I39" s="3">
        <f>'CMA 1989-2007'!O8/100</f>
        <v>1.1200000000000002E-2</v>
      </c>
      <c r="J39" s="3">
        <f>'CMA 1989-2007'!P8/100</f>
        <v>9.5999999999999992E-3</v>
      </c>
      <c r="K39" s="3">
        <f>'CMA 1989-2007'!Q8/100</f>
        <v>8.3999999999999995E-3</v>
      </c>
      <c r="L39" s="3">
        <f>'CMA 1989-2007'!R8/100</f>
        <v>6.4000000000000003E-3</v>
      </c>
      <c r="M39" s="3">
        <f>'CMA 1989-2007'!S8/100</f>
        <v>6.0000000000000001E-3</v>
      </c>
      <c r="N39" s="3">
        <f>'CMA 1989-2007'!T8/100</f>
        <v>8.0000000000000002E-3</v>
      </c>
      <c r="O39" s="3">
        <f>'CMA 1989-2007'!U8/100</f>
        <v>7.6E-3</v>
      </c>
      <c r="P39" s="3">
        <f>'CMA 1989-2007'!V8/100</f>
        <v>5.4000000000000003E-3</v>
      </c>
      <c r="Q39" s="3">
        <f>'CMA 1989-2007'!W8/100</f>
        <v>5.3E-3</v>
      </c>
      <c r="R39" s="3">
        <f>'CMA 1989-2007'!X8/100</f>
        <v>5.1999999999999998E-3</v>
      </c>
      <c r="S39" s="3">
        <f>'CMA 1989-2007'!Y8/100</f>
        <v>5.0000000000000001E-3</v>
      </c>
      <c r="T39" s="3">
        <f>'CMA 1989-2007'!Z8/100</f>
        <v>4.7999999999999996E-3</v>
      </c>
      <c r="U39" s="3">
        <f>'CMA 1989-2007'!AA8/100</f>
        <v>4.3E-3</v>
      </c>
      <c r="V39" s="3">
        <f>'CMA 1989-2007'!AB8/100</f>
        <v>4.3E-3</v>
      </c>
    </row>
    <row r="40" spans="1:28" x14ac:dyDescent="0.25">
      <c r="A40" t="s">
        <v>64</v>
      </c>
      <c r="B40" s="1">
        <f>SUM(B36:B39)</f>
        <v>1</v>
      </c>
      <c r="C40" s="1">
        <f t="shared" ref="C40:D40" si="2">SUM(C36:C39)</f>
        <v>1</v>
      </c>
      <c r="D40" s="1">
        <f t="shared" si="2"/>
        <v>0.99999999999999989</v>
      </c>
      <c r="E40" s="1">
        <f t="shared" ref="E40" si="3">SUM(E36:E39)</f>
        <v>1</v>
      </c>
      <c r="F40" s="1">
        <f t="shared" ref="F40" si="4">SUM(F36:F39)</f>
        <v>1</v>
      </c>
      <c r="G40" s="1">
        <f t="shared" ref="G40" si="5">SUM(G36:G39)</f>
        <v>1</v>
      </c>
      <c r="H40" s="1">
        <f t="shared" ref="H40" si="6">SUM(H36:H39)</f>
        <v>1</v>
      </c>
      <c r="I40" s="1">
        <f t="shared" ref="I40" si="7">SUM(I36:I39)</f>
        <v>0.99999999999999989</v>
      </c>
      <c r="J40" s="1">
        <f t="shared" ref="J40" si="8">SUM(J36:J39)</f>
        <v>1</v>
      </c>
      <c r="N40" s="1">
        <f t="shared" ref="N40:V40" si="9">SUM(N36:N39)</f>
        <v>1</v>
      </c>
      <c r="O40" s="1">
        <f t="shared" si="9"/>
        <v>1.0000000000000002</v>
      </c>
      <c r="P40" s="1">
        <f t="shared" si="9"/>
        <v>1</v>
      </c>
      <c r="Q40" s="1">
        <f t="shared" si="9"/>
        <v>1.0000000000000002</v>
      </c>
      <c r="R40" s="1">
        <f t="shared" si="9"/>
        <v>1</v>
      </c>
      <c r="S40" s="1">
        <f t="shared" si="9"/>
        <v>1</v>
      </c>
      <c r="T40" s="1">
        <f t="shared" si="9"/>
        <v>1</v>
      </c>
      <c r="U40" s="1">
        <f t="shared" si="9"/>
        <v>1</v>
      </c>
      <c r="V40" s="1">
        <f t="shared" si="9"/>
        <v>1</v>
      </c>
    </row>
    <row r="41" spans="1:28" x14ac:dyDescent="0.25">
      <c r="B41" s="1"/>
      <c r="C41" s="1"/>
      <c r="D41" s="1"/>
      <c r="E41" s="1"/>
      <c r="F41" s="1"/>
      <c r="G41" s="1"/>
      <c r="H41" s="1"/>
      <c r="I41" s="1"/>
      <c r="J41" s="1"/>
      <c r="N41" s="1"/>
      <c r="O41" s="1"/>
      <c r="P41" s="1"/>
      <c r="Q41" s="1"/>
      <c r="R41" s="1"/>
      <c r="S41" s="1"/>
      <c r="T41" s="1"/>
      <c r="U41" s="1"/>
      <c r="V41" s="1"/>
    </row>
    <row r="42" spans="1:28" x14ac:dyDescent="0.25">
      <c r="B42" s="6" t="s">
        <v>113</v>
      </c>
      <c r="C42" s="6"/>
      <c r="D42" s="6"/>
      <c r="J42" s="6"/>
      <c r="N42" s="6"/>
      <c r="O42" s="6"/>
      <c r="P42" s="6"/>
      <c r="Q42" s="6"/>
      <c r="R42" s="6"/>
      <c r="S42" s="6"/>
      <c r="T42" s="6"/>
    </row>
    <row r="43" spans="1:28" x14ac:dyDescent="0.25">
      <c r="B43">
        <v>1980</v>
      </c>
      <c r="C43">
        <v>1986</v>
      </c>
      <c r="D43">
        <f>D35</f>
        <v>1990</v>
      </c>
      <c r="E43">
        <f t="shared" ref="E43:N43" si="10">E35</f>
        <v>1991</v>
      </c>
      <c r="F43">
        <f t="shared" si="10"/>
        <v>1992</v>
      </c>
      <c r="G43">
        <f t="shared" si="10"/>
        <v>1993</v>
      </c>
      <c r="H43">
        <f t="shared" si="10"/>
        <v>1994</v>
      </c>
      <c r="I43">
        <f t="shared" si="10"/>
        <v>1995</v>
      </c>
      <c r="J43">
        <f t="shared" si="10"/>
        <v>1996</v>
      </c>
      <c r="K43">
        <f t="shared" si="10"/>
        <v>1997</v>
      </c>
      <c r="L43">
        <f t="shared" si="10"/>
        <v>1998</v>
      </c>
      <c r="M43">
        <f t="shared" si="10"/>
        <v>1999</v>
      </c>
      <c r="N43">
        <f t="shared" si="10"/>
        <v>2000</v>
      </c>
      <c r="O43">
        <v>2001</v>
      </c>
      <c r="P43">
        <v>2002</v>
      </c>
      <c r="Q43">
        <v>2003</v>
      </c>
      <c r="R43">
        <v>2004</v>
      </c>
      <c r="S43">
        <v>2005</v>
      </c>
      <c r="T43">
        <v>2006</v>
      </c>
      <c r="U43">
        <v>2007</v>
      </c>
      <c r="V43">
        <v>2008</v>
      </c>
      <c r="W43">
        <v>2010</v>
      </c>
      <c r="X43">
        <v>2012</v>
      </c>
      <c r="Y43">
        <v>2015</v>
      </c>
      <c r="Z43">
        <v>2016</v>
      </c>
      <c r="AB43" t="s">
        <v>73</v>
      </c>
    </row>
    <row r="44" spans="1:28" x14ac:dyDescent="0.25">
      <c r="A44" t="s">
        <v>69</v>
      </c>
      <c r="B44" s="3">
        <f>B36</f>
        <v>0.32799999999999996</v>
      </c>
      <c r="C44" s="3">
        <f t="shared" ref="C44:N44" si="11">C36</f>
        <v>0.40700000000000003</v>
      </c>
      <c r="D44" s="3">
        <f t="shared" si="11"/>
        <v>0.71279999999999999</v>
      </c>
      <c r="E44" s="3">
        <f t="shared" si="11"/>
        <v>0.7118000000000001</v>
      </c>
      <c r="F44" s="3">
        <f t="shared" si="11"/>
        <v>0.71450000000000002</v>
      </c>
      <c r="G44" s="3">
        <f t="shared" si="11"/>
        <v>0.71909999999999996</v>
      </c>
      <c r="H44" s="3">
        <f t="shared" si="11"/>
        <v>0.71530000000000005</v>
      </c>
      <c r="I44" s="3">
        <f t="shared" si="11"/>
        <v>0.70569999999999988</v>
      </c>
      <c r="J44" s="3">
        <f t="shared" si="11"/>
        <v>0.69799999999999995</v>
      </c>
      <c r="K44" s="3">
        <f t="shared" si="11"/>
        <v>0.6925</v>
      </c>
      <c r="L44" s="3">
        <f t="shared" si="11"/>
        <v>0.70760000000000001</v>
      </c>
      <c r="M44" s="3">
        <f t="shared" si="11"/>
        <v>0.70279999999999998</v>
      </c>
      <c r="N44" s="3">
        <f t="shared" si="11"/>
        <v>0.66620000000000001</v>
      </c>
      <c r="O44" s="3">
        <f t="shared" ref="O44:V47" si="12">O36</f>
        <v>0.62020000000000008</v>
      </c>
      <c r="P44" s="3">
        <f t="shared" si="12"/>
        <v>0.56320000000000003</v>
      </c>
      <c r="Q44" s="3">
        <f t="shared" si="12"/>
        <v>0.50340000000000007</v>
      </c>
      <c r="R44" s="3">
        <f t="shared" si="12"/>
        <v>0.4551</v>
      </c>
      <c r="S44" s="3">
        <f t="shared" si="12"/>
        <v>0.4224</v>
      </c>
      <c r="T44" s="3">
        <f t="shared" si="12"/>
        <v>0.37659999999999999</v>
      </c>
      <c r="U44" s="3">
        <f t="shared" si="12"/>
        <v>0.31209999999999999</v>
      </c>
      <c r="V44" s="3">
        <f t="shared" si="12"/>
        <v>0.30210000000000004</v>
      </c>
      <c r="AB44" t="s">
        <v>112</v>
      </c>
    </row>
    <row r="45" spans="1:28" x14ac:dyDescent="0.25">
      <c r="A45" t="s">
        <v>70</v>
      </c>
      <c r="B45" s="3">
        <f t="shared" ref="B45:N45" si="13">B37</f>
        <v>0.504</v>
      </c>
      <c r="C45" s="3">
        <f t="shared" si="13"/>
        <v>0.45100000000000001</v>
      </c>
      <c r="D45" s="3">
        <f t="shared" si="13"/>
        <v>0.17269999999999999</v>
      </c>
      <c r="E45" s="3">
        <f t="shared" si="13"/>
        <v>0.17269999999999999</v>
      </c>
      <c r="F45" s="3">
        <f t="shared" si="13"/>
        <v>0.18340000000000001</v>
      </c>
      <c r="G45" s="3">
        <f t="shared" si="13"/>
        <v>0.16420000000000001</v>
      </c>
      <c r="H45" s="3">
        <f t="shared" si="13"/>
        <v>0.17800000000000002</v>
      </c>
      <c r="I45" s="3">
        <f t="shared" si="13"/>
        <v>0.1832</v>
      </c>
      <c r="J45" s="3">
        <f t="shared" si="13"/>
        <v>0.18239999999999998</v>
      </c>
      <c r="K45" s="3">
        <f t="shared" si="13"/>
        <v>0.1943</v>
      </c>
      <c r="L45" s="3">
        <f t="shared" si="13"/>
        <v>0.18890000000000001</v>
      </c>
      <c r="M45" s="3">
        <f t="shared" si="13"/>
        <v>0.19070000000000001</v>
      </c>
      <c r="N45" s="3">
        <f t="shared" si="13"/>
        <v>0.2261</v>
      </c>
      <c r="O45" s="3">
        <f t="shared" si="12"/>
        <v>0.26170000000000004</v>
      </c>
      <c r="P45" s="3">
        <f t="shared" si="12"/>
        <v>0.31530000000000002</v>
      </c>
      <c r="Q45" s="3">
        <f t="shared" si="12"/>
        <v>0.38689999999999997</v>
      </c>
      <c r="R45" s="3">
        <f t="shared" si="12"/>
        <v>0.44400000000000001</v>
      </c>
      <c r="S45" s="3">
        <f t="shared" si="12"/>
        <v>0.47659999999999997</v>
      </c>
      <c r="T45" s="3">
        <f t="shared" si="12"/>
        <v>0.52670000000000006</v>
      </c>
      <c r="U45" s="3">
        <f t="shared" si="12"/>
        <v>0.60119999999999996</v>
      </c>
      <c r="V45" s="3">
        <f t="shared" si="12"/>
        <v>0.60819999999999996</v>
      </c>
    </row>
    <row r="46" spans="1:28" x14ac:dyDescent="0.25">
      <c r="A46" t="s">
        <v>71</v>
      </c>
      <c r="B46" s="3">
        <f t="shared" ref="B46:N46" si="14">B38</f>
        <v>0.16200000000000001</v>
      </c>
      <c r="C46" s="3">
        <f t="shared" si="14"/>
        <v>0.13600000000000001</v>
      </c>
      <c r="D46" s="3">
        <f t="shared" si="14"/>
        <v>0.1</v>
      </c>
      <c r="E46" s="3">
        <f t="shared" si="14"/>
        <v>0.10099999999999999</v>
      </c>
      <c r="F46" s="3">
        <f t="shared" si="14"/>
        <v>9.01E-2</v>
      </c>
      <c r="G46" s="3">
        <f t="shared" si="14"/>
        <v>0.10589999999999999</v>
      </c>
      <c r="H46" s="3">
        <f t="shared" si="14"/>
        <v>9.0800000000000006E-2</v>
      </c>
      <c r="I46" s="3">
        <f t="shared" si="14"/>
        <v>9.9900000000000003E-2</v>
      </c>
      <c r="J46" s="3">
        <f t="shared" si="14"/>
        <v>0.11</v>
      </c>
      <c r="K46" s="3">
        <f t="shared" si="14"/>
        <v>0.1048</v>
      </c>
      <c r="L46" s="3">
        <f t="shared" si="14"/>
        <v>9.7100000000000006E-2</v>
      </c>
      <c r="M46" s="3">
        <f t="shared" si="14"/>
        <v>0.10050000000000001</v>
      </c>
      <c r="N46" s="3">
        <f t="shared" si="14"/>
        <v>9.9700000000000011E-2</v>
      </c>
      <c r="O46" s="3">
        <f t="shared" si="12"/>
        <v>0.1105</v>
      </c>
      <c r="P46" s="3">
        <f t="shared" si="12"/>
        <v>0.11609999999999999</v>
      </c>
      <c r="Q46" s="3">
        <f t="shared" si="12"/>
        <v>0.10439999999999999</v>
      </c>
      <c r="R46" s="3">
        <f t="shared" si="12"/>
        <v>9.5700000000000007E-2</v>
      </c>
      <c r="S46" s="3">
        <f t="shared" si="12"/>
        <v>9.6000000000000002E-2</v>
      </c>
      <c r="T46" s="3">
        <f t="shared" si="12"/>
        <v>9.1899999999999996E-2</v>
      </c>
      <c r="U46" s="3">
        <f t="shared" si="12"/>
        <v>8.2400000000000001E-2</v>
      </c>
      <c r="V46" s="3">
        <f t="shared" si="12"/>
        <v>8.539999999999999E-2</v>
      </c>
    </row>
    <row r="47" spans="1:28" x14ac:dyDescent="0.25">
      <c r="A47" t="s">
        <v>72</v>
      </c>
      <c r="B47" s="3">
        <f t="shared" ref="B47:N47" si="15">B39</f>
        <v>6.0000000000000001E-3</v>
      </c>
      <c r="C47" s="3">
        <f t="shared" si="15"/>
        <v>6.0000000000000001E-3</v>
      </c>
      <c r="D47" s="3">
        <f t="shared" si="15"/>
        <v>1.4499999999999999E-2</v>
      </c>
      <c r="E47" s="3">
        <f t="shared" si="15"/>
        <v>1.4499999999999999E-2</v>
      </c>
      <c r="F47" s="3">
        <f t="shared" si="15"/>
        <v>1.2E-2</v>
      </c>
      <c r="G47" s="3">
        <f t="shared" si="15"/>
        <v>1.0800000000000001E-2</v>
      </c>
      <c r="H47" s="3">
        <f t="shared" si="15"/>
        <v>1.5900000000000001E-2</v>
      </c>
      <c r="I47" s="3">
        <f t="shared" si="15"/>
        <v>1.1200000000000002E-2</v>
      </c>
      <c r="J47" s="3">
        <f t="shared" si="15"/>
        <v>9.5999999999999992E-3</v>
      </c>
      <c r="K47" s="3">
        <f t="shared" si="15"/>
        <v>8.3999999999999995E-3</v>
      </c>
      <c r="L47" s="3">
        <f t="shared" si="15"/>
        <v>6.4000000000000003E-3</v>
      </c>
      <c r="M47" s="3">
        <f t="shared" si="15"/>
        <v>6.0000000000000001E-3</v>
      </c>
      <c r="N47" s="3">
        <f t="shared" si="15"/>
        <v>8.0000000000000002E-3</v>
      </c>
      <c r="O47" s="3">
        <f t="shared" si="12"/>
        <v>7.6E-3</v>
      </c>
      <c r="P47" s="3">
        <f t="shared" si="12"/>
        <v>5.4000000000000003E-3</v>
      </c>
      <c r="Q47" s="3">
        <f t="shared" si="12"/>
        <v>5.3E-3</v>
      </c>
      <c r="R47" s="3">
        <f t="shared" si="12"/>
        <v>5.1999999999999998E-3</v>
      </c>
      <c r="S47" s="3">
        <f t="shared" si="12"/>
        <v>5.0000000000000001E-3</v>
      </c>
      <c r="T47" s="3">
        <f t="shared" si="12"/>
        <v>4.7999999999999996E-3</v>
      </c>
      <c r="U47" s="3">
        <f t="shared" si="12"/>
        <v>4.3E-3</v>
      </c>
      <c r="V47" s="3">
        <f t="shared" si="12"/>
        <v>4.3E-3</v>
      </c>
    </row>
    <row r="48" spans="1:28" x14ac:dyDescent="0.25">
      <c r="A48" t="s">
        <v>125</v>
      </c>
      <c r="B48" s="6"/>
      <c r="C48" s="6"/>
      <c r="D48" s="6"/>
      <c r="J48" s="6"/>
      <c r="N48" s="6">
        <f>D2</f>
        <v>0.63</v>
      </c>
      <c r="O48" s="6"/>
      <c r="P48" s="6">
        <f t="shared" ref="P48:V50" si="16">E2</f>
        <v>0.56200000000000006</v>
      </c>
      <c r="Q48" s="6">
        <f t="shared" si="16"/>
        <v>0.51</v>
      </c>
      <c r="R48" s="6">
        <f t="shared" si="16"/>
        <v>0.45</v>
      </c>
      <c r="S48" s="6">
        <f t="shared" si="16"/>
        <v>0.42</v>
      </c>
      <c r="T48" s="6">
        <f t="shared" si="16"/>
        <v>0.39</v>
      </c>
      <c r="U48" s="6">
        <f t="shared" si="16"/>
        <v>0.31</v>
      </c>
      <c r="V48" s="6">
        <f t="shared" si="16"/>
        <v>0.25</v>
      </c>
      <c r="W48" s="6">
        <f t="shared" ref="W48:X50" si="17">M2</f>
        <v>0.3</v>
      </c>
      <c r="X48" s="6">
        <f t="shared" si="17"/>
        <v>0.28000000000000003</v>
      </c>
      <c r="Y48" s="6">
        <f t="shared" ref="Y48:Z50" si="18">Q2</f>
        <v>0.21</v>
      </c>
      <c r="Z48" s="6">
        <f t="shared" si="18"/>
        <v>0.2</v>
      </c>
    </row>
    <row r="49" spans="1:26" x14ac:dyDescent="0.25">
      <c r="A49" t="s">
        <v>126</v>
      </c>
      <c r="B49" s="6"/>
      <c r="C49" s="6"/>
      <c r="D49" s="6"/>
      <c r="J49" s="6"/>
      <c r="N49" s="6">
        <f>D3</f>
        <v>0.26</v>
      </c>
      <c r="O49" s="6"/>
      <c r="P49" s="6">
        <f t="shared" si="16"/>
        <v>0.316</v>
      </c>
      <c r="Q49" s="6">
        <f t="shared" si="16"/>
        <v>0.39</v>
      </c>
      <c r="R49" s="6">
        <f t="shared" si="16"/>
        <v>0.45</v>
      </c>
      <c r="S49" s="6">
        <f t="shared" si="16"/>
        <v>0.5</v>
      </c>
      <c r="T49" s="6">
        <f t="shared" si="16"/>
        <v>0.52</v>
      </c>
      <c r="U49" s="6">
        <f t="shared" si="16"/>
        <v>0.61</v>
      </c>
      <c r="V49" s="6">
        <f t="shared" si="16"/>
        <v>0.67</v>
      </c>
      <c r="W49" s="6">
        <f t="shared" si="17"/>
        <v>0.61</v>
      </c>
      <c r="X49" s="6">
        <f t="shared" si="17"/>
        <v>0.65</v>
      </c>
      <c r="Y49" s="6">
        <f t="shared" si="18"/>
        <v>0.71</v>
      </c>
      <c r="Z49" s="6">
        <f t="shared" si="18"/>
        <v>0.72</v>
      </c>
    </row>
    <row r="50" spans="1:26" x14ac:dyDescent="0.25">
      <c r="A50" t="s">
        <v>127</v>
      </c>
      <c r="B50" s="6"/>
      <c r="C50" s="6"/>
      <c r="D50" s="6"/>
      <c r="J50" s="6"/>
      <c r="N50" s="6">
        <f>D4</f>
        <v>0.11</v>
      </c>
      <c r="O50" s="6"/>
      <c r="P50" s="6">
        <f t="shared" si="16"/>
        <v>0.12100000000000001</v>
      </c>
      <c r="Q50" s="6">
        <f t="shared" si="16"/>
        <v>0.1</v>
      </c>
      <c r="R50" s="6">
        <f t="shared" si="16"/>
        <v>0.1</v>
      </c>
      <c r="S50" s="6">
        <f t="shared" si="16"/>
        <v>0.08</v>
      </c>
      <c r="T50" s="6">
        <f t="shared" si="16"/>
        <v>0.08</v>
      </c>
      <c r="U50" s="6">
        <f t="shared" si="16"/>
        <v>0.08</v>
      </c>
      <c r="V50" s="6">
        <f t="shared" si="16"/>
        <v>0.08</v>
      </c>
      <c r="W50" s="6">
        <f t="shared" si="17"/>
        <v>0.09</v>
      </c>
      <c r="X50" s="6">
        <f t="shared" si="17"/>
        <v>7.0000000000000007E-2</v>
      </c>
      <c r="Y50" s="6">
        <f t="shared" si="18"/>
        <v>0.08</v>
      </c>
      <c r="Z50" s="6">
        <f t="shared" si="18"/>
        <v>0.08</v>
      </c>
    </row>
    <row r="51" spans="1:26" x14ac:dyDescent="0.25">
      <c r="B51" s="6"/>
      <c r="C51" s="6"/>
      <c r="D51" s="6"/>
      <c r="J51" s="6"/>
      <c r="N51" s="6"/>
      <c r="O51" s="6"/>
      <c r="P51" s="6"/>
      <c r="Q51" s="6"/>
      <c r="R51" s="6"/>
      <c r="S51" s="6"/>
      <c r="T51" s="6"/>
      <c r="U51" s="6"/>
      <c r="V51" s="6"/>
      <c r="W51" s="6"/>
      <c r="X51" s="6"/>
      <c r="Y51" s="6"/>
    </row>
    <row r="52" spans="1:26" x14ac:dyDescent="0.25">
      <c r="B52" s="6">
        <f>B44</f>
        <v>0.32799999999999996</v>
      </c>
      <c r="C52" s="6">
        <f t="shared" ref="C52:M52" si="19">C44</f>
        <v>0.40700000000000003</v>
      </c>
      <c r="D52" s="6">
        <f t="shared" si="19"/>
        <v>0.71279999999999999</v>
      </c>
      <c r="E52" s="6">
        <f t="shared" si="19"/>
        <v>0.7118000000000001</v>
      </c>
      <c r="F52" s="6">
        <f t="shared" si="19"/>
        <v>0.71450000000000002</v>
      </c>
      <c r="G52" s="6">
        <f t="shared" si="19"/>
        <v>0.71909999999999996</v>
      </c>
      <c r="H52" s="6">
        <f t="shared" si="19"/>
        <v>0.71530000000000005</v>
      </c>
      <c r="I52" s="6">
        <f t="shared" si="19"/>
        <v>0.70569999999999988</v>
      </c>
      <c r="J52" s="6">
        <f t="shared" si="19"/>
        <v>0.69799999999999995</v>
      </c>
      <c r="K52" s="6">
        <f t="shared" si="19"/>
        <v>0.6925</v>
      </c>
      <c r="L52" s="6">
        <f t="shared" si="19"/>
        <v>0.70760000000000001</v>
      </c>
      <c r="M52" s="6">
        <f t="shared" si="19"/>
        <v>0.70279999999999998</v>
      </c>
      <c r="N52" s="6">
        <f>N44</f>
        <v>0.66620000000000001</v>
      </c>
      <c r="O52" s="6">
        <f>O44</f>
        <v>0.62020000000000008</v>
      </c>
      <c r="P52" s="6">
        <f>P48</f>
        <v>0.56200000000000006</v>
      </c>
      <c r="Q52" s="6">
        <f t="shared" ref="Q52:Y52" si="20">Q48</f>
        <v>0.51</v>
      </c>
      <c r="R52" s="6">
        <f t="shared" si="20"/>
        <v>0.45</v>
      </c>
      <c r="S52" s="6">
        <f t="shared" si="20"/>
        <v>0.42</v>
      </c>
      <c r="T52" s="6">
        <f t="shared" si="20"/>
        <v>0.39</v>
      </c>
      <c r="U52" s="6">
        <f t="shared" si="20"/>
        <v>0.31</v>
      </c>
      <c r="V52" s="6">
        <f t="shared" si="20"/>
        <v>0.25</v>
      </c>
      <c r="W52" s="6">
        <f t="shared" si="20"/>
        <v>0.3</v>
      </c>
      <c r="X52" s="6">
        <f t="shared" si="20"/>
        <v>0.28000000000000003</v>
      </c>
      <c r="Y52" s="6">
        <f t="shared" si="20"/>
        <v>0.21</v>
      </c>
      <c r="Z52" s="6">
        <f t="shared" ref="Z52" si="21">Z48</f>
        <v>0.2</v>
      </c>
    </row>
    <row r="53" spans="1:26" x14ac:dyDescent="0.25">
      <c r="B53" s="6">
        <f>B45</f>
        <v>0.504</v>
      </c>
      <c r="C53" s="6">
        <f t="shared" ref="C53:M53" si="22">C45</f>
        <v>0.45100000000000001</v>
      </c>
      <c r="D53" s="6">
        <f t="shared" si="22"/>
        <v>0.17269999999999999</v>
      </c>
      <c r="E53" s="6">
        <f t="shared" si="22"/>
        <v>0.17269999999999999</v>
      </c>
      <c r="F53" s="6">
        <f t="shared" si="22"/>
        <v>0.18340000000000001</v>
      </c>
      <c r="G53" s="6">
        <f t="shared" si="22"/>
        <v>0.16420000000000001</v>
      </c>
      <c r="H53" s="6">
        <f t="shared" si="22"/>
        <v>0.17800000000000002</v>
      </c>
      <c r="I53" s="6">
        <f t="shared" si="22"/>
        <v>0.1832</v>
      </c>
      <c r="J53" s="6">
        <f t="shared" si="22"/>
        <v>0.18239999999999998</v>
      </c>
      <c r="K53" s="6">
        <f t="shared" si="22"/>
        <v>0.1943</v>
      </c>
      <c r="L53" s="6">
        <f t="shared" si="22"/>
        <v>0.18890000000000001</v>
      </c>
      <c r="M53" s="6">
        <f t="shared" si="22"/>
        <v>0.19070000000000001</v>
      </c>
      <c r="N53" s="6">
        <f>N45</f>
        <v>0.2261</v>
      </c>
      <c r="O53" s="6">
        <f>O45</f>
        <v>0.26170000000000004</v>
      </c>
      <c r="P53" s="6">
        <f t="shared" ref="P53:Y53" si="23">P49</f>
        <v>0.316</v>
      </c>
      <c r="Q53" s="6">
        <f t="shared" si="23"/>
        <v>0.39</v>
      </c>
      <c r="R53" s="6">
        <f t="shared" si="23"/>
        <v>0.45</v>
      </c>
      <c r="S53" s="6">
        <f t="shared" si="23"/>
        <v>0.5</v>
      </c>
      <c r="T53" s="6">
        <f t="shared" si="23"/>
        <v>0.52</v>
      </c>
      <c r="U53" s="6">
        <f t="shared" si="23"/>
        <v>0.61</v>
      </c>
      <c r="V53" s="6">
        <f t="shared" si="23"/>
        <v>0.67</v>
      </c>
      <c r="W53" s="6">
        <f t="shared" si="23"/>
        <v>0.61</v>
      </c>
      <c r="X53" s="6">
        <f t="shared" si="23"/>
        <v>0.65</v>
      </c>
      <c r="Y53" s="6">
        <f t="shared" si="23"/>
        <v>0.71</v>
      </c>
      <c r="Z53" s="6">
        <f t="shared" ref="Z53" si="24">Z49</f>
        <v>0.72</v>
      </c>
    </row>
    <row r="54" spans="1:26" x14ac:dyDescent="0.25">
      <c r="B54" s="1">
        <f>SUM(B46:B47)</f>
        <v>0.16800000000000001</v>
      </c>
      <c r="C54" s="1">
        <f t="shared" ref="C54:M54" si="25">SUM(C46:C47)</f>
        <v>0.14200000000000002</v>
      </c>
      <c r="D54" s="1">
        <f t="shared" si="25"/>
        <v>0.1145</v>
      </c>
      <c r="E54" s="1">
        <f t="shared" si="25"/>
        <v>0.11549999999999999</v>
      </c>
      <c r="F54" s="1">
        <f t="shared" si="25"/>
        <v>0.1021</v>
      </c>
      <c r="G54" s="1">
        <f t="shared" si="25"/>
        <v>0.1167</v>
      </c>
      <c r="H54" s="1">
        <f t="shared" si="25"/>
        <v>0.1067</v>
      </c>
      <c r="I54" s="1">
        <f t="shared" si="25"/>
        <v>0.1111</v>
      </c>
      <c r="J54" s="1">
        <f t="shared" si="25"/>
        <v>0.1196</v>
      </c>
      <c r="K54" s="1">
        <f t="shared" si="25"/>
        <v>0.11320000000000001</v>
      </c>
      <c r="L54" s="1">
        <f t="shared" si="25"/>
        <v>0.10350000000000001</v>
      </c>
      <c r="M54" s="1">
        <f t="shared" si="25"/>
        <v>0.10650000000000001</v>
      </c>
      <c r="N54" s="1">
        <f>SUM(N46:N47)</f>
        <v>0.10770000000000002</v>
      </c>
      <c r="O54" s="1">
        <f>SUM(O46:O47)</f>
        <v>0.1181</v>
      </c>
      <c r="P54" s="6">
        <f t="shared" ref="P54:Y54" si="26">P50</f>
        <v>0.12100000000000001</v>
      </c>
      <c r="Q54" s="6">
        <f t="shared" si="26"/>
        <v>0.1</v>
      </c>
      <c r="R54" s="6">
        <f t="shared" si="26"/>
        <v>0.1</v>
      </c>
      <c r="S54" s="6">
        <f t="shared" si="26"/>
        <v>0.08</v>
      </c>
      <c r="T54" s="6">
        <f t="shared" si="26"/>
        <v>0.08</v>
      </c>
      <c r="U54" s="6">
        <f t="shared" si="26"/>
        <v>0.08</v>
      </c>
      <c r="V54" s="6">
        <f t="shared" si="26"/>
        <v>0.08</v>
      </c>
      <c r="W54" s="6">
        <f t="shared" si="26"/>
        <v>0.09</v>
      </c>
      <c r="X54" s="6">
        <f t="shared" si="26"/>
        <v>7.0000000000000007E-2</v>
      </c>
      <c r="Y54" s="6">
        <f t="shared" si="26"/>
        <v>0.08</v>
      </c>
      <c r="Z54" s="6">
        <f t="shared" ref="Z54" si="27">Z50</f>
        <v>0.08</v>
      </c>
    </row>
    <row r="55" spans="1:26" x14ac:dyDescent="0.25">
      <c r="A55" t="s">
        <v>43</v>
      </c>
      <c r="B55" s="1">
        <f t="shared" ref="B55:Z55" si="28">SUMPRODUCT(B$52:B$54,$T$2:$T$4)/SUM(B$52:B$54)</f>
        <v>0.7551199999999999</v>
      </c>
      <c r="C55" s="1">
        <f t="shared" si="28"/>
        <v>0.77878000000000003</v>
      </c>
      <c r="D55" s="1">
        <f t="shared" si="28"/>
        <v>0.86158800000000002</v>
      </c>
      <c r="E55" s="1">
        <f t="shared" si="28"/>
        <v>0.86120800000000008</v>
      </c>
      <c r="F55" s="1">
        <f t="shared" si="28"/>
        <v>0.8635179999999999</v>
      </c>
      <c r="G55" s="1">
        <f t="shared" si="28"/>
        <v>0.8629619999999999</v>
      </c>
      <c r="H55" s="1">
        <f t="shared" si="28"/>
        <v>0.863174</v>
      </c>
      <c r="I55" s="1">
        <f t="shared" si="28"/>
        <v>0.86014999999999997</v>
      </c>
      <c r="J55" s="1">
        <f t="shared" si="28"/>
        <v>0.85712799999999989</v>
      </c>
      <c r="K55" s="1">
        <f t="shared" si="28"/>
        <v>0.85646599999999995</v>
      </c>
      <c r="L55" s="1">
        <f t="shared" si="28"/>
        <v>0.86155599999999988</v>
      </c>
      <c r="M55" s="1">
        <f t="shared" si="28"/>
        <v>0.85994799999999993</v>
      </c>
      <c r="N55" s="1">
        <f t="shared" si="28"/>
        <v>0.85028799999999993</v>
      </c>
      <c r="O55" s="1">
        <f t="shared" si="28"/>
        <v>0.83707999999999982</v>
      </c>
      <c r="P55" s="1">
        <f t="shared" si="28"/>
        <v>0.82173173173173164</v>
      </c>
      <c r="Q55" s="1">
        <f t="shared" si="28"/>
        <v>0.81059999999999999</v>
      </c>
      <c r="R55" s="1">
        <f t="shared" si="28"/>
        <v>0.79499999999999993</v>
      </c>
      <c r="S55" s="1">
        <f t="shared" si="28"/>
        <v>0.78960000000000008</v>
      </c>
      <c r="T55" s="1">
        <f t="shared" si="28"/>
        <v>0.78272727272727272</v>
      </c>
      <c r="U55" s="1">
        <f t="shared" si="28"/>
        <v>0.76100000000000001</v>
      </c>
      <c r="V55" s="1">
        <f t="shared" si="28"/>
        <v>0.74539999999999995</v>
      </c>
      <c r="W55" s="1">
        <f t="shared" si="28"/>
        <v>0.7572000000000001</v>
      </c>
      <c r="X55" s="1">
        <f t="shared" si="28"/>
        <v>0.75439999999999996</v>
      </c>
      <c r="Y55" s="1">
        <f t="shared" si="28"/>
        <v>0.73499999999999999</v>
      </c>
      <c r="Z55" s="1">
        <f t="shared" si="28"/>
        <v>0.73240000000000005</v>
      </c>
    </row>
    <row r="56" spans="1:26" x14ac:dyDescent="0.25">
      <c r="A56" t="s">
        <v>44</v>
      </c>
      <c r="B56" s="1">
        <f t="shared" ref="B56:Z56" si="29">SUMPRODUCT(B$52:B$54,$U$2:$U$4)/SUM(B$52:B$54)</f>
        <v>0.79039999999999988</v>
      </c>
      <c r="C56" s="1">
        <f t="shared" si="29"/>
        <v>0.81135000000000002</v>
      </c>
      <c r="D56" s="1">
        <f t="shared" si="29"/>
        <v>0.86684500000000009</v>
      </c>
      <c r="E56" s="1">
        <f t="shared" si="29"/>
        <v>0.86634500000000003</v>
      </c>
      <c r="F56" s="1">
        <f t="shared" si="29"/>
        <v>0.8714400000000001</v>
      </c>
      <c r="G56" s="1">
        <f t="shared" si="29"/>
        <v>0.8670199999999999</v>
      </c>
      <c r="H56" s="1">
        <f t="shared" si="29"/>
        <v>0.86995000000000011</v>
      </c>
      <c r="I56" s="1">
        <f t="shared" si="29"/>
        <v>0.86697000000000002</v>
      </c>
      <c r="J56" s="1">
        <f t="shared" si="29"/>
        <v>0.86283999999999983</v>
      </c>
      <c r="K56" s="1">
        <f t="shared" si="29"/>
        <v>0.864255</v>
      </c>
      <c r="L56" s="1">
        <f t="shared" si="29"/>
        <v>0.86991499999999999</v>
      </c>
      <c r="M56" s="1">
        <f t="shared" si="29"/>
        <v>0.86814499999999994</v>
      </c>
      <c r="N56" s="1">
        <f t="shared" si="29"/>
        <v>0.86223499999999997</v>
      </c>
      <c r="O56" s="1">
        <f t="shared" si="29"/>
        <v>0.85169499999999987</v>
      </c>
      <c r="P56" s="1">
        <f t="shared" si="29"/>
        <v>0.84199199199199193</v>
      </c>
      <c r="Q56" s="1">
        <f t="shared" si="29"/>
        <v>0.84150000000000003</v>
      </c>
      <c r="R56" s="1">
        <f t="shared" si="29"/>
        <v>0.83250000000000013</v>
      </c>
      <c r="S56" s="1">
        <f t="shared" si="29"/>
        <v>0.83500000000000008</v>
      </c>
      <c r="T56" s="1">
        <f t="shared" si="29"/>
        <v>0.83080808080808077</v>
      </c>
      <c r="U56" s="1">
        <f t="shared" si="29"/>
        <v>0.81850000000000012</v>
      </c>
      <c r="V56" s="1">
        <f t="shared" si="29"/>
        <v>0.80950000000000011</v>
      </c>
      <c r="W56" s="1">
        <f t="shared" si="29"/>
        <v>0.8135</v>
      </c>
      <c r="X56" s="1">
        <f t="shared" si="29"/>
        <v>0.8175</v>
      </c>
      <c r="Y56" s="1">
        <f t="shared" si="29"/>
        <v>0.8035000000000001</v>
      </c>
      <c r="Z56" s="1">
        <f t="shared" si="29"/>
        <v>0.80200000000000016</v>
      </c>
    </row>
    <row r="57" spans="1:26" x14ac:dyDescent="0.25">
      <c r="B57" s="1"/>
      <c r="C57" s="1"/>
      <c r="D57" s="1"/>
      <c r="E57" s="1"/>
      <c r="F57" s="1"/>
      <c r="G57" s="1"/>
      <c r="H57" s="1"/>
      <c r="I57" s="1"/>
      <c r="J57" s="1"/>
      <c r="K57" s="1"/>
      <c r="L57" s="1"/>
      <c r="M57" s="1"/>
      <c r="N57" s="1"/>
      <c r="O57" s="1"/>
      <c r="P57" s="1"/>
      <c r="Q57" s="1"/>
      <c r="R57" s="1"/>
      <c r="S57" s="1"/>
      <c r="T57" s="1"/>
      <c r="U57" s="1"/>
      <c r="V57" s="1"/>
      <c r="W57" s="1"/>
      <c r="X57" s="1"/>
      <c r="Y57" s="1"/>
    </row>
    <row r="58" spans="1:26" x14ac:dyDescent="0.25">
      <c r="A58" t="s">
        <v>110</v>
      </c>
      <c r="S58" t="s">
        <v>111</v>
      </c>
    </row>
    <row r="59" spans="1:26" x14ac:dyDescent="0.25">
      <c r="A59" t="s">
        <v>19</v>
      </c>
      <c r="B59">
        <f t="shared" ref="B59:Q59" si="30">C59</f>
        <v>0.95</v>
      </c>
      <c r="C59">
        <f t="shared" si="30"/>
        <v>0.95</v>
      </c>
      <c r="D59">
        <f t="shared" si="30"/>
        <v>0.95</v>
      </c>
      <c r="E59">
        <f t="shared" si="30"/>
        <v>0.95</v>
      </c>
      <c r="F59">
        <f t="shared" si="30"/>
        <v>0.95</v>
      </c>
      <c r="G59">
        <f t="shared" si="30"/>
        <v>0.95</v>
      </c>
      <c r="H59">
        <f t="shared" si="30"/>
        <v>0.95</v>
      </c>
      <c r="I59">
        <f t="shared" si="30"/>
        <v>0.95</v>
      </c>
      <c r="J59">
        <f t="shared" si="30"/>
        <v>0.95</v>
      </c>
      <c r="K59">
        <f t="shared" si="30"/>
        <v>0.95</v>
      </c>
      <c r="L59">
        <f t="shared" si="30"/>
        <v>0.95</v>
      </c>
      <c r="M59">
        <f t="shared" si="30"/>
        <v>0.95</v>
      </c>
      <c r="N59">
        <f t="shared" si="30"/>
        <v>0.95</v>
      </c>
      <c r="O59">
        <f t="shared" si="30"/>
        <v>0.95</v>
      </c>
      <c r="P59">
        <f t="shared" si="30"/>
        <v>0.95</v>
      </c>
      <c r="Q59">
        <f t="shared" si="30"/>
        <v>0.95</v>
      </c>
      <c r="R59">
        <f>S59</f>
        <v>0.95</v>
      </c>
      <c r="S59">
        <f>U2</f>
        <v>0.95</v>
      </c>
      <c r="T59" s="4">
        <f>$S59+(T$43-$S$43)*($X59-$S59)/($X$43-$S$43)</f>
        <v>0.95</v>
      </c>
      <c r="U59" s="4">
        <f t="shared" ref="U59:W61" si="31">$S59+(U$43-$S$43)*($X59-$S59)/($X$43-$S$43)</f>
        <v>0.95</v>
      </c>
      <c r="V59" s="4">
        <f t="shared" si="31"/>
        <v>0.95</v>
      </c>
      <c r="W59" s="4">
        <f t="shared" si="31"/>
        <v>0.95</v>
      </c>
      <c r="X59">
        <f>T2</f>
        <v>0.95</v>
      </c>
      <c r="Y59" s="4">
        <f t="shared" ref="Y59:Z61" si="32">X59</f>
        <v>0.95</v>
      </c>
      <c r="Z59" s="4">
        <f t="shared" si="32"/>
        <v>0.95</v>
      </c>
    </row>
    <row r="60" spans="1:26" x14ac:dyDescent="0.25">
      <c r="A60" t="s">
        <v>20</v>
      </c>
      <c r="B60">
        <f t="shared" ref="B60:R60" si="33">C60</f>
        <v>0.8</v>
      </c>
      <c r="C60">
        <f t="shared" si="33"/>
        <v>0.8</v>
      </c>
      <c r="D60">
        <f t="shared" si="33"/>
        <v>0.8</v>
      </c>
      <c r="E60">
        <f t="shared" si="33"/>
        <v>0.8</v>
      </c>
      <c r="F60">
        <f t="shared" si="33"/>
        <v>0.8</v>
      </c>
      <c r="G60">
        <f t="shared" si="33"/>
        <v>0.8</v>
      </c>
      <c r="H60">
        <f t="shared" si="33"/>
        <v>0.8</v>
      </c>
      <c r="I60">
        <f t="shared" si="33"/>
        <v>0.8</v>
      </c>
      <c r="J60">
        <f t="shared" si="33"/>
        <v>0.8</v>
      </c>
      <c r="K60">
        <f t="shared" si="33"/>
        <v>0.8</v>
      </c>
      <c r="L60">
        <f t="shared" si="33"/>
        <v>0.8</v>
      </c>
      <c r="M60">
        <f t="shared" si="33"/>
        <v>0.8</v>
      </c>
      <c r="N60">
        <f t="shared" si="33"/>
        <v>0.8</v>
      </c>
      <c r="O60">
        <f t="shared" si="33"/>
        <v>0.8</v>
      </c>
      <c r="P60">
        <f t="shared" si="33"/>
        <v>0.8</v>
      </c>
      <c r="Q60">
        <f t="shared" si="33"/>
        <v>0.8</v>
      </c>
      <c r="R60">
        <f t="shared" si="33"/>
        <v>0.8</v>
      </c>
      <c r="S60">
        <f>U3</f>
        <v>0.8</v>
      </c>
      <c r="T60" s="4">
        <f t="shared" ref="T60:T61" si="34">$S60+(T$43-$S$43)*($X60-$S60)/($X$43-$S$43)</f>
        <v>0.78428571428571436</v>
      </c>
      <c r="U60" s="4">
        <f t="shared" si="31"/>
        <v>0.76857142857142857</v>
      </c>
      <c r="V60" s="4">
        <f t="shared" si="31"/>
        <v>0.75285714285714289</v>
      </c>
      <c r="W60" s="4">
        <f t="shared" si="31"/>
        <v>0.72142857142857142</v>
      </c>
      <c r="X60">
        <f>T3</f>
        <v>0.69</v>
      </c>
      <c r="Y60" s="4">
        <f t="shared" si="32"/>
        <v>0.69</v>
      </c>
      <c r="Z60" s="4">
        <f t="shared" si="32"/>
        <v>0.69</v>
      </c>
    </row>
    <row r="61" spans="1:26" x14ac:dyDescent="0.25">
      <c r="A61" t="s">
        <v>21</v>
      </c>
      <c r="B61">
        <f t="shared" ref="B61:R61" si="35">C61</f>
        <v>0.45</v>
      </c>
      <c r="C61">
        <f t="shared" si="35"/>
        <v>0.45</v>
      </c>
      <c r="D61">
        <f t="shared" si="35"/>
        <v>0.45</v>
      </c>
      <c r="E61">
        <f t="shared" si="35"/>
        <v>0.45</v>
      </c>
      <c r="F61">
        <f t="shared" si="35"/>
        <v>0.45</v>
      </c>
      <c r="G61">
        <f t="shared" si="35"/>
        <v>0.45</v>
      </c>
      <c r="H61">
        <f t="shared" si="35"/>
        <v>0.45</v>
      </c>
      <c r="I61">
        <f t="shared" si="35"/>
        <v>0.45</v>
      </c>
      <c r="J61">
        <f t="shared" si="35"/>
        <v>0.45</v>
      </c>
      <c r="K61">
        <f t="shared" si="35"/>
        <v>0.45</v>
      </c>
      <c r="L61">
        <f t="shared" si="35"/>
        <v>0.45</v>
      </c>
      <c r="M61">
        <f t="shared" si="35"/>
        <v>0.45</v>
      </c>
      <c r="N61">
        <f t="shared" si="35"/>
        <v>0.45</v>
      </c>
      <c r="O61">
        <f t="shared" si="35"/>
        <v>0.45</v>
      </c>
      <c r="P61">
        <f t="shared" si="35"/>
        <v>0.45</v>
      </c>
      <c r="Q61">
        <f t="shared" si="35"/>
        <v>0.45</v>
      </c>
      <c r="R61">
        <f t="shared" si="35"/>
        <v>0.45</v>
      </c>
      <c r="S61">
        <f>U4</f>
        <v>0.45</v>
      </c>
      <c r="T61" s="4">
        <f t="shared" si="34"/>
        <v>0.46714285714285714</v>
      </c>
      <c r="U61" s="4">
        <f t="shared" si="31"/>
        <v>0.48428571428571426</v>
      </c>
      <c r="V61" s="4">
        <f t="shared" si="31"/>
        <v>0.50142857142857145</v>
      </c>
      <c r="W61" s="4">
        <f t="shared" si="31"/>
        <v>0.5357142857142857</v>
      </c>
      <c r="X61">
        <f>T4</f>
        <v>0.56999999999999995</v>
      </c>
      <c r="Y61" s="4">
        <f t="shared" si="32"/>
        <v>0.56999999999999995</v>
      </c>
      <c r="Z61" s="4">
        <f t="shared" si="32"/>
        <v>0.56999999999999995</v>
      </c>
    </row>
    <row r="63" spans="1:26" x14ac:dyDescent="0.25">
      <c r="B63" t="str">
        <f>B43-1&amp;"-"&amp;MOD(B43,100)</f>
        <v>1979-80</v>
      </c>
      <c r="C63" t="str">
        <f t="shared" ref="C63:Z63" si="36">C43-1&amp;"-"&amp;MOD(C43,100)</f>
        <v>1985-86</v>
      </c>
      <c r="D63" t="str">
        <f t="shared" si="36"/>
        <v>1989-90</v>
      </c>
      <c r="E63" t="str">
        <f t="shared" si="36"/>
        <v>1990-91</v>
      </c>
      <c r="F63" t="str">
        <f t="shared" si="36"/>
        <v>1991-92</v>
      </c>
      <c r="G63" t="str">
        <f t="shared" si="36"/>
        <v>1992-93</v>
      </c>
      <c r="H63" t="str">
        <f t="shared" si="36"/>
        <v>1993-94</v>
      </c>
      <c r="I63" t="str">
        <f t="shared" si="36"/>
        <v>1994-95</v>
      </c>
      <c r="J63" t="str">
        <f t="shared" si="36"/>
        <v>1995-96</v>
      </c>
      <c r="K63" t="str">
        <f t="shared" si="36"/>
        <v>1996-97</v>
      </c>
      <c r="L63" t="str">
        <f t="shared" si="36"/>
        <v>1997-98</v>
      </c>
      <c r="M63" t="str">
        <f t="shared" si="36"/>
        <v>1998-99</v>
      </c>
      <c r="N63" t="str">
        <f t="shared" si="36"/>
        <v>1999-0</v>
      </c>
      <c r="O63" t="str">
        <f t="shared" si="36"/>
        <v>2000-1</v>
      </c>
      <c r="P63" t="str">
        <f t="shared" si="36"/>
        <v>2001-2</v>
      </c>
      <c r="Q63" t="str">
        <f t="shared" si="36"/>
        <v>2002-3</v>
      </c>
      <c r="R63" t="str">
        <f t="shared" si="36"/>
        <v>2003-4</v>
      </c>
      <c r="S63" t="str">
        <f t="shared" si="36"/>
        <v>2004-5</v>
      </c>
      <c r="T63" t="str">
        <f t="shared" si="36"/>
        <v>2005-6</v>
      </c>
      <c r="U63" t="str">
        <f t="shared" si="36"/>
        <v>2006-7</v>
      </c>
      <c r="V63" t="str">
        <f t="shared" si="36"/>
        <v>2007-8</v>
      </c>
      <c r="W63" t="str">
        <f t="shared" si="36"/>
        <v>2009-10</v>
      </c>
      <c r="X63" t="str">
        <f t="shared" si="36"/>
        <v>2011-12</v>
      </c>
      <c r="Y63" t="str">
        <f t="shared" si="36"/>
        <v>2014-15</v>
      </c>
      <c r="Z63" t="str">
        <f t="shared" si="36"/>
        <v>2015-16</v>
      </c>
    </row>
    <row r="64" spans="1:26" x14ac:dyDescent="0.25">
      <c r="A64" t="s">
        <v>28</v>
      </c>
      <c r="B64" s="3">
        <f>SUMPRODUCT(B59:B61,B52:B54)</f>
        <v>0.79039999999999988</v>
      </c>
      <c r="C64" s="3">
        <f t="shared" ref="C64:Z64" si="37">SUMPRODUCT(C59:C61,C52:C54)</f>
        <v>0.81135000000000002</v>
      </c>
      <c r="D64" s="3">
        <f t="shared" si="37"/>
        <v>0.86684500000000009</v>
      </c>
      <c r="E64" s="3">
        <f t="shared" si="37"/>
        <v>0.86634500000000003</v>
      </c>
      <c r="F64" s="3">
        <f t="shared" si="37"/>
        <v>0.8714400000000001</v>
      </c>
      <c r="G64" s="3">
        <f t="shared" si="37"/>
        <v>0.8670199999999999</v>
      </c>
      <c r="H64" s="3">
        <f t="shared" si="37"/>
        <v>0.86995000000000011</v>
      </c>
      <c r="I64" s="3">
        <f t="shared" si="37"/>
        <v>0.86696999999999991</v>
      </c>
      <c r="J64" s="3">
        <f t="shared" si="37"/>
        <v>0.86283999999999983</v>
      </c>
      <c r="K64" s="3">
        <f t="shared" si="37"/>
        <v>0.864255</v>
      </c>
      <c r="L64" s="3">
        <f t="shared" si="37"/>
        <v>0.86991499999999999</v>
      </c>
      <c r="M64" s="3">
        <f t="shared" si="37"/>
        <v>0.86814499999999994</v>
      </c>
      <c r="N64" s="3">
        <f t="shared" si="37"/>
        <v>0.86223499999999997</v>
      </c>
      <c r="O64" s="3">
        <f t="shared" si="37"/>
        <v>0.85169500000000009</v>
      </c>
      <c r="P64" s="3">
        <f t="shared" si="37"/>
        <v>0.84115000000000006</v>
      </c>
      <c r="Q64" s="3">
        <f t="shared" si="37"/>
        <v>0.84150000000000003</v>
      </c>
      <c r="R64" s="3">
        <f t="shared" si="37"/>
        <v>0.83250000000000013</v>
      </c>
      <c r="S64" s="3">
        <f t="shared" si="37"/>
        <v>0.83499999999999996</v>
      </c>
      <c r="T64" s="3">
        <f t="shared" si="37"/>
        <v>0.81570000000000009</v>
      </c>
      <c r="U64" s="3">
        <f t="shared" si="37"/>
        <v>0.80207142857142855</v>
      </c>
      <c r="V64" s="3">
        <f t="shared" si="37"/>
        <v>0.78202857142857152</v>
      </c>
      <c r="W64" s="3">
        <f t="shared" si="37"/>
        <v>0.77328571428571435</v>
      </c>
      <c r="X64" s="3">
        <f t="shared" si="37"/>
        <v>0.75439999999999996</v>
      </c>
      <c r="Y64" s="3">
        <f t="shared" si="37"/>
        <v>0.73499999999999988</v>
      </c>
      <c r="Z64" s="3">
        <f t="shared" si="37"/>
        <v>0.73239999999999994</v>
      </c>
    </row>
    <row r="68" spans="1:1" x14ac:dyDescent="0.25">
      <c r="A68" s="18" t="s">
        <v>118</v>
      </c>
    </row>
    <row r="69" spans="1:1" x14ac:dyDescent="0.25">
      <c r="A69" t="s">
        <v>119</v>
      </c>
    </row>
  </sheetData>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3"/>
  <sheetViews>
    <sheetView workbookViewId="0"/>
  </sheetViews>
  <sheetFormatPr defaultRowHeight="15" x14ac:dyDescent="0.25"/>
  <sheetData>
    <row r="1" spans="1:7" x14ac:dyDescent="0.25">
      <c r="B1" t="s">
        <v>50</v>
      </c>
      <c r="F1" t="s">
        <v>50</v>
      </c>
      <c r="G1" t="s">
        <v>0</v>
      </c>
    </row>
    <row r="2" spans="1:7" x14ac:dyDescent="0.25">
      <c r="A2">
        <v>0</v>
      </c>
      <c r="B2">
        <v>1072</v>
      </c>
      <c r="C2">
        <f>B2-B3</f>
        <v>168</v>
      </c>
      <c r="E2" t="s">
        <v>49</v>
      </c>
      <c r="F2">
        <v>923</v>
      </c>
      <c r="G2" s="5">
        <f>($B$2-F2)/$C$9</f>
        <v>0.88866799204771374</v>
      </c>
    </row>
    <row r="3" spans="1:7" x14ac:dyDescent="0.25">
      <c r="A3">
        <v>1</v>
      </c>
      <c r="B3">
        <v>904</v>
      </c>
      <c r="C3">
        <f t="shared" ref="C3:C7" si="0">B3-B4</f>
        <v>169</v>
      </c>
      <c r="E3" t="s">
        <v>29</v>
      </c>
      <c r="F3">
        <v>917</v>
      </c>
      <c r="G3" s="5">
        <f t="shared" ref="G3:G10" si="1">($B$2-F3)/$C$9</f>
        <v>0.92445328031809149</v>
      </c>
    </row>
    <row r="4" spans="1:7" x14ac:dyDescent="0.25">
      <c r="A4">
        <v>2</v>
      </c>
      <c r="B4">
        <v>735</v>
      </c>
      <c r="C4">
        <f t="shared" si="0"/>
        <v>164</v>
      </c>
      <c r="E4" t="s">
        <v>51</v>
      </c>
      <c r="F4">
        <v>787</v>
      </c>
      <c r="G4" s="5">
        <f t="shared" si="1"/>
        <v>1.6998011928429424</v>
      </c>
    </row>
    <row r="5" spans="1:7" x14ac:dyDescent="0.25">
      <c r="A5">
        <v>3</v>
      </c>
      <c r="B5">
        <v>571</v>
      </c>
      <c r="C5">
        <f t="shared" si="0"/>
        <v>168</v>
      </c>
      <c r="E5" t="s">
        <v>52</v>
      </c>
      <c r="F5">
        <v>824</v>
      </c>
      <c r="G5" s="5">
        <f t="shared" si="1"/>
        <v>1.4791252485089463</v>
      </c>
    </row>
    <row r="6" spans="1:7" x14ac:dyDescent="0.25">
      <c r="A6">
        <v>4</v>
      </c>
      <c r="B6">
        <v>403</v>
      </c>
      <c r="C6">
        <f t="shared" si="0"/>
        <v>171</v>
      </c>
      <c r="E6" t="s">
        <v>48</v>
      </c>
      <c r="F6">
        <v>870</v>
      </c>
      <c r="G6" s="5">
        <f t="shared" si="1"/>
        <v>1.2047713717693838</v>
      </c>
    </row>
    <row r="7" spans="1:7" x14ac:dyDescent="0.25">
      <c r="A7">
        <v>5</v>
      </c>
      <c r="B7">
        <v>232</v>
      </c>
      <c r="C7">
        <f t="shared" si="0"/>
        <v>166</v>
      </c>
      <c r="E7" t="s">
        <v>47</v>
      </c>
      <c r="F7">
        <v>735</v>
      </c>
      <c r="G7" s="5">
        <f t="shared" si="1"/>
        <v>2.0099403578528827</v>
      </c>
    </row>
    <row r="8" spans="1:7" x14ac:dyDescent="0.25">
      <c r="A8">
        <v>6</v>
      </c>
      <c r="B8">
        <v>66</v>
      </c>
      <c r="E8" t="s">
        <v>30</v>
      </c>
      <c r="F8">
        <v>804</v>
      </c>
      <c r="G8" s="5">
        <f t="shared" si="1"/>
        <v>1.5984095427435387</v>
      </c>
    </row>
    <row r="9" spans="1:7" x14ac:dyDescent="0.25">
      <c r="C9">
        <f>AVERAGE(C2:C7)</f>
        <v>167.66666666666666</v>
      </c>
      <c r="E9" t="s">
        <v>33</v>
      </c>
      <c r="F9">
        <v>497</v>
      </c>
      <c r="G9" s="5">
        <f t="shared" si="1"/>
        <v>3.429423459244533</v>
      </c>
    </row>
    <row r="10" spans="1:7" x14ac:dyDescent="0.25">
      <c r="E10" t="s">
        <v>34</v>
      </c>
      <c r="F10">
        <v>126</v>
      </c>
      <c r="G10" s="5">
        <f t="shared" si="1"/>
        <v>5.642147117296223</v>
      </c>
    </row>
    <row r="12" spans="1:7" x14ac:dyDescent="0.25">
      <c r="A12" t="s">
        <v>53</v>
      </c>
    </row>
    <row r="13" spans="1:7" x14ac:dyDescent="0.25">
      <c r="A13" t="s">
        <v>130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28"/>
  <sheetViews>
    <sheetView workbookViewId="0"/>
  </sheetViews>
  <sheetFormatPr defaultColWidth="8" defaultRowHeight="12.75" x14ac:dyDescent="0.25"/>
  <cols>
    <col min="1" max="1" width="14.85546875" style="7" customWidth="1"/>
    <col min="2" max="3" width="13.85546875" style="7" customWidth="1"/>
    <col min="4" max="4" width="14.85546875" style="7" customWidth="1"/>
    <col min="5" max="5" width="13" style="7" customWidth="1"/>
    <col min="6" max="6" width="14.85546875" style="7" customWidth="1"/>
    <col min="7" max="7" width="5" style="7" customWidth="1"/>
    <col min="8" max="8" width="5.85546875" style="7" customWidth="1"/>
    <col min="9" max="16384" width="8" style="7"/>
  </cols>
  <sheetData>
    <row r="1" spans="1:28" ht="17.100000000000001" customHeight="1" x14ac:dyDescent="0.25">
      <c r="A1" s="13" t="s">
        <v>101</v>
      </c>
    </row>
    <row r="2" spans="1:28" ht="17.100000000000001" customHeight="1" x14ac:dyDescent="0.25">
      <c r="A2" s="13" t="s">
        <v>100</v>
      </c>
    </row>
    <row r="3" spans="1:28" ht="17.100000000000001" customHeight="1" x14ac:dyDescent="0.25">
      <c r="A3" s="12" t="s">
        <v>99</v>
      </c>
      <c r="I3" s="7" t="s">
        <v>109</v>
      </c>
    </row>
    <row r="4" spans="1:28" ht="27" customHeight="1" x14ac:dyDescent="0.25">
      <c r="A4" s="11" t="s">
        <v>98</v>
      </c>
      <c r="B4" s="11" t="s">
        <v>97</v>
      </c>
      <c r="C4" s="11" t="s">
        <v>96</v>
      </c>
      <c r="D4" s="11" t="s">
        <v>95</v>
      </c>
      <c r="E4" s="11" t="s">
        <v>94</v>
      </c>
      <c r="F4" s="11" t="s">
        <v>93</v>
      </c>
      <c r="I4" s="7" t="s">
        <v>103</v>
      </c>
      <c r="J4" s="7" t="s">
        <v>55</v>
      </c>
      <c r="K4" s="7" t="s">
        <v>56</v>
      </c>
      <c r="L4" s="7" t="s">
        <v>57</v>
      </c>
      <c r="M4" s="7" t="s">
        <v>58</v>
      </c>
      <c r="N4" s="7" t="s">
        <v>59</v>
      </c>
      <c r="O4" s="7" t="s">
        <v>22</v>
      </c>
      <c r="P4" s="7" t="s">
        <v>49</v>
      </c>
      <c r="Q4" s="7" t="s">
        <v>29</v>
      </c>
      <c r="R4" s="7" t="s">
        <v>51</v>
      </c>
      <c r="S4" s="7" t="s">
        <v>52</v>
      </c>
      <c r="T4" s="7" t="s">
        <v>48</v>
      </c>
      <c r="U4" s="7" t="s">
        <v>47</v>
      </c>
      <c r="V4" s="7" t="s">
        <v>30</v>
      </c>
      <c r="W4" s="7" t="s">
        <v>33</v>
      </c>
      <c r="X4" s="7" t="s">
        <v>34</v>
      </c>
      <c r="Y4" s="7" t="s">
        <v>24</v>
      </c>
      <c r="Z4" s="7" t="s">
        <v>1</v>
      </c>
      <c r="AA4" s="7" t="s">
        <v>2</v>
      </c>
      <c r="AB4" s="7" t="s">
        <v>3</v>
      </c>
    </row>
    <row r="5" spans="1:28" ht="29.1" customHeight="1" x14ac:dyDescent="0.25">
      <c r="A5" s="10" t="s">
        <v>92</v>
      </c>
      <c r="B5" s="15">
        <v>71.28</v>
      </c>
      <c r="C5" s="15">
        <v>17.27</v>
      </c>
      <c r="D5" s="15">
        <v>10</v>
      </c>
      <c r="E5" s="15">
        <v>1.45</v>
      </c>
      <c r="F5" s="15">
        <v>100</v>
      </c>
      <c r="I5" s="7" t="s">
        <v>19</v>
      </c>
      <c r="J5" s="7">
        <v>71.28</v>
      </c>
      <c r="K5" s="7">
        <v>71.180000000000007</v>
      </c>
      <c r="L5" s="7">
        <v>71.45</v>
      </c>
      <c r="M5" s="7">
        <v>71.91</v>
      </c>
      <c r="N5" s="7">
        <v>71.53</v>
      </c>
      <c r="O5" s="7">
        <v>70.569999999999993</v>
      </c>
      <c r="P5" s="7">
        <v>69.8</v>
      </c>
      <c r="Q5" s="7">
        <v>69.25</v>
      </c>
      <c r="R5" s="7">
        <v>70.760000000000005</v>
      </c>
      <c r="S5" s="7">
        <v>70.28</v>
      </c>
      <c r="T5" s="7">
        <v>66.62</v>
      </c>
      <c r="U5" s="7">
        <v>62.02</v>
      </c>
      <c r="V5" s="7">
        <v>56.32</v>
      </c>
      <c r="W5" s="7">
        <v>50.34</v>
      </c>
      <c r="X5" s="7">
        <v>45.51</v>
      </c>
      <c r="Y5" s="7">
        <v>42.24</v>
      </c>
      <c r="Z5" s="7">
        <v>37.659999999999997</v>
      </c>
      <c r="AA5" s="7">
        <v>31.21</v>
      </c>
      <c r="AB5" s="7">
        <v>30.21</v>
      </c>
    </row>
    <row r="6" spans="1:28" ht="27.95" customHeight="1" x14ac:dyDescent="0.25">
      <c r="A6" s="10" t="s">
        <v>91</v>
      </c>
      <c r="B6" s="15">
        <v>71.180000000000007</v>
      </c>
      <c r="C6" s="15">
        <v>17.27</v>
      </c>
      <c r="D6" s="15">
        <v>10.1</v>
      </c>
      <c r="E6" s="15">
        <v>1.45</v>
      </c>
      <c r="F6" s="15">
        <v>100</v>
      </c>
      <c r="I6" s="7" t="s">
        <v>20</v>
      </c>
      <c r="J6" s="7">
        <v>17.27</v>
      </c>
      <c r="K6" s="7">
        <v>17.27</v>
      </c>
      <c r="L6" s="7">
        <v>18.34</v>
      </c>
      <c r="M6" s="7">
        <v>16.420000000000002</v>
      </c>
      <c r="N6" s="7">
        <v>17.8</v>
      </c>
      <c r="O6" s="7">
        <v>18.32</v>
      </c>
      <c r="P6" s="7">
        <v>18.239999999999998</v>
      </c>
      <c r="Q6" s="7">
        <v>19.43</v>
      </c>
      <c r="R6" s="7">
        <v>18.89</v>
      </c>
      <c r="S6" s="7">
        <v>19.07</v>
      </c>
      <c r="T6" s="7">
        <v>22.61</v>
      </c>
      <c r="U6" s="7">
        <v>26.17</v>
      </c>
      <c r="V6" s="7">
        <v>31.53</v>
      </c>
      <c r="W6" s="7">
        <v>38.69</v>
      </c>
      <c r="X6" s="7">
        <v>44.4</v>
      </c>
      <c r="Y6" s="7">
        <v>47.66</v>
      </c>
      <c r="Z6" s="7">
        <v>52.67</v>
      </c>
      <c r="AA6" s="7">
        <v>60.12</v>
      </c>
      <c r="AB6" s="7">
        <v>60.82</v>
      </c>
    </row>
    <row r="7" spans="1:28" ht="27" customHeight="1" x14ac:dyDescent="0.25">
      <c r="A7" s="10" t="s">
        <v>90</v>
      </c>
      <c r="B7" s="15">
        <v>71.45</v>
      </c>
      <c r="C7" s="15">
        <v>18.34</v>
      </c>
      <c r="D7" s="15">
        <v>9.01</v>
      </c>
      <c r="E7" s="15">
        <v>1.2</v>
      </c>
      <c r="F7" s="15">
        <v>100</v>
      </c>
      <c r="I7" s="7" t="s">
        <v>104</v>
      </c>
      <c r="J7" s="7">
        <v>10</v>
      </c>
      <c r="K7" s="7">
        <v>10.1</v>
      </c>
      <c r="L7" s="7">
        <v>9.01</v>
      </c>
      <c r="M7" s="7">
        <v>10.59</v>
      </c>
      <c r="N7" s="7">
        <v>9.08</v>
      </c>
      <c r="O7" s="7">
        <v>9.99</v>
      </c>
      <c r="P7" s="7">
        <v>11</v>
      </c>
      <c r="Q7" s="7">
        <v>10.48</v>
      </c>
      <c r="R7" s="7">
        <v>9.7100000000000009</v>
      </c>
      <c r="S7" s="7">
        <v>10.050000000000001</v>
      </c>
      <c r="T7" s="7">
        <v>9.9700000000000006</v>
      </c>
      <c r="U7" s="7">
        <v>11.05</v>
      </c>
      <c r="V7" s="7">
        <v>11.61</v>
      </c>
      <c r="W7" s="7">
        <v>10.44</v>
      </c>
      <c r="X7" s="7">
        <v>9.57</v>
      </c>
      <c r="Y7" s="7">
        <v>9.6</v>
      </c>
      <c r="Z7" s="7">
        <v>9.19</v>
      </c>
      <c r="AA7" s="7">
        <v>8.24</v>
      </c>
      <c r="AB7" s="7">
        <v>8.5399999999999991</v>
      </c>
    </row>
    <row r="8" spans="1:28" ht="29.1" customHeight="1" x14ac:dyDescent="0.25">
      <c r="A8" s="10" t="s">
        <v>89</v>
      </c>
      <c r="B8" s="15">
        <v>71.91</v>
      </c>
      <c r="C8" s="15">
        <v>16.420000000000002</v>
      </c>
      <c r="D8" s="15">
        <v>10.59</v>
      </c>
      <c r="E8" s="15">
        <v>1.08</v>
      </c>
      <c r="F8" s="15">
        <v>100</v>
      </c>
      <c r="I8" s="7" t="s">
        <v>65</v>
      </c>
      <c r="J8" s="7">
        <v>1.45</v>
      </c>
      <c r="K8" s="7">
        <v>1.45</v>
      </c>
      <c r="L8" s="7">
        <v>1.2</v>
      </c>
      <c r="M8" s="7">
        <v>1.08</v>
      </c>
      <c r="N8" s="7">
        <v>1.59</v>
      </c>
      <c r="O8" s="7">
        <v>1.1200000000000001</v>
      </c>
      <c r="P8" s="7">
        <v>0.96</v>
      </c>
      <c r="Q8" s="7">
        <v>0.84</v>
      </c>
      <c r="R8" s="7">
        <v>0.64</v>
      </c>
      <c r="S8" s="7">
        <v>0.6</v>
      </c>
      <c r="T8" s="7">
        <v>0.8</v>
      </c>
      <c r="U8" s="7">
        <v>0.76</v>
      </c>
      <c r="V8" s="7">
        <v>0.54</v>
      </c>
      <c r="W8" s="7">
        <v>0.53</v>
      </c>
      <c r="X8" s="7">
        <v>0.52</v>
      </c>
      <c r="Y8" s="7">
        <v>0.5</v>
      </c>
      <c r="Z8" s="7">
        <v>0.48</v>
      </c>
      <c r="AA8" s="7">
        <v>0.43</v>
      </c>
      <c r="AB8" s="7">
        <v>0.43</v>
      </c>
    </row>
    <row r="9" spans="1:28" ht="27.95" customHeight="1" x14ac:dyDescent="0.25">
      <c r="A9" s="10" t="s">
        <v>88</v>
      </c>
      <c r="B9" s="15">
        <v>71.53</v>
      </c>
      <c r="C9" s="15">
        <v>17.8</v>
      </c>
      <c r="D9" s="15">
        <v>9.08</v>
      </c>
      <c r="E9" s="15">
        <v>1.59</v>
      </c>
      <c r="F9" s="15">
        <v>100</v>
      </c>
      <c r="I9" s="7" t="s">
        <v>64</v>
      </c>
      <c r="J9" s="7">
        <v>100</v>
      </c>
      <c r="K9" s="7">
        <v>100</v>
      </c>
      <c r="L9" s="7">
        <v>100</v>
      </c>
      <c r="M9" s="7">
        <v>100</v>
      </c>
      <c r="N9" s="7">
        <v>100</v>
      </c>
      <c r="O9" s="7">
        <v>100</v>
      </c>
      <c r="P9" s="7">
        <v>100</v>
      </c>
      <c r="Q9" s="7">
        <v>100</v>
      </c>
      <c r="R9" s="7">
        <v>100</v>
      </c>
      <c r="S9" s="7">
        <v>100</v>
      </c>
      <c r="T9" s="7">
        <v>100</v>
      </c>
      <c r="U9" s="7">
        <v>100</v>
      </c>
      <c r="V9" s="7">
        <v>100</v>
      </c>
      <c r="W9" s="7">
        <v>100</v>
      </c>
      <c r="X9" s="7">
        <v>100</v>
      </c>
      <c r="Y9" s="7">
        <v>100</v>
      </c>
      <c r="Z9" s="7">
        <v>100</v>
      </c>
      <c r="AA9" s="7">
        <v>100</v>
      </c>
      <c r="AB9" s="7">
        <v>100</v>
      </c>
    </row>
    <row r="10" spans="1:28" ht="27" customHeight="1" x14ac:dyDescent="0.25">
      <c r="A10" s="10" t="s">
        <v>87</v>
      </c>
      <c r="B10" s="15">
        <v>70.569999999999993</v>
      </c>
      <c r="C10" s="15">
        <v>18.32</v>
      </c>
      <c r="D10" s="15">
        <v>9.99</v>
      </c>
      <c r="E10" s="15">
        <v>1.1200000000000001</v>
      </c>
      <c r="F10" s="15">
        <v>100</v>
      </c>
    </row>
    <row r="11" spans="1:28" ht="29.1" customHeight="1" x14ac:dyDescent="0.25">
      <c r="A11" s="10" t="s">
        <v>86</v>
      </c>
      <c r="B11" s="15">
        <v>69.8</v>
      </c>
      <c r="C11" s="15">
        <v>18.239999999999998</v>
      </c>
      <c r="D11" s="15">
        <v>11</v>
      </c>
      <c r="E11" s="15">
        <v>0.96</v>
      </c>
      <c r="F11" s="15">
        <v>100</v>
      </c>
    </row>
    <row r="12" spans="1:28" ht="27" customHeight="1" x14ac:dyDescent="0.25">
      <c r="A12" s="10" t="s">
        <v>85</v>
      </c>
      <c r="B12" s="15">
        <v>69.25</v>
      </c>
      <c r="C12" s="15">
        <v>19.43</v>
      </c>
      <c r="D12" s="15">
        <v>10.48</v>
      </c>
      <c r="E12" s="15">
        <v>0.84</v>
      </c>
      <c r="F12" s="15">
        <v>100</v>
      </c>
    </row>
    <row r="13" spans="1:28" ht="27.95" customHeight="1" x14ac:dyDescent="0.25">
      <c r="A13" s="10" t="s">
        <v>84</v>
      </c>
      <c r="B13" s="15">
        <v>70.760000000000005</v>
      </c>
      <c r="C13" s="15">
        <v>18.89</v>
      </c>
      <c r="D13" s="15">
        <v>9.7100000000000009</v>
      </c>
      <c r="E13" s="15">
        <v>0.64</v>
      </c>
      <c r="F13" s="15">
        <v>100</v>
      </c>
    </row>
    <row r="14" spans="1:28" ht="29.1" customHeight="1" x14ac:dyDescent="0.25">
      <c r="A14" s="10" t="s">
        <v>83</v>
      </c>
      <c r="B14" s="15">
        <v>70.28</v>
      </c>
      <c r="C14" s="15">
        <v>19.07</v>
      </c>
      <c r="D14" s="15">
        <v>10.050000000000001</v>
      </c>
      <c r="E14" s="15">
        <v>0.6</v>
      </c>
      <c r="F14" s="15">
        <v>100</v>
      </c>
    </row>
    <row r="15" spans="1:28" ht="27" customHeight="1" x14ac:dyDescent="0.25">
      <c r="A15" s="10" t="s">
        <v>82</v>
      </c>
      <c r="B15" s="15">
        <v>66.62</v>
      </c>
      <c r="C15" s="15">
        <v>22.61</v>
      </c>
      <c r="D15" s="15">
        <v>9.9700000000000006</v>
      </c>
      <c r="E15" s="15">
        <v>0.8</v>
      </c>
      <c r="F15" s="15">
        <v>100</v>
      </c>
    </row>
    <row r="16" spans="1:28" ht="27.95" customHeight="1" x14ac:dyDescent="0.25">
      <c r="A16" s="10" t="s">
        <v>81</v>
      </c>
      <c r="B16" s="15">
        <v>62.02</v>
      </c>
      <c r="C16" s="15">
        <v>26.17</v>
      </c>
      <c r="D16" s="15">
        <v>11.05</v>
      </c>
      <c r="E16" s="15">
        <v>0.76</v>
      </c>
      <c r="F16" s="15">
        <v>100</v>
      </c>
    </row>
    <row r="17" spans="1:6" ht="29.1" customHeight="1" x14ac:dyDescent="0.25">
      <c r="A17" s="10" t="s">
        <v>80</v>
      </c>
      <c r="B17" s="15">
        <v>56.32</v>
      </c>
      <c r="C17" s="15">
        <v>31.53</v>
      </c>
      <c r="D17" s="15">
        <v>11.61</v>
      </c>
      <c r="E17" s="15">
        <v>0.54</v>
      </c>
      <c r="F17" s="15">
        <v>100</v>
      </c>
    </row>
    <row r="18" spans="1:6" ht="27" customHeight="1" x14ac:dyDescent="0.25">
      <c r="A18" s="10" t="s">
        <v>79</v>
      </c>
      <c r="B18" s="15">
        <v>50.34</v>
      </c>
      <c r="C18" s="15">
        <v>38.69</v>
      </c>
      <c r="D18" s="15">
        <v>10.44</v>
      </c>
      <c r="E18" s="15">
        <v>0.53</v>
      </c>
      <c r="F18" s="15">
        <v>100</v>
      </c>
    </row>
    <row r="19" spans="1:6" ht="27.95" customHeight="1" x14ac:dyDescent="0.25">
      <c r="A19" s="10" t="s">
        <v>78</v>
      </c>
      <c r="B19" s="15">
        <v>45.51</v>
      </c>
      <c r="C19" s="15">
        <v>44.4</v>
      </c>
      <c r="D19" s="15">
        <v>9.57</v>
      </c>
      <c r="E19" s="15">
        <v>0.52</v>
      </c>
      <c r="F19" s="15">
        <v>100</v>
      </c>
    </row>
    <row r="20" spans="1:6" ht="29.1" customHeight="1" x14ac:dyDescent="0.25">
      <c r="A20" s="10" t="s">
        <v>77</v>
      </c>
      <c r="B20" s="15">
        <v>42.24</v>
      </c>
      <c r="C20" s="15">
        <v>47.66</v>
      </c>
      <c r="D20" s="15">
        <v>9.6</v>
      </c>
      <c r="E20" s="15">
        <v>0.5</v>
      </c>
      <c r="F20" s="15">
        <v>100</v>
      </c>
    </row>
    <row r="21" spans="1:6" ht="27.95" customHeight="1" x14ac:dyDescent="0.25">
      <c r="A21" s="10" t="s">
        <v>76</v>
      </c>
      <c r="B21" s="15">
        <v>37.659999999999997</v>
      </c>
      <c r="C21" s="15">
        <v>52.67</v>
      </c>
      <c r="D21" s="15">
        <v>9.19</v>
      </c>
      <c r="E21" s="15">
        <v>0.48</v>
      </c>
      <c r="F21" s="15">
        <v>100</v>
      </c>
    </row>
    <row r="22" spans="1:6" ht="27.95" customHeight="1" x14ac:dyDescent="0.25">
      <c r="A22" s="10" t="s">
        <v>75</v>
      </c>
      <c r="B22" s="15">
        <v>31.21</v>
      </c>
      <c r="C22" s="15">
        <v>60.12</v>
      </c>
      <c r="D22" s="15">
        <v>8.24</v>
      </c>
      <c r="E22" s="15">
        <v>0.43</v>
      </c>
      <c r="F22" s="15">
        <v>100</v>
      </c>
    </row>
    <row r="23" spans="1:6" ht="29.1" customHeight="1" x14ac:dyDescent="0.25">
      <c r="A23" s="10" t="s">
        <v>74</v>
      </c>
      <c r="B23" s="15">
        <v>30.21</v>
      </c>
      <c r="C23" s="15">
        <v>60.82</v>
      </c>
      <c r="D23" s="15">
        <v>8.5399999999999991</v>
      </c>
      <c r="E23" s="15">
        <v>0.43</v>
      </c>
      <c r="F23" s="15">
        <v>100</v>
      </c>
    </row>
    <row r="24" spans="1:6" ht="17.100000000000001" customHeight="1" x14ac:dyDescent="0.25">
      <c r="A24" s="14" t="s">
        <v>102</v>
      </c>
    </row>
    <row r="25" spans="1:6" ht="17.100000000000001" customHeight="1" x14ac:dyDescent="0.25">
      <c r="A25" s="9"/>
    </row>
    <row r="26" spans="1:6" ht="17.100000000000001" customHeight="1" x14ac:dyDescent="0.25">
      <c r="A26" s="8" t="s">
        <v>107</v>
      </c>
    </row>
    <row r="27" spans="1:6" x14ac:dyDescent="0.25">
      <c r="A27" s="7" t="s">
        <v>108</v>
      </c>
    </row>
    <row r="28" spans="1:6" x14ac:dyDescent="0.25">
      <c r="A28" s="16" t="s">
        <v>131</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4D02CDF85BB3C43825BB38CAE9C40BF" ma:contentTypeVersion="16" ma:contentTypeDescription="Create a new document." ma:contentTypeScope="" ma:versionID="2fb5f53940ec2c7f0a344607982ab2a5">
  <xsd:schema xmlns:xsd="http://www.w3.org/2001/XMLSchema" xmlns:xs="http://www.w3.org/2001/XMLSchema" xmlns:p="http://schemas.microsoft.com/office/2006/metadata/properties" xmlns:ns2="1ae9c94a-2673-46e1-b5a6-dc0c87eae04c" xmlns:ns3="5083af8e-c479-4bff-9f3e-2a380844c8c1" targetNamespace="http://schemas.microsoft.com/office/2006/metadata/properties" ma:root="true" ma:fieldsID="0d94da3d7173a37185eb1f1bab2ed9be" ns2:_="" ns3:_="">
    <xsd:import namespace="1ae9c94a-2673-46e1-b5a6-dc0c87eae04c"/>
    <xsd:import namespace="5083af8e-c479-4bff-9f3e-2a380844c8c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ServiceAutoKeyPoints" minOccurs="0"/>
                <xsd:element ref="ns2:MediaServiceKeyPoint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9c94a-2673-46e1-b5a6-dc0c87eae04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1e53c95e-727e-44f4-9ee8-bf1dacd917f1"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5083af8e-c479-4bff-9f3e-2a380844c8c1"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36ae1418-1b43-41e8-bcf0-187ce1a503fc}" ma:internalName="TaxCatchAll" ma:showField="CatchAllData" ma:web="5083af8e-c479-4bff-9f3e-2a380844c8c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5083af8e-c479-4bff-9f3e-2a380844c8c1" xsi:nil="true"/>
    <lcf76f155ced4ddcb4097134ff3c332f xmlns="1ae9c94a-2673-46e1-b5a6-dc0c87eae04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21F244C-CB85-483F-B072-352BDF69D85C}"/>
</file>

<file path=customXml/itemProps2.xml><?xml version="1.0" encoding="utf-8"?>
<ds:datastoreItem xmlns:ds="http://schemas.openxmlformats.org/officeDocument/2006/customXml" ds:itemID="{0F0CD0F7-C6DA-4BF2-9799-0C6CCFDEB0EF}">
  <ds:schemaRefs>
    <ds:schemaRef ds:uri="http://schemas.microsoft.com/sharepoint/v3/contenttype/forms"/>
  </ds:schemaRefs>
</ds:datastoreItem>
</file>

<file path=customXml/itemProps3.xml><?xml version="1.0" encoding="utf-8"?>
<ds:datastoreItem xmlns:ds="http://schemas.openxmlformats.org/officeDocument/2006/customXml" ds:itemID="{76213058-E53F-4869-A367-D016C2628494}">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1ae9c94a-2673-46e1-b5a6-dc0c87eae04c"/>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By clinker production</vt:lpstr>
      <vt:lpstr>By cement type</vt:lpstr>
      <vt:lpstr>Clinker exports</vt:lpstr>
      <vt:lpstr>CMA 1989-2007</vt:lpstr>
    </vt:vector>
  </TitlesOfParts>
  <Company>University of Oslo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Robbie Andrew</dc:creator>
  <cp:lastModifiedBy>Robbie Andrew</cp:lastModifiedBy>
  <dcterms:created xsi:type="dcterms:W3CDTF">2017-03-31T07:58:38Z</dcterms:created>
  <dcterms:modified xsi:type="dcterms:W3CDTF">2021-04-04T13:30:11Z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0x01010074D02CDF85BB3C43825BB38CAE9C40BF</vt:lpwstr>
  </property>
</Properties>
</file>