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https://cicero.sharepoint.com/sites/Group-ClimateMitigation/Shared Documents/GCP/Cement/data/2022/"/>
    </mc:Choice>
  </mc:AlternateContent>
  <xr:revisionPtr revIDLastSave="206" documentId="8_{AE5A76EF-AE03-405C-826D-4BD7BD8CE541}" xr6:coauthVersionLast="47" xr6:coauthVersionMax="47" xr10:uidLastSave="{A7C20235-BBF1-47A0-94AA-4AFA1181EAE0}"/>
  <bookViews>
    <workbookView xWindow="-110" yWindow="-110" windowWidth="19420" windowHeight="12220" activeTab="2" xr2:uid="{F753397E-B284-46B0-8056-086F6CC47588}"/>
  </bookViews>
  <sheets>
    <sheet name="Data" sheetId="1" r:id="rId1"/>
    <sheet name="Monthly_pixel" sheetId="3" r:id="rId2"/>
    <sheet name="Notes"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2" i="3" l="1"/>
  <c r="M2" i="3"/>
  <c r="N2" i="3"/>
  <c r="O2" i="3"/>
  <c r="P2" i="3"/>
  <c r="M3" i="3"/>
  <c r="N3" i="3"/>
  <c r="N15" i="3" s="1"/>
  <c r="O3" i="3"/>
  <c r="O15" i="3" s="1"/>
  <c r="P3" i="3"/>
  <c r="M4" i="3"/>
  <c r="N4" i="3"/>
  <c r="O4" i="3"/>
  <c r="P4" i="3"/>
  <c r="M5" i="3"/>
  <c r="N5" i="3"/>
  <c r="O5" i="3"/>
  <c r="P5" i="3"/>
  <c r="B6" i="3"/>
  <c r="M6" i="3"/>
  <c r="N6" i="3"/>
  <c r="O6" i="3"/>
  <c r="P6" i="3"/>
  <c r="M7" i="3"/>
  <c r="M15" i="3" s="1"/>
  <c r="N7" i="3"/>
  <c r="O7" i="3"/>
  <c r="P7" i="3"/>
  <c r="M8" i="3"/>
  <c r="N8" i="3"/>
  <c r="O8" i="3"/>
  <c r="P8" i="3"/>
  <c r="M9" i="3"/>
  <c r="N9" i="3"/>
  <c r="O9" i="3"/>
  <c r="P9" i="3"/>
  <c r="M10" i="3"/>
  <c r="N10" i="3"/>
  <c r="O10" i="3"/>
  <c r="P10" i="3"/>
  <c r="M11" i="3"/>
  <c r="N11" i="3"/>
  <c r="O11" i="3"/>
  <c r="P11" i="3"/>
  <c r="M12" i="3"/>
  <c r="N12" i="3"/>
  <c r="O12" i="3"/>
  <c r="P12" i="3"/>
  <c r="M13" i="3"/>
  <c r="N13" i="3"/>
  <c r="O13" i="3"/>
  <c r="P13" i="3"/>
  <c r="P15" i="3"/>
  <c r="F33" i="3"/>
  <c r="K33" i="3"/>
  <c r="F34" i="3"/>
  <c r="K34" i="3"/>
  <c r="F35" i="3"/>
  <c r="F46" i="3" s="1"/>
  <c r="L15" i="3" s="1"/>
  <c r="K35" i="3"/>
  <c r="F36" i="3"/>
  <c r="K36" i="3"/>
  <c r="F37" i="3"/>
  <c r="K37" i="3"/>
  <c r="F38" i="3"/>
  <c r="K38" i="3"/>
  <c r="F39" i="3"/>
  <c r="K39" i="3"/>
  <c r="F40" i="3"/>
  <c r="K40" i="3"/>
  <c r="F41" i="3"/>
  <c r="K41" i="3"/>
  <c r="F42" i="3"/>
  <c r="K42" i="3"/>
  <c r="F43" i="3"/>
  <c r="K43" i="3"/>
  <c r="F44" i="3"/>
  <c r="K44" i="3"/>
  <c r="AG20" i="1"/>
  <c r="AF20" i="1"/>
  <c r="AE20" i="1"/>
  <c r="AD20" i="1"/>
  <c r="AC20" i="1"/>
  <c r="AB20" i="1"/>
  <c r="AG19" i="1"/>
  <c r="AF19" i="1"/>
  <c r="AE19" i="1"/>
  <c r="AD19" i="1"/>
  <c r="AC19" i="1"/>
  <c r="AB19" i="1"/>
  <c r="AM19" i="1"/>
  <c r="AL19" i="1"/>
  <c r="AK19" i="1"/>
  <c r="AJ19" i="1"/>
  <c r="AI19" i="1"/>
  <c r="AH19" i="1"/>
  <c r="AA19" i="1"/>
  <c r="Z19" i="1"/>
  <c r="Y19" i="1"/>
  <c r="X19" i="1"/>
  <c r="W19" i="1"/>
  <c r="V19" i="1"/>
  <c r="U19" i="1"/>
  <c r="T19" i="1"/>
  <c r="S19" i="1"/>
  <c r="R19" i="1"/>
  <c r="Q19" i="1"/>
  <c r="P19" i="1"/>
  <c r="O19" i="1"/>
  <c r="N19" i="1"/>
  <c r="M19" i="1"/>
  <c r="L19" i="1"/>
  <c r="K19" i="1"/>
  <c r="J19" i="1"/>
  <c r="I19" i="1"/>
  <c r="H19" i="1"/>
  <c r="G19" i="1"/>
  <c r="F19" i="1"/>
  <c r="E19" i="1"/>
  <c r="Z21" i="1"/>
  <c r="Y21" i="1"/>
  <c r="X21" i="1"/>
  <c r="W21" i="1"/>
  <c r="V21" i="1"/>
  <c r="U21" i="1"/>
  <c r="T21" i="1"/>
  <c r="S21" i="1"/>
  <c r="R21" i="1"/>
  <c r="Q21" i="1"/>
  <c r="P21" i="1"/>
  <c r="O21" i="1"/>
  <c r="N21" i="1"/>
  <c r="M21" i="1"/>
  <c r="AA21" i="1"/>
  <c r="AL21" i="1"/>
  <c r="AK21" i="1"/>
  <c r="AJ21" i="1"/>
  <c r="AI21" i="1"/>
  <c r="AH21" i="1"/>
  <c r="AM21" i="1"/>
  <c r="AM9" i="1"/>
  <c r="AM20" i="1" s="1"/>
  <c r="AL9" i="1"/>
  <c r="AL20" i="1" s="1"/>
  <c r="AK9" i="1"/>
  <c r="AK20" i="1" s="1"/>
  <c r="AJ9" i="1"/>
  <c r="AJ20" i="1" s="1"/>
  <c r="AI9" i="1"/>
  <c r="AI20" i="1" s="1"/>
  <c r="AH9" i="1"/>
  <c r="AH20" i="1" s="1"/>
  <c r="AM8" i="1"/>
  <c r="AL8" i="1"/>
  <c r="AK8" i="1"/>
  <c r="AJ8" i="1"/>
  <c r="AI8" i="1"/>
  <c r="AH8" i="1"/>
  <c r="AG8" i="1"/>
  <c r="AF8" i="1"/>
  <c r="AE8" i="1"/>
  <c r="AD8" i="1"/>
  <c r="AC8" i="1"/>
  <c r="AB8" i="1"/>
  <c r="AA8" i="1"/>
  <c r="AA9" i="1" s="1"/>
  <c r="AA20" i="1" s="1"/>
  <c r="Z8" i="1"/>
  <c r="Z9" i="1" s="1"/>
  <c r="Z20" i="1" s="1"/>
  <c r="Y8" i="1"/>
  <c r="Y9" i="1" s="1"/>
  <c r="Y20" i="1" s="1"/>
  <c r="X8" i="1"/>
  <c r="X9" i="1" s="1"/>
  <c r="X20" i="1" s="1"/>
  <c r="W8" i="1"/>
  <c r="W9" i="1" s="1"/>
  <c r="W20" i="1" s="1"/>
  <c r="V8" i="1"/>
  <c r="V9" i="1" s="1"/>
  <c r="V20" i="1" s="1"/>
  <c r="U8" i="1"/>
  <c r="U9" i="1" s="1"/>
  <c r="U20" i="1" s="1"/>
  <c r="T8" i="1"/>
  <c r="T9" i="1" s="1"/>
  <c r="T20" i="1" s="1"/>
  <c r="S8" i="1"/>
  <c r="S9" i="1" s="1"/>
  <c r="S20" i="1" s="1"/>
  <c r="R8" i="1"/>
  <c r="R9" i="1" s="1"/>
  <c r="R20" i="1" s="1"/>
  <c r="Q8" i="1"/>
  <c r="Q9" i="1" s="1"/>
  <c r="Q20" i="1" s="1"/>
  <c r="P8" i="1"/>
  <c r="P9" i="1" s="1"/>
  <c r="P20" i="1" s="1"/>
  <c r="O8" i="1"/>
  <c r="O9" i="1" s="1"/>
  <c r="O20" i="1" s="1"/>
  <c r="N8" i="1"/>
  <c r="N9" i="1" s="1"/>
  <c r="N20" i="1" s="1"/>
  <c r="M8" i="1"/>
  <c r="M9" i="1" s="1"/>
  <c r="M20" i="1" s="1"/>
  <c r="L8" i="1"/>
  <c r="K8" i="1"/>
  <c r="J8" i="1"/>
  <c r="I8" i="1"/>
  <c r="H8" i="1"/>
  <c r="E20" i="1" l="1"/>
  <c r="L20" i="1"/>
  <c r="L21" i="1" s="1"/>
  <c r="I20" i="1"/>
  <c r="I21" i="1" s="1"/>
  <c r="J20" i="1"/>
  <c r="J21" i="1" s="1"/>
  <c r="G20" i="1"/>
  <c r="F20" i="1"/>
  <c r="K20" i="1"/>
  <c r="K21" i="1" s="1"/>
  <c r="H20" i="1"/>
  <c r="H21" i="1" s="1"/>
  <c r="AG21" i="1"/>
  <c r="AF21" i="1" l="1"/>
  <c r="AE21" i="1" l="1"/>
  <c r="AD21" i="1" l="1"/>
  <c r="AC21" i="1" l="1"/>
  <c r="AB2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Robbie Andrew</author>
  </authors>
  <commentList>
    <comment ref="A12" authorId="0" shapeId="0" xr:uid="{1E550BB8-A527-4CAE-BD7B-17D9348A9EB5}">
      <text>
        <r>
          <rPr>
            <b/>
            <sz val="9"/>
            <color indexed="81"/>
            <rFont val="Tahoma"/>
            <charset val="1"/>
          </rPr>
          <t>Robbie Andrew:</t>
        </r>
        <r>
          <rPr>
            <sz val="9"/>
            <color indexed="81"/>
            <rFont val="Tahoma"/>
            <charset val="1"/>
          </rPr>
          <t xml:space="preserve">
The text of the NIR1 (published 2000) strongly suggests they used a cement emissions factor. No later report (through BUR3) gives details on calculations.</t>
        </r>
      </text>
    </comment>
    <comment ref="L12" authorId="0" shapeId="0" xr:uid="{1C556324-4A70-44B4-AADF-0FE7D38D4E66}">
      <text>
        <r>
          <rPr>
            <b/>
            <sz val="9"/>
            <color indexed="81"/>
            <rFont val="Tahoma"/>
            <charset val="1"/>
          </rPr>
          <t>Robbie Andrew:</t>
        </r>
        <r>
          <rPr>
            <sz val="9"/>
            <color indexed="81"/>
            <rFont val="Tahoma"/>
            <charset val="1"/>
          </rPr>
          <t xml:space="preserve">
This is precisely 29929 kt cement multiplied by the stated emission factor of 0.4985 tCO2/tcement</t>
        </r>
      </text>
    </comment>
    <comment ref="C13" authorId="0" shapeId="0" xr:uid="{129EF459-3A39-426A-9969-255C3679627B}">
      <text>
        <r>
          <rPr>
            <b/>
            <sz val="9"/>
            <color indexed="81"/>
            <rFont val="Tahoma"/>
            <charset val="1"/>
          </rPr>
          <t>Robbie Andrew:</t>
        </r>
        <r>
          <rPr>
            <sz val="9"/>
            <color indexed="81"/>
            <rFont val="Tahoma"/>
            <charset val="1"/>
          </rPr>
          <t xml:space="preserve">
Thai Cement Manufacturers' association. Note that such associations often report the statistics of their members, not necessarily the whole country.</t>
        </r>
      </text>
    </comment>
    <comment ref="AB19" authorId="0" shapeId="0" xr:uid="{6A4F6042-AF3A-49AF-9EA7-F1A9EBC7A02D}">
      <text>
        <r>
          <rPr>
            <b/>
            <sz val="9"/>
            <color indexed="81"/>
            <rFont val="Tahoma"/>
            <charset val="1"/>
          </rPr>
          <t>Robbie Andrew:</t>
        </r>
        <r>
          <rPr>
            <sz val="9"/>
            <color indexed="81"/>
            <rFont val="Tahoma"/>
            <charset val="1"/>
          </rPr>
          <t xml:space="preserve">
Here I use the changes in TCMA's data to interpolate the total cement production.</t>
        </r>
      </text>
    </comment>
  </commentList>
</comments>
</file>

<file path=xl/sharedStrings.xml><?xml version="1.0" encoding="utf-8"?>
<sst xmlns="http://schemas.openxmlformats.org/spreadsheetml/2006/main" count="67" uniqueCount="37">
  <si>
    <t>Clinker export</t>
  </si>
  <si>
    <t>kt</t>
  </si>
  <si>
    <t>UN COMTRADE</t>
  </si>
  <si>
    <t>Clinker import</t>
  </si>
  <si>
    <t>Cement production</t>
  </si>
  <si>
    <t>Office of Industrial Economics</t>
  </si>
  <si>
    <t>Clinker production</t>
  </si>
  <si>
    <t>Activity</t>
  </si>
  <si>
    <t>Unit</t>
  </si>
  <si>
    <t>Source</t>
  </si>
  <si>
    <t>Date</t>
  </si>
  <si>
    <t>Thailand_cement_data.xlsx</t>
  </si>
  <si>
    <t>Clinker ratio</t>
  </si>
  <si>
    <t>Calculated</t>
  </si>
  <si>
    <t>Assumed</t>
  </si>
  <si>
    <t>Estimated</t>
  </si>
  <si>
    <t>USGS</t>
  </si>
  <si>
    <t>Bank of Thailand</t>
  </si>
  <si>
    <t>CO2 emissions</t>
  </si>
  <si>
    <t>Mt</t>
  </si>
  <si>
    <t>Production</t>
  </si>
  <si>
    <t>Domestic demand</t>
  </si>
  <si>
    <t>Clinker exports</t>
  </si>
  <si>
    <t>Cement exports</t>
  </si>
  <si>
    <t>TCMA</t>
  </si>
  <si>
    <t>"the emission factor in terms of per unit clinker is 0.5071 tonnes CO2 per tonne clinker produced. The most convenient emission factor to use is expressed in tonnes CO2 per tonnes cement, since data on cement production is reported annually. In this case, its value is 0.4985 tonnes CO2 per tonne cement produced."</t>
  </si>
  <si>
    <t>NIR 1994 (published 2000) says (page 43):</t>
  </si>
  <si>
    <t>Since 1941 the Thai solar calendar has aligned 1 January with the Gregorian calendar</t>
  </si>
  <si>
    <t>BUR/NC</t>
  </si>
  <si>
    <t>Monthly_pixel</t>
  </si>
  <si>
    <t>This is pixel reading from two graphs presented in monthly reports from 2016.</t>
  </si>
  <si>
    <t>The absolute level in 2016 doesn't match well the reported, but the variation might be useful.</t>
  </si>
  <si>
    <t>For example, 2015 was particularly low.</t>
  </si>
  <si>
    <t>Monthly cement and clinker production data from 2016</t>
  </si>
  <si>
    <t>https://indexes.oie.go.th/industrialStatistics1.aspx</t>
  </si>
  <si>
    <t>http://library1.nida.ac.th/jourfullth1/bot_eco_fin_stat/bot_eco_fin_stat_200802/EC_RL_EN.htm</t>
  </si>
  <si>
    <t>1981-2009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</si>
</sst>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5" x14ac:knownFonts="1">
    <font>
      <sz val="11"/>
      <color theme="1"/>
      <name val="Calibri"/>
      <family val="2"/>
      <scheme val="minor"/>
    </font>
    <font>
      <sz val="11"/>
      <color indexed="63"/>
      <name val="Calibri"/>
      <family val="2"/>
      <scheme val="minor"/>
    </font>
    <font>
      <sz val="9"/>
      <color indexed="81"/>
      <name val="Tahoma"/>
      <charset val="1"/>
    </font>
    <font>
      <b/>
      <sz val="9"/>
      <color indexed="81"/>
      <name val="Tahoma"/>
      <charset val="1"/>
    </font>
    <font>
      <u/>
      <sz val="11"/>
      <color theme="10"/>
      <name val="Calibri"/>
      <family val="2"/>
      <scheme val="minor"/>
    </font>
  </fonts>
  <fills count="3">
    <fill>
      <patternFill patternType="none"/>
    </fill>
    <fill>
      <patternFill patternType="gray125"/>
    </fill>
    <fill>
      <patternFill patternType="solid">
        <fgColor theme="9" tint="0.79998168889431442"/>
        <bgColor indexed="64"/>
      </patternFill>
    </fill>
  </fills>
  <borders count="1">
    <border>
      <left/>
      <right/>
      <top/>
      <bottom/>
      <diagonal/>
    </border>
  </borders>
  <cellStyleXfs count="2">
    <xf numFmtId="0" fontId="0" fillId="0" borderId="0"/>
    <xf numFmtId="0" fontId="4" fillId="0" borderId="0" applyNumberFormat="0" applyFill="0" applyBorder="0" applyAlignment="0" applyProtection="0"/>
  </cellStyleXfs>
  <cellXfs count="10">
    <xf numFmtId="0" fontId="0" fillId="0" borderId="0" xfId="0"/>
    <xf numFmtId="1" fontId="0" fillId="0" borderId="0" xfId="0" applyNumberFormat="1"/>
    <xf numFmtId="164" fontId="0" fillId="0" borderId="0" xfId="0" applyNumberFormat="1"/>
    <xf numFmtId="0" fontId="1" fillId="0" borderId="0" xfId="0" applyFont="1" applyAlignment="1">
      <alignment vertical="top"/>
    </xf>
    <xf numFmtId="2" fontId="0" fillId="0" borderId="0" xfId="0" applyNumberFormat="1"/>
    <xf numFmtId="0" fontId="0" fillId="0" borderId="0" xfId="0" applyAlignment="1">
      <alignment wrapText="1"/>
    </xf>
    <xf numFmtId="1" fontId="0" fillId="2" borderId="0" xfId="0" applyNumberFormat="1" applyFill="1"/>
    <xf numFmtId="2" fontId="0" fillId="2" borderId="0" xfId="0" applyNumberFormat="1" applyFill="1"/>
    <xf numFmtId="165" fontId="0" fillId="0" borderId="0" xfId="0" applyNumberFormat="1"/>
    <xf numFmtId="0" fontId="4" fillId="0" borderId="0" xfId="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101601</xdr:colOff>
      <xdr:row>12</xdr:row>
      <xdr:rowOff>171450</xdr:rowOff>
    </xdr:from>
    <xdr:ext cx="5987220" cy="3212655"/>
    <xdr:pic>
      <xdr:nvPicPr>
        <xdr:cNvPr id="2" name="Picture 1">
          <a:extLst>
            <a:ext uri="{FF2B5EF4-FFF2-40B4-BE49-F238E27FC236}">
              <a16:creationId xmlns:a16="http://schemas.microsoft.com/office/drawing/2014/main" id="{796E003B-7FEB-4348-9CEE-679839F6A2AF}"/>
            </a:ext>
          </a:extLst>
        </xdr:cNvPr>
        <xdr:cNvPicPr>
          <a:picLocks noChangeAspect="1"/>
        </xdr:cNvPicPr>
      </xdr:nvPicPr>
      <xdr:blipFill>
        <a:blip xmlns:r="http://schemas.openxmlformats.org/officeDocument/2006/relationships" r:embed="rId1"/>
        <a:stretch>
          <a:fillRect/>
        </a:stretch>
      </xdr:blipFill>
      <xdr:spPr>
        <a:xfrm>
          <a:off x="101601" y="2381250"/>
          <a:ext cx="5987220" cy="3212655"/>
        </a:xfrm>
        <a:prstGeom prst="rect">
          <a:avLst/>
        </a:prstGeom>
      </xdr:spPr>
    </xdr:pic>
    <xdr:clientData/>
  </xdr:oneCellAnchor>
  <xdr:oneCellAnchor>
    <xdr:from>
      <xdr:col>0</xdr:col>
      <xdr:colOff>349250</xdr:colOff>
      <xdr:row>46</xdr:row>
      <xdr:rowOff>61940</xdr:rowOff>
    </xdr:from>
    <xdr:ext cx="5561022" cy="3139361"/>
    <xdr:pic>
      <xdr:nvPicPr>
        <xdr:cNvPr id="3" name="Picture 2">
          <a:extLst>
            <a:ext uri="{FF2B5EF4-FFF2-40B4-BE49-F238E27FC236}">
              <a16:creationId xmlns:a16="http://schemas.microsoft.com/office/drawing/2014/main" id="{8D61031B-A67E-41D7-BE50-67CBE42423EF}"/>
            </a:ext>
          </a:extLst>
        </xdr:cNvPr>
        <xdr:cNvPicPr>
          <a:picLocks noChangeAspect="1"/>
        </xdr:cNvPicPr>
      </xdr:nvPicPr>
      <xdr:blipFill>
        <a:blip xmlns:r="http://schemas.openxmlformats.org/officeDocument/2006/relationships" r:embed="rId2"/>
        <a:stretch>
          <a:fillRect/>
        </a:stretch>
      </xdr:blipFill>
      <xdr:spPr>
        <a:xfrm>
          <a:off x="349250" y="8532840"/>
          <a:ext cx="5561022" cy="313936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hyperlink" Target="http://library1.nida.ac.th/jourfullth1/bot_eco_fin_stat/bot_eco_fin_stat_200802/EC_RL_EN.htm" TargetMode="External"/><Relationship Id="rId1" Type="http://schemas.openxmlformats.org/officeDocument/2006/relationships/hyperlink" Target="https://indexes.oie.go.th/industrialStatistics1.asp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C5FF5-5F87-42F0-911D-10C12DBA9831}">
  <dimension ref="A1:AM21"/>
  <sheetViews>
    <sheetView workbookViewId="0">
      <pane xSplit="4" ySplit="1" topLeftCell="E2" activePane="bottomRight" state="frozen"/>
      <selection pane="topRight" activeCell="I1" sqref="I1"/>
      <selection pane="bottomLeft" activeCell="A2" sqref="A2"/>
      <selection pane="bottomRight" activeCell="E10" sqref="E10"/>
    </sheetView>
  </sheetViews>
  <sheetFormatPr defaultRowHeight="14.5" x14ac:dyDescent="0.35"/>
  <cols>
    <col min="1" max="1" width="17.08984375" bestFit="1" customWidth="1"/>
  </cols>
  <sheetData>
    <row r="1" spans="1:39" x14ac:dyDescent="0.35">
      <c r="A1" t="s">
        <v>7</v>
      </c>
      <c r="B1" t="s">
        <v>8</v>
      </c>
      <c r="C1" t="s">
        <v>9</v>
      </c>
      <c r="D1" t="s">
        <v>10</v>
      </c>
      <c r="E1">
        <v>1987</v>
      </c>
      <c r="F1">
        <v>1988</v>
      </c>
      <c r="G1">
        <v>1989</v>
      </c>
      <c r="H1" s="3">
        <v>1990</v>
      </c>
      <c r="I1" s="3">
        <v>1991</v>
      </c>
      <c r="J1" s="3">
        <v>1992</v>
      </c>
      <c r="K1" s="3">
        <v>1993</v>
      </c>
      <c r="L1" s="3">
        <v>1994</v>
      </c>
      <c r="M1" s="3">
        <v>1995</v>
      </c>
      <c r="N1" s="3">
        <v>1996</v>
      </c>
      <c r="O1" s="3">
        <v>1997</v>
      </c>
      <c r="P1" s="3">
        <v>1998</v>
      </c>
      <c r="Q1" s="3">
        <v>1999</v>
      </c>
      <c r="R1" s="3">
        <v>2000</v>
      </c>
      <c r="S1" s="3">
        <v>2001</v>
      </c>
      <c r="T1" s="3">
        <v>2002</v>
      </c>
      <c r="U1" s="3">
        <v>2003</v>
      </c>
      <c r="V1" s="3">
        <v>2004</v>
      </c>
      <c r="W1" s="3">
        <v>2005</v>
      </c>
      <c r="X1" s="3">
        <v>2006</v>
      </c>
      <c r="Y1" s="3">
        <v>2007</v>
      </c>
      <c r="Z1" s="3">
        <v>2008</v>
      </c>
      <c r="AA1" s="3">
        <v>2009</v>
      </c>
      <c r="AB1" s="3">
        <v>2010</v>
      </c>
      <c r="AC1" s="3">
        <v>2011</v>
      </c>
      <c r="AD1" s="3">
        <v>2012</v>
      </c>
      <c r="AE1" s="3">
        <v>2013</v>
      </c>
      <c r="AF1" s="3">
        <v>2014</v>
      </c>
      <c r="AG1" s="3">
        <v>2015</v>
      </c>
      <c r="AH1" s="3">
        <v>2016</v>
      </c>
      <c r="AI1" s="3">
        <v>2017</v>
      </c>
      <c r="AJ1" s="3">
        <v>2018</v>
      </c>
      <c r="AK1" s="3">
        <v>2019</v>
      </c>
      <c r="AL1" s="3">
        <v>2020</v>
      </c>
      <c r="AM1" s="3">
        <v>2021</v>
      </c>
    </row>
    <row r="2" spans="1:39" x14ac:dyDescent="0.35">
      <c r="A2" t="s">
        <v>0</v>
      </c>
      <c r="B2" t="s">
        <v>1</v>
      </c>
      <c r="C2" t="s">
        <v>2</v>
      </c>
      <c r="D2" s="1">
        <v>2017</v>
      </c>
      <c r="E2" s="1"/>
      <c r="F2" s="1"/>
      <c r="G2" s="1"/>
      <c r="H2" s="2">
        <v>5.2231249999999996</v>
      </c>
      <c r="I2" s="2">
        <v>1.2441869999999999</v>
      </c>
      <c r="J2" s="2">
        <v>12.135812</v>
      </c>
      <c r="K2" s="2">
        <v>1452.320138</v>
      </c>
      <c r="L2" s="2">
        <v>1562.9831790000001</v>
      </c>
      <c r="M2" s="2">
        <v>2337.3849599999999</v>
      </c>
      <c r="N2" s="2">
        <v>2354.429897</v>
      </c>
      <c r="O2" s="2">
        <v>4763.4187480000001</v>
      </c>
      <c r="P2" s="2">
        <v>7207.180703</v>
      </c>
      <c r="Q2" s="2">
        <v>8933.1896789999992</v>
      </c>
      <c r="R2" s="2">
        <v>8367.8865220000007</v>
      </c>
      <c r="S2" s="2">
        <v>9988.0905349999994</v>
      </c>
      <c r="T2" s="2">
        <v>9268.6558960000002</v>
      </c>
      <c r="U2" s="2">
        <v>7245.0182100000002</v>
      </c>
      <c r="V2" s="2">
        <v>7120.8949979999998</v>
      </c>
      <c r="W2" s="2">
        <v>9455.2505469999996</v>
      </c>
      <c r="X2" s="2">
        <v>7861.1962160000003</v>
      </c>
      <c r="Y2" s="2">
        <v>13994.051372</v>
      </c>
      <c r="Z2" s="2">
        <v>11178.119022999999</v>
      </c>
      <c r="AA2" s="2">
        <v>10060.364657</v>
      </c>
      <c r="AB2" s="2">
        <v>8494.0078580000009</v>
      </c>
      <c r="AC2" s="2">
        <v>6515.1204669999997</v>
      </c>
      <c r="AD2" s="2">
        <v>6082.0003969999998</v>
      </c>
      <c r="AE2" s="2">
        <v>2446.3885070000001</v>
      </c>
      <c r="AF2" s="2">
        <v>3621.5404669999998</v>
      </c>
      <c r="AG2" s="2">
        <v>4035.2838900000002</v>
      </c>
      <c r="AH2" s="2">
        <v>6159.7116919999999</v>
      </c>
    </row>
    <row r="3" spans="1:39" x14ac:dyDescent="0.35">
      <c r="A3" t="s">
        <v>3</v>
      </c>
      <c r="B3" t="s">
        <v>1</v>
      </c>
      <c r="C3" t="s">
        <v>2</v>
      </c>
      <c r="D3" s="1">
        <v>2017</v>
      </c>
      <c r="E3" s="1"/>
      <c r="F3" s="1"/>
      <c r="G3" s="1"/>
      <c r="H3" s="2">
        <v>2215.7523999999999</v>
      </c>
      <c r="I3" s="2">
        <v>3082.4534680000002</v>
      </c>
      <c r="J3" s="2">
        <v>1850.3100609999999</v>
      </c>
      <c r="K3" s="2">
        <v>0.1</v>
      </c>
      <c r="L3" s="2">
        <v>77.229096999999996</v>
      </c>
      <c r="M3" s="2">
        <v>481.491648</v>
      </c>
      <c r="N3" s="2">
        <v>179.591004</v>
      </c>
      <c r="O3" s="2">
        <v>6.0000000000000002E-5</v>
      </c>
      <c r="P3" s="2">
        <v>5.0029999999999996E-3</v>
      </c>
      <c r="Q3" s="2">
        <v>16.971052</v>
      </c>
      <c r="R3" s="2">
        <v>5.2410889999999997</v>
      </c>
      <c r="S3" s="2">
        <v>1.3506000000000001E-2</v>
      </c>
      <c r="T3" s="2">
        <v>3.02935</v>
      </c>
      <c r="U3" s="2">
        <v>2.9659999999999999E-2</v>
      </c>
      <c r="V3" s="2">
        <v>7.417E-2</v>
      </c>
      <c r="W3" s="2">
        <v>8.7100000000000007E-3</v>
      </c>
      <c r="X3" s="2">
        <v>2.2568000000000001E-2</v>
      </c>
      <c r="Y3" s="2">
        <v>0.1721</v>
      </c>
      <c r="Z3" s="2">
        <v>3.9216099999999998</v>
      </c>
      <c r="AA3" s="2">
        <v>0.35569600000000001</v>
      </c>
      <c r="AB3" s="2">
        <v>0.59223700000000001</v>
      </c>
      <c r="AC3" s="2">
        <v>0.83541100000000001</v>
      </c>
      <c r="AD3" s="2">
        <v>0.33931899999999998</v>
      </c>
      <c r="AE3" s="2">
        <v>0.31062899999999999</v>
      </c>
      <c r="AF3" s="2">
        <v>0.15487100000000001</v>
      </c>
      <c r="AG3" s="2">
        <v>0.53676900000000005</v>
      </c>
      <c r="AH3" s="2">
        <v>0.49227799999999999</v>
      </c>
    </row>
    <row r="4" spans="1:39" x14ac:dyDescent="0.35">
      <c r="A4" t="s">
        <v>4</v>
      </c>
      <c r="B4" t="s">
        <v>1</v>
      </c>
      <c r="C4" t="s">
        <v>16</v>
      </c>
      <c r="D4" s="1"/>
      <c r="E4" s="1"/>
      <c r="F4" s="1"/>
      <c r="G4" s="1"/>
      <c r="H4" s="1">
        <v>18100</v>
      </c>
      <c r="I4" s="1">
        <v>18054</v>
      </c>
      <c r="J4" s="1">
        <v>21832</v>
      </c>
      <c r="K4" s="1">
        <v>26870</v>
      </c>
      <c r="L4" s="1">
        <v>29900</v>
      </c>
      <c r="M4" s="1">
        <v>34900</v>
      </c>
      <c r="N4" s="1">
        <v>38749</v>
      </c>
      <c r="O4" s="1">
        <v>37115</v>
      </c>
      <c r="P4" s="1">
        <v>22722</v>
      </c>
      <c r="Q4" s="1">
        <v>25354</v>
      </c>
      <c r="R4" s="1">
        <v>25499</v>
      </c>
      <c r="S4" s="1">
        <v>27913</v>
      </c>
      <c r="T4" s="1">
        <v>31679</v>
      </c>
      <c r="U4" s="1">
        <v>32530</v>
      </c>
      <c r="V4" s="1">
        <v>35626</v>
      </c>
      <c r="W4" s="1">
        <v>37872</v>
      </c>
      <c r="X4" s="1">
        <v>39408</v>
      </c>
      <c r="Y4" s="1">
        <v>35668</v>
      </c>
      <c r="Z4" s="1">
        <v>31651</v>
      </c>
      <c r="AA4" s="1">
        <v>33562</v>
      </c>
      <c r="AB4" s="1">
        <v>28840</v>
      </c>
      <c r="AC4" s="1">
        <v>30290</v>
      </c>
      <c r="AD4" s="1">
        <v>31760</v>
      </c>
      <c r="AE4" s="1">
        <v>35854</v>
      </c>
      <c r="AF4" s="1">
        <v>36150</v>
      </c>
      <c r="AG4" s="1">
        <v>36216</v>
      </c>
      <c r="AH4" s="1">
        <v>34860</v>
      </c>
      <c r="AI4" s="1">
        <v>33587</v>
      </c>
      <c r="AJ4" s="1">
        <v>32660</v>
      </c>
      <c r="AK4" s="1">
        <v>34500</v>
      </c>
    </row>
    <row r="5" spans="1:39" x14ac:dyDescent="0.35">
      <c r="A5" t="s">
        <v>4</v>
      </c>
      <c r="B5" t="s">
        <v>1</v>
      </c>
      <c r="C5" t="s">
        <v>5</v>
      </c>
      <c r="D5" s="1">
        <v>2022</v>
      </c>
      <c r="E5" s="1"/>
      <c r="F5" s="1"/>
      <c r="G5" s="1"/>
      <c r="AH5" s="1">
        <v>45749.998185999997</v>
      </c>
      <c r="AI5" s="1">
        <v>43155.748838</v>
      </c>
      <c r="AJ5" s="1">
        <v>43516.892898999999</v>
      </c>
      <c r="AK5" s="1">
        <v>45032.177931999999</v>
      </c>
      <c r="AL5" s="1">
        <v>43456.695198000001</v>
      </c>
      <c r="AM5" s="1">
        <v>43333.664448000003</v>
      </c>
    </row>
    <row r="6" spans="1:39" x14ac:dyDescent="0.35">
      <c r="A6" t="s">
        <v>6</v>
      </c>
      <c r="B6" t="s">
        <v>1</v>
      </c>
      <c r="C6" t="s">
        <v>5</v>
      </c>
      <c r="D6" s="1">
        <v>2022</v>
      </c>
      <c r="E6" s="1"/>
      <c r="F6" s="1"/>
      <c r="G6" s="1"/>
      <c r="AH6" s="1">
        <v>44307.137009999999</v>
      </c>
      <c r="AI6" s="1">
        <v>43029.610560000001</v>
      </c>
      <c r="AJ6" s="1">
        <v>43178.305</v>
      </c>
      <c r="AK6" s="1">
        <v>42867.803999999996</v>
      </c>
      <c r="AL6" s="1">
        <v>42139.918616000003</v>
      </c>
      <c r="AM6" s="1">
        <v>40651.463135999998</v>
      </c>
    </row>
    <row r="7" spans="1:39" x14ac:dyDescent="0.35">
      <c r="A7" t="s">
        <v>0</v>
      </c>
      <c r="B7" t="s">
        <v>1</v>
      </c>
      <c r="C7" t="s">
        <v>5</v>
      </c>
      <c r="D7" s="1">
        <v>2022</v>
      </c>
      <c r="E7" s="1"/>
      <c r="F7" s="1"/>
      <c r="G7" s="1"/>
      <c r="AH7" s="1">
        <v>6028.1040000000003</v>
      </c>
      <c r="AI7" s="1">
        <v>7269.3540000000003</v>
      </c>
      <c r="AJ7" s="1">
        <v>9912.018</v>
      </c>
      <c r="AK7" s="1">
        <v>8984.9339999999993</v>
      </c>
      <c r="AL7" s="1">
        <v>9834.5419999999995</v>
      </c>
      <c r="AM7" s="1">
        <v>6139.1676600000001</v>
      </c>
    </row>
    <row r="8" spans="1:39" x14ac:dyDescent="0.35">
      <c r="A8" t="s">
        <v>0</v>
      </c>
      <c r="B8" t="s">
        <v>1</v>
      </c>
      <c r="C8" t="s">
        <v>11</v>
      </c>
      <c r="D8" s="1">
        <v>2022</v>
      </c>
      <c r="E8" s="1"/>
      <c r="F8" s="1"/>
      <c r="G8" s="1"/>
      <c r="H8" s="2">
        <f>H2</f>
        <v>5.2231249999999996</v>
      </c>
      <c r="I8" s="2">
        <f t="shared" ref="I8:AG8" si="0">I2</f>
        <v>1.2441869999999999</v>
      </c>
      <c r="J8" s="2">
        <f t="shared" si="0"/>
        <v>12.135812</v>
      </c>
      <c r="K8" s="2">
        <f t="shared" si="0"/>
        <v>1452.320138</v>
      </c>
      <c r="L8" s="2">
        <f t="shared" si="0"/>
        <v>1562.9831790000001</v>
      </c>
      <c r="M8" s="2">
        <f t="shared" si="0"/>
        <v>2337.3849599999999</v>
      </c>
      <c r="N8" s="2">
        <f t="shared" si="0"/>
        <v>2354.429897</v>
      </c>
      <c r="O8" s="2">
        <f t="shared" si="0"/>
        <v>4763.4187480000001</v>
      </c>
      <c r="P8" s="2">
        <f t="shared" si="0"/>
        <v>7207.180703</v>
      </c>
      <c r="Q8" s="2">
        <f t="shared" si="0"/>
        <v>8933.1896789999992</v>
      </c>
      <c r="R8" s="2">
        <f t="shared" si="0"/>
        <v>8367.8865220000007</v>
      </c>
      <c r="S8" s="2">
        <f t="shared" si="0"/>
        <v>9988.0905349999994</v>
      </c>
      <c r="T8" s="2">
        <f t="shared" si="0"/>
        <v>9268.6558960000002</v>
      </c>
      <c r="U8" s="2">
        <f t="shared" si="0"/>
        <v>7245.0182100000002</v>
      </c>
      <c r="V8" s="2">
        <f t="shared" si="0"/>
        <v>7120.8949979999998</v>
      </c>
      <c r="W8" s="2">
        <f t="shared" si="0"/>
        <v>9455.2505469999996</v>
      </c>
      <c r="X8" s="2">
        <f t="shared" si="0"/>
        <v>7861.1962160000003</v>
      </c>
      <c r="Y8" s="2">
        <f t="shared" si="0"/>
        <v>13994.051372</v>
      </c>
      <c r="Z8" s="2">
        <f t="shared" si="0"/>
        <v>11178.119022999999</v>
      </c>
      <c r="AA8" s="2">
        <f t="shared" si="0"/>
        <v>10060.364657</v>
      </c>
      <c r="AB8" s="2">
        <f t="shared" si="0"/>
        <v>8494.0078580000009</v>
      </c>
      <c r="AC8" s="2">
        <f t="shared" si="0"/>
        <v>6515.1204669999997</v>
      </c>
      <c r="AD8" s="2">
        <f t="shared" si="0"/>
        <v>6082.0003969999998</v>
      </c>
      <c r="AE8" s="2">
        <f t="shared" si="0"/>
        <v>2446.3885070000001</v>
      </c>
      <c r="AF8" s="2">
        <f t="shared" si="0"/>
        <v>3621.5404669999998</v>
      </c>
      <c r="AG8" s="2">
        <f t="shared" si="0"/>
        <v>4035.2838900000002</v>
      </c>
      <c r="AH8" s="2">
        <f>AH7</f>
        <v>6028.1040000000003</v>
      </c>
      <c r="AI8" s="2">
        <f t="shared" ref="AI8:AM8" si="1">AI7</f>
        <v>7269.3540000000003</v>
      </c>
      <c r="AJ8" s="2">
        <f t="shared" si="1"/>
        <v>9912.018</v>
      </c>
      <c r="AK8" s="2">
        <f t="shared" si="1"/>
        <v>8984.9339999999993</v>
      </c>
      <c r="AL8" s="2">
        <f t="shared" si="1"/>
        <v>9834.5419999999995</v>
      </c>
      <c r="AM8" s="2">
        <f t="shared" si="1"/>
        <v>6139.1676600000001</v>
      </c>
    </row>
    <row r="9" spans="1:39" x14ac:dyDescent="0.35">
      <c r="A9" t="s">
        <v>12</v>
      </c>
      <c r="C9" t="s">
        <v>13</v>
      </c>
      <c r="H9" s="4"/>
      <c r="I9" s="4"/>
      <c r="J9" s="4"/>
      <c r="K9" s="4"/>
      <c r="L9" s="4"/>
      <c r="M9" s="4">
        <f t="shared" ref="M9:AA9" si="2">(M11-M8+M3)/M10</f>
        <v>0.81572320812316101</v>
      </c>
      <c r="N9" s="4">
        <f t="shared" si="2"/>
        <v>0.80207875663820005</v>
      </c>
      <c r="O9" s="4">
        <f t="shared" si="2"/>
        <v>0.87314962435405297</v>
      </c>
      <c r="P9" s="4">
        <f t="shared" si="2"/>
        <v>0.80603931432092235</v>
      </c>
      <c r="Q9" s="4">
        <f t="shared" si="2"/>
        <v>0.86703766352242939</v>
      </c>
      <c r="R9" s="4">
        <f t="shared" si="2"/>
        <v>0.82518589683355903</v>
      </c>
      <c r="S9" s="4">
        <f t="shared" si="2"/>
        <v>0.84507600482277112</v>
      </c>
      <c r="T9" s="4">
        <f t="shared" si="2"/>
        <v>0.90507353492528486</v>
      </c>
      <c r="U9" s="4">
        <f t="shared" si="2"/>
        <v>0.81065345215846651</v>
      </c>
      <c r="V9" s="4">
        <f t="shared" si="2"/>
        <v>0.78523005513931909</v>
      </c>
      <c r="W9" s="4">
        <f t="shared" si="2"/>
        <v>0.77728051574837198</v>
      </c>
      <c r="X9" s="4">
        <f t="shared" si="2"/>
        <v>0.83574033511787893</v>
      </c>
      <c r="Y9" s="4">
        <f t="shared" si="2"/>
        <v>0.79365058932688992</v>
      </c>
      <c r="Z9" s="4">
        <f t="shared" si="2"/>
        <v>0.82750384387538167</v>
      </c>
      <c r="AA9" s="4">
        <f t="shared" si="2"/>
        <v>0.82875640576645815</v>
      </c>
      <c r="AH9" s="4">
        <f>(AH6-AH7)/AH5</f>
        <v>0.83670020825735913</v>
      </c>
      <c r="AI9" s="4">
        <f t="shared" ref="AI9:AM9" si="3">(AI6-AI7)/AI5</f>
        <v>0.82863251184073916</v>
      </c>
      <c r="AJ9" s="4">
        <f t="shared" si="3"/>
        <v>0.76444536325718337</v>
      </c>
      <c r="AK9" s="4">
        <f t="shared" si="3"/>
        <v>0.75241464117423307</v>
      </c>
      <c r="AL9" s="4">
        <f t="shared" si="3"/>
        <v>0.74339239256018674</v>
      </c>
      <c r="AM9" s="4">
        <f t="shared" si="3"/>
        <v>0.79643150228881365</v>
      </c>
    </row>
    <row r="10" spans="1:39" x14ac:dyDescent="0.35">
      <c r="A10" t="s">
        <v>4</v>
      </c>
      <c r="B10" t="s">
        <v>1</v>
      </c>
      <c r="C10" t="s">
        <v>17</v>
      </c>
      <c r="D10">
        <v>2010</v>
      </c>
      <c r="E10" s="1">
        <v>9850.3670000000002</v>
      </c>
      <c r="F10" s="1">
        <v>11514.41</v>
      </c>
      <c r="G10" s="1">
        <v>15024.648999999999</v>
      </c>
      <c r="H10" s="1">
        <v>18059.120999999999</v>
      </c>
      <c r="I10" s="1">
        <v>19164.946</v>
      </c>
      <c r="J10" s="1">
        <v>21723.249</v>
      </c>
      <c r="K10" s="1">
        <v>26299.938999999998</v>
      </c>
      <c r="L10" s="1">
        <v>29929.089</v>
      </c>
      <c r="M10" s="1">
        <v>33860.906999999999</v>
      </c>
      <c r="N10" s="1">
        <v>38873.866000000002</v>
      </c>
      <c r="O10" s="1">
        <v>37115.267999999996</v>
      </c>
      <c r="P10" s="1">
        <v>22722</v>
      </c>
      <c r="Q10" s="1">
        <v>25354.32</v>
      </c>
      <c r="R10" s="1">
        <v>25498.912</v>
      </c>
      <c r="S10" s="1">
        <v>27912.583999999999</v>
      </c>
      <c r="T10" s="1">
        <v>31678.811000000002</v>
      </c>
      <c r="U10" s="1">
        <v>32530.154999999999</v>
      </c>
      <c r="V10" s="1">
        <v>35626.120000000003</v>
      </c>
      <c r="W10" s="1">
        <v>37871.724000000002</v>
      </c>
      <c r="X10" s="1">
        <v>39408.163</v>
      </c>
      <c r="Y10" s="1">
        <v>35668.235000000001</v>
      </c>
      <c r="Z10" s="1">
        <v>31650.87</v>
      </c>
      <c r="AA10" s="1">
        <v>31180.734</v>
      </c>
    </row>
    <row r="11" spans="1:39" x14ac:dyDescent="0.35">
      <c r="A11" t="s">
        <v>6</v>
      </c>
      <c r="B11" t="s">
        <v>1</v>
      </c>
      <c r="C11" t="s">
        <v>17</v>
      </c>
      <c r="D11">
        <v>2010</v>
      </c>
      <c r="E11" s="1"/>
      <c r="F11" s="1"/>
      <c r="G11" s="1"/>
      <c r="H11" s="1"/>
      <c r="I11" s="1"/>
      <c r="J11" s="1"/>
      <c r="K11" s="1"/>
      <c r="L11" s="1"/>
      <c r="M11" s="1">
        <v>29477.021000000001</v>
      </c>
      <c r="N11" s="1">
        <v>33354.741000000002</v>
      </c>
      <c r="O11" s="1">
        <v>37170.601000000002</v>
      </c>
      <c r="P11" s="1">
        <v>25522.001</v>
      </c>
      <c r="Q11" s="1">
        <v>30899.368999999999</v>
      </c>
      <c r="R11" s="1">
        <v>29403.988000000001</v>
      </c>
      <c r="S11" s="1">
        <v>33576.332000000002</v>
      </c>
      <c r="T11" s="1">
        <v>37937.279999999999</v>
      </c>
      <c r="U11" s="1">
        <v>33615.671000000002</v>
      </c>
      <c r="V11" s="1">
        <v>35095.521000000001</v>
      </c>
      <c r="W11" s="1">
        <v>38892.195</v>
      </c>
      <c r="X11" s="1">
        <v>40796.165000000001</v>
      </c>
      <c r="Y11" s="1">
        <v>42301.995000000003</v>
      </c>
      <c r="Z11" s="1">
        <v>37365.413999999997</v>
      </c>
      <c r="AA11" s="1">
        <v>35901.241999999998</v>
      </c>
    </row>
    <row r="12" spans="1:39" x14ac:dyDescent="0.35">
      <c r="A12" t="s">
        <v>18</v>
      </c>
      <c r="B12" t="s">
        <v>19</v>
      </c>
      <c r="C12" t="s">
        <v>28</v>
      </c>
      <c r="L12">
        <v>14.92</v>
      </c>
      <c r="AC12">
        <v>17.740849999999998</v>
      </c>
      <c r="AE12">
        <v>18.377680000000002</v>
      </c>
      <c r="AH12">
        <v>17.829339999999998</v>
      </c>
    </row>
    <row r="13" spans="1:39" x14ac:dyDescent="0.35">
      <c r="A13" t="s">
        <v>20</v>
      </c>
      <c r="B13" t="s">
        <v>19</v>
      </c>
      <c r="C13" t="s">
        <v>24</v>
      </c>
      <c r="P13">
        <v>22.89</v>
      </c>
      <c r="Q13">
        <v>25.06</v>
      </c>
      <c r="R13">
        <v>24.03</v>
      </c>
      <c r="S13">
        <v>25.54</v>
      </c>
      <c r="T13">
        <v>29.1</v>
      </c>
      <c r="U13">
        <v>28.83</v>
      </c>
      <c r="V13">
        <v>30</v>
      </c>
      <c r="W13">
        <v>32.460999999999999</v>
      </c>
      <c r="X13">
        <v>33.42</v>
      </c>
      <c r="Y13">
        <v>29.98</v>
      </c>
      <c r="Z13">
        <v>29.61</v>
      </c>
      <c r="AA13">
        <v>27.78</v>
      </c>
      <c r="AB13">
        <v>28.84</v>
      </c>
      <c r="AC13">
        <v>30.29</v>
      </c>
      <c r="AD13">
        <v>31.76</v>
      </c>
      <c r="AE13">
        <v>35.854770000000002</v>
      </c>
      <c r="AF13">
        <v>36.15</v>
      </c>
      <c r="AG13">
        <v>36.22</v>
      </c>
      <c r="AH13">
        <v>39.94</v>
      </c>
    </row>
    <row r="14" spans="1:39" x14ac:dyDescent="0.35">
      <c r="A14" t="s">
        <v>21</v>
      </c>
      <c r="B14" t="s">
        <v>19</v>
      </c>
      <c r="C14" t="s">
        <v>24</v>
      </c>
      <c r="P14">
        <v>20.32</v>
      </c>
      <c r="Q14">
        <v>18.53</v>
      </c>
      <c r="R14">
        <v>17.78</v>
      </c>
      <c r="S14">
        <v>18.34</v>
      </c>
      <c r="T14">
        <v>22.18</v>
      </c>
      <c r="U14">
        <v>23.45</v>
      </c>
      <c r="V14">
        <v>25.45</v>
      </c>
      <c r="W14">
        <v>26.565999999999999</v>
      </c>
      <c r="X14">
        <v>26.57</v>
      </c>
      <c r="Y14">
        <v>24.92</v>
      </c>
      <c r="Z14">
        <v>25.76</v>
      </c>
      <c r="AA14">
        <v>23.33</v>
      </c>
      <c r="AB14">
        <v>24.5</v>
      </c>
      <c r="AC14">
        <v>25.52</v>
      </c>
      <c r="AD14">
        <v>26.8</v>
      </c>
      <c r="AE14">
        <v>30.084299999999999</v>
      </c>
      <c r="AF14">
        <v>29.3</v>
      </c>
      <c r="AG14">
        <v>29.12</v>
      </c>
      <c r="AH14">
        <v>30.77</v>
      </c>
    </row>
    <row r="15" spans="1:39" x14ac:dyDescent="0.35">
      <c r="A15" t="s">
        <v>22</v>
      </c>
      <c r="B15" t="s">
        <v>19</v>
      </c>
      <c r="C15" t="s">
        <v>24</v>
      </c>
      <c r="P15">
        <v>7.06</v>
      </c>
      <c r="Q15">
        <v>9.65</v>
      </c>
      <c r="R15">
        <v>8.11</v>
      </c>
      <c r="S15">
        <v>9.4499999999999993</v>
      </c>
      <c r="T15">
        <v>9.67</v>
      </c>
      <c r="U15">
        <v>6.78</v>
      </c>
      <c r="V15">
        <v>6.69</v>
      </c>
      <c r="W15">
        <v>7.94</v>
      </c>
      <c r="X15">
        <v>7.85</v>
      </c>
      <c r="Y15">
        <v>13.18</v>
      </c>
      <c r="Z15">
        <v>10.25</v>
      </c>
      <c r="AA15">
        <v>9.9600000000000009</v>
      </c>
      <c r="AB15">
        <v>9.85</v>
      </c>
      <c r="AC15">
        <v>6.39</v>
      </c>
      <c r="AD15">
        <v>6.51</v>
      </c>
      <c r="AE15">
        <v>2.2200000000000002</v>
      </c>
      <c r="AF15">
        <v>3.35</v>
      </c>
      <c r="AG15">
        <v>3.34</v>
      </c>
      <c r="AH15">
        <v>5.15</v>
      </c>
    </row>
    <row r="16" spans="1:39" x14ac:dyDescent="0.35">
      <c r="A16" t="s">
        <v>23</v>
      </c>
      <c r="B16" t="s">
        <v>19</v>
      </c>
      <c r="C16" t="s">
        <v>24</v>
      </c>
      <c r="P16">
        <v>2.57</v>
      </c>
      <c r="Q16">
        <v>6.53</v>
      </c>
      <c r="R16">
        <v>6.25</v>
      </c>
      <c r="S16">
        <v>7.2</v>
      </c>
      <c r="T16">
        <v>6.92</v>
      </c>
      <c r="U16">
        <v>5.38</v>
      </c>
      <c r="V16">
        <v>4.55</v>
      </c>
      <c r="W16">
        <v>5.89</v>
      </c>
      <c r="X16">
        <v>6.85</v>
      </c>
      <c r="Y16">
        <v>5.0599999999999996</v>
      </c>
      <c r="Z16">
        <v>3.85</v>
      </c>
      <c r="AA16">
        <v>4.45</v>
      </c>
      <c r="AB16">
        <v>4.3499999999999996</v>
      </c>
      <c r="AC16">
        <v>4.7699999999999996</v>
      </c>
      <c r="AD16">
        <v>4.96</v>
      </c>
      <c r="AE16">
        <v>5.77</v>
      </c>
      <c r="AF16">
        <v>6.85</v>
      </c>
      <c r="AG16">
        <v>7.09</v>
      </c>
      <c r="AH16">
        <v>8.16</v>
      </c>
    </row>
    <row r="18" spans="1:39" x14ac:dyDescent="0.35">
      <c r="AB18">
        <v>1</v>
      </c>
      <c r="AC18">
        <v>2</v>
      </c>
      <c r="AD18">
        <v>3</v>
      </c>
      <c r="AE18">
        <v>4</v>
      </c>
      <c r="AF18">
        <v>5</v>
      </c>
      <c r="AG18">
        <v>6</v>
      </c>
    </row>
    <row r="19" spans="1:39" x14ac:dyDescent="0.35">
      <c r="A19" t="s">
        <v>4</v>
      </c>
      <c r="C19" t="s">
        <v>15</v>
      </c>
      <c r="E19" s="1">
        <f>E10</f>
        <v>9850.3670000000002</v>
      </c>
      <c r="F19" s="1">
        <f t="shared" ref="F19:AA19" si="4">F10</f>
        <v>11514.41</v>
      </c>
      <c r="G19" s="1">
        <f t="shared" si="4"/>
        <v>15024.648999999999</v>
      </c>
      <c r="H19" s="1">
        <f t="shared" si="4"/>
        <v>18059.120999999999</v>
      </c>
      <c r="I19" s="1">
        <f t="shared" si="4"/>
        <v>19164.946</v>
      </c>
      <c r="J19" s="1">
        <f t="shared" si="4"/>
        <v>21723.249</v>
      </c>
      <c r="K19" s="1">
        <f t="shared" si="4"/>
        <v>26299.938999999998</v>
      </c>
      <c r="L19" s="1">
        <f t="shared" si="4"/>
        <v>29929.089</v>
      </c>
      <c r="M19" s="1">
        <f t="shared" si="4"/>
        <v>33860.906999999999</v>
      </c>
      <c r="N19" s="1">
        <f t="shared" si="4"/>
        <v>38873.866000000002</v>
      </c>
      <c r="O19" s="1">
        <f t="shared" si="4"/>
        <v>37115.267999999996</v>
      </c>
      <c r="P19" s="1">
        <f t="shared" si="4"/>
        <v>22722</v>
      </c>
      <c r="Q19" s="1">
        <f t="shared" si="4"/>
        <v>25354.32</v>
      </c>
      <c r="R19" s="1">
        <f t="shared" si="4"/>
        <v>25498.912</v>
      </c>
      <c r="S19" s="1">
        <f t="shared" si="4"/>
        <v>27912.583999999999</v>
      </c>
      <c r="T19" s="1">
        <f t="shared" si="4"/>
        <v>31678.811000000002</v>
      </c>
      <c r="U19" s="1">
        <f t="shared" si="4"/>
        <v>32530.154999999999</v>
      </c>
      <c r="V19" s="1">
        <f t="shared" si="4"/>
        <v>35626.120000000003</v>
      </c>
      <c r="W19" s="1">
        <f t="shared" si="4"/>
        <v>37871.724000000002</v>
      </c>
      <c r="X19" s="1">
        <f t="shared" si="4"/>
        <v>39408.163</v>
      </c>
      <c r="Y19" s="1">
        <f t="shared" si="4"/>
        <v>35668.235000000001</v>
      </c>
      <c r="Z19" s="1">
        <f t="shared" si="4"/>
        <v>31650.87</v>
      </c>
      <c r="AA19" s="1">
        <f t="shared" si="4"/>
        <v>31180.734</v>
      </c>
      <c r="AB19" s="6">
        <f>(AB18/7*$AH$19/$AH$13+(7-AB18)/7*$AA$19/$AA$13)*AB13</f>
        <v>32465.467916518741</v>
      </c>
      <c r="AC19" s="6">
        <f t="shared" ref="AC19:AG19" si="5">(AC18/7*$AH$19/$AH$13+(7-AC18)/7*$AA$19/$AA$13)*AC13</f>
        <v>34197.494237002284</v>
      </c>
      <c r="AD19" s="6">
        <f t="shared" si="5"/>
        <v>35961.716392613314</v>
      </c>
      <c r="AE19" s="6">
        <f t="shared" si="5"/>
        <v>40716.279948612006</v>
      </c>
      <c r="AF19" s="6">
        <f t="shared" si="5"/>
        <v>41170.58453634732</v>
      </c>
      <c r="AG19" s="6">
        <f t="shared" si="5"/>
        <v>41369.581459595771</v>
      </c>
      <c r="AH19" s="1">
        <f>AH5</f>
        <v>45749.998185999997</v>
      </c>
      <c r="AI19" s="1">
        <f t="shared" ref="AI19:AM19" si="6">AI5</f>
        <v>43155.748838</v>
      </c>
      <c r="AJ19" s="1">
        <f t="shared" si="6"/>
        <v>43516.892898999999</v>
      </c>
      <c r="AK19" s="1">
        <f t="shared" si="6"/>
        <v>45032.177931999999</v>
      </c>
      <c r="AL19" s="1">
        <f t="shared" si="6"/>
        <v>43456.695198000001</v>
      </c>
      <c r="AM19" s="1">
        <f t="shared" si="6"/>
        <v>43333.664448000003</v>
      </c>
    </row>
    <row r="20" spans="1:39" x14ac:dyDescent="0.35">
      <c r="A20" t="s">
        <v>12</v>
      </c>
      <c r="C20" t="s">
        <v>14</v>
      </c>
      <c r="E20" s="7">
        <f t="shared" ref="E20:L20" si="7">AVERAGE($M$20:$N$20)</f>
        <v>0.80890098238068053</v>
      </c>
      <c r="F20" s="7">
        <f t="shared" si="7"/>
        <v>0.80890098238068053</v>
      </c>
      <c r="G20" s="7">
        <f t="shared" si="7"/>
        <v>0.80890098238068053</v>
      </c>
      <c r="H20" s="7">
        <f t="shared" si="7"/>
        <v>0.80890098238068053</v>
      </c>
      <c r="I20" s="7">
        <f t="shared" si="7"/>
        <v>0.80890098238068053</v>
      </c>
      <c r="J20" s="7">
        <f t="shared" si="7"/>
        <v>0.80890098238068053</v>
      </c>
      <c r="K20" s="7">
        <f t="shared" si="7"/>
        <v>0.80890098238068053</v>
      </c>
      <c r="L20" s="7">
        <f t="shared" si="7"/>
        <v>0.80890098238068053</v>
      </c>
      <c r="M20" s="4">
        <f t="shared" ref="M20:AA20" si="8">M9</f>
        <v>0.81572320812316101</v>
      </c>
      <c r="N20" s="4">
        <f t="shared" si="8"/>
        <v>0.80207875663820005</v>
      </c>
      <c r="O20" s="4">
        <f t="shared" si="8"/>
        <v>0.87314962435405297</v>
      </c>
      <c r="P20" s="4">
        <f t="shared" si="8"/>
        <v>0.80603931432092235</v>
      </c>
      <c r="Q20" s="4">
        <f t="shared" si="8"/>
        <v>0.86703766352242939</v>
      </c>
      <c r="R20" s="4">
        <f t="shared" si="8"/>
        <v>0.82518589683355903</v>
      </c>
      <c r="S20" s="4">
        <f t="shared" si="8"/>
        <v>0.84507600482277112</v>
      </c>
      <c r="T20" s="4">
        <f t="shared" si="8"/>
        <v>0.90507353492528486</v>
      </c>
      <c r="U20" s="4">
        <f t="shared" si="8"/>
        <v>0.81065345215846651</v>
      </c>
      <c r="V20" s="4">
        <f t="shared" si="8"/>
        <v>0.78523005513931909</v>
      </c>
      <c r="W20" s="4">
        <f t="shared" si="8"/>
        <v>0.77728051574837198</v>
      </c>
      <c r="X20" s="4">
        <f t="shared" si="8"/>
        <v>0.83574033511787893</v>
      </c>
      <c r="Y20" s="4">
        <f t="shared" si="8"/>
        <v>0.79365058932688992</v>
      </c>
      <c r="Z20" s="4">
        <f t="shared" si="8"/>
        <v>0.82750384387538167</v>
      </c>
      <c r="AA20" s="4">
        <f t="shared" si="8"/>
        <v>0.82875640576645815</v>
      </c>
      <c r="AB20" s="7">
        <f>AVERAGE($AA$20,$AH$20)</f>
        <v>0.8327283070119087</v>
      </c>
      <c r="AC20" s="7">
        <f t="shared" ref="AC20:AG20" si="9">AVERAGE($AA$20,$AH$20)</f>
        <v>0.8327283070119087</v>
      </c>
      <c r="AD20" s="7">
        <f t="shared" si="9"/>
        <v>0.8327283070119087</v>
      </c>
      <c r="AE20" s="7">
        <f t="shared" si="9"/>
        <v>0.8327283070119087</v>
      </c>
      <c r="AF20" s="7">
        <f t="shared" si="9"/>
        <v>0.8327283070119087</v>
      </c>
      <c r="AG20" s="7">
        <f t="shared" si="9"/>
        <v>0.8327283070119087</v>
      </c>
      <c r="AH20" s="4">
        <f t="shared" ref="AH20:AM20" si="10">AH9</f>
        <v>0.83670020825735913</v>
      </c>
      <c r="AI20" s="4">
        <f t="shared" si="10"/>
        <v>0.82863251184073916</v>
      </c>
      <c r="AJ20" s="4">
        <f t="shared" si="10"/>
        <v>0.76444536325718337</v>
      </c>
      <c r="AK20" s="4">
        <f t="shared" si="10"/>
        <v>0.75241464117423307</v>
      </c>
      <c r="AL20" s="4">
        <f t="shared" si="10"/>
        <v>0.74339239256018674</v>
      </c>
      <c r="AM20" s="4">
        <f t="shared" si="10"/>
        <v>0.79643150228881365</v>
      </c>
    </row>
    <row r="21" spans="1:39" x14ac:dyDescent="0.35">
      <c r="A21" t="s">
        <v>6</v>
      </c>
      <c r="C21" t="s">
        <v>15</v>
      </c>
      <c r="H21" s="6">
        <f>H20*H4+H2-H3</f>
        <v>12430.578506090318</v>
      </c>
      <c r="I21" s="6">
        <f>I20*I4+I2-I3</f>
        <v>11522.689054900808</v>
      </c>
      <c r="J21" s="6">
        <f>J20*J4+J2-J3</f>
        <v>15821.751998335018</v>
      </c>
      <c r="K21" s="6">
        <f>K20*K4+K2-K3</f>
        <v>23187.389534568887</v>
      </c>
      <c r="L21" s="6">
        <f>L20*L4+L2-L3</f>
        <v>25671.893455182348</v>
      </c>
      <c r="M21" s="1">
        <f t="shared" ref="M21:AA21" si="11">M11</f>
        <v>29477.021000000001</v>
      </c>
      <c r="N21" s="1">
        <f t="shared" si="11"/>
        <v>33354.741000000002</v>
      </c>
      <c r="O21" s="1">
        <f t="shared" si="11"/>
        <v>37170.601000000002</v>
      </c>
      <c r="P21" s="1">
        <f t="shared" si="11"/>
        <v>25522.001</v>
      </c>
      <c r="Q21" s="1">
        <f t="shared" si="11"/>
        <v>30899.368999999999</v>
      </c>
      <c r="R21" s="1">
        <f t="shared" si="11"/>
        <v>29403.988000000001</v>
      </c>
      <c r="S21" s="1">
        <f t="shared" si="11"/>
        <v>33576.332000000002</v>
      </c>
      <c r="T21" s="1">
        <f t="shared" si="11"/>
        <v>37937.279999999999</v>
      </c>
      <c r="U21" s="1">
        <f t="shared" si="11"/>
        <v>33615.671000000002</v>
      </c>
      <c r="V21" s="1">
        <f t="shared" si="11"/>
        <v>35095.521000000001</v>
      </c>
      <c r="W21" s="1">
        <f t="shared" si="11"/>
        <v>38892.195</v>
      </c>
      <c r="X21" s="1">
        <f t="shared" si="11"/>
        <v>40796.165000000001</v>
      </c>
      <c r="Y21" s="1">
        <f t="shared" si="11"/>
        <v>42301.995000000003</v>
      </c>
      <c r="Z21" s="1">
        <f t="shared" si="11"/>
        <v>37365.413999999997</v>
      </c>
      <c r="AA21" s="1">
        <f t="shared" si="11"/>
        <v>35901.241999999998</v>
      </c>
      <c r="AB21" s="6">
        <f>AB20*AB19+AB2-AB3</f>
        <v>35528.329755472092</v>
      </c>
      <c r="AC21" s="6">
        <f t="shared" ref="AC21:AG21" si="12">AC20*AC19+AC2-AC3</f>
        <v>34991.506536028413</v>
      </c>
      <c r="AD21" s="6">
        <f t="shared" si="12"/>
        <v>36028.000286863295</v>
      </c>
      <c r="AE21" s="6">
        <f t="shared" si="12"/>
        <v>36351.676747430603</v>
      </c>
      <c r="AF21" s="6">
        <f t="shared" si="12"/>
        <v>37905.296755643169</v>
      </c>
      <c r="AG21" s="6">
        <f t="shared" si="12"/>
        <v>38484.368651640434</v>
      </c>
      <c r="AH21" s="1">
        <f t="shared" ref="AH21:AM21" si="13">AH6</f>
        <v>44307.137009999999</v>
      </c>
      <c r="AI21" s="1">
        <f t="shared" si="13"/>
        <v>43029.610560000001</v>
      </c>
      <c r="AJ21" s="1">
        <f t="shared" si="13"/>
        <v>43178.305</v>
      </c>
      <c r="AK21" s="1">
        <f t="shared" si="13"/>
        <v>42867.803999999996</v>
      </c>
      <c r="AL21" s="1">
        <f t="shared" si="13"/>
        <v>42139.918616000003</v>
      </c>
      <c r="AM21" s="1">
        <f t="shared" si="13"/>
        <v>40651.463135999998</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6C243D-77EC-4E28-91EF-1EE876976443}">
  <dimension ref="A1:P46"/>
  <sheetViews>
    <sheetView workbookViewId="0">
      <selection activeCell="L1" sqref="L1"/>
    </sheetView>
  </sheetViews>
  <sheetFormatPr defaultRowHeight="14.5" x14ac:dyDescent="0.35"/>
  <sheetData>
    <row r="1" spans="1:16" x14ac:dyDescent="0.35">
      <c r="E1">
        <v>2016</v>
      </c>
      <c r="F1">
        <v>2015</v>
      </c>
      <c r="G1">
        <v>2014</v>
      </c>
      <c r="H1">
        <v>2013</v>
      </c>
      <c r="I1">
        <v>2012</v>
      </c>
      <c r="L1">
        <v>2016</v>
      </c>
      <c r="M1">
        <v>2015</v>
      </c>
      <c r="N1">
        <v>2014</v>
      </c>
      <c r="O1">
        <v>2013</v>
      </c>
      <c r="P1">
        <v>2012</v>
      </c>
    </row>
    <row r="2" spans="1:16" x14ac:dyDescent="0.35">
      <c r="A2">
        <v>2</v>
      </c>
      <c r="B2">
        <v>506</v>
      </c>
      <c r="D2">
        <v>1</v>
      </c>
      <c r="E2">
        <v>253</v>
      </c>
      <c r="F2">
        <v>280</v>
      </c>
      <c r="G2">
        <v>251</v>
      </c>
      <c r="H2">
        <v>293</v>
      </c>
      <c r="I2">
        <v>298</v>
      </c>
      <c r="K2">
        <v>1</v>
      </c>
      <c r="L2" s="8">
        <f>$A$2+($B$2-E2)/($B$2-$B$3)*($A$3-$A$2)</f>
        <v>3.7269624573378839</v>
      </c>
      <c r="M2" s="8">
        <f>$A$2+($B$2-F2)/($B$2-$B$3)*($A$3-$A$2)</f>
        <v>3.5426621160409555</v>
      </c>
      <c r="N2" s="8">
        <f>$A$2+($B$2-G2)/($B$2-$B$3)*($A$3-$A$2)</f>
        <v>3.7406143344709895</v>
      </c>
      <c r="O2" s="8">
        <f>$A$2+($B$2-H2)/($B$2-$B$3)*($A$3-$A$2)</f>
        <v>3.4539249146757678</v>
      </c>
      <c r="P2" s="8">
        <f>$A$2+($B$2-I2)/($B$2-$B$3)*($A$3-$A$2)</f>
        <v>3.4197952218430032</v>
      </c>
    </row>
    <row r="3" spans="1:16" x14ac:dyDescent="0.35">
      <c r="A3">
        <v>4</v>
      </c>
      <c r="B3">
        <v>213</v>
      </c>
      <c r="D3">
        <v>2</v>
      </c>
      <c r="F3">
        <v>337</v>
      </c>
      <c r="G3">
        <v>248</v>
      </c>
      <c r="H3">
        <v>236</v>
      </c>
      <c r="I3">
        <v>276</v>
      </c>
      <c r="K3">
        <v>2</v>
      </c>
      <c r="L3" s="8"/>
      <c r="M3" s="8">
        <f t="shared" ref="M3:M13" si="0">$A$2+($B$2-F3)/($B$2-$B$3)*($A$3-$A$2)</f>
        <v>3.1535836177474401</v>
      </c>
      <c r="N3" s="8">
        <f t="shared" ref="N3:N13" si="1">$A$2+($B$2-G3)/($B$2-$B$3)*($A$3-$A$2)</f>
        <v>3.7610921501706485</v>
      </c>
      <c r="O3" s="8">
        <f t="shared" ref="O3:O13" si="2">$A$2+($B$2-H3)/($B$2-$B$3)*($A$3-$A$2)</f>
        <v>3.8430034129692832</v>
      </c>
      <c r="P3" s="8">
        <f t="shared" ref="P3:P13" si="3">$A$2+($B$2-I3)/($B$2-$B$3)*($A$3-$A$2)</f>
        <v>3.5699658703071675</v>
      </c>
    </row>
    <row r="4" spans="1:16" x14ac:dyDescent="0.35">
      <c r="D4">
        <v>3</v>
      </c>
      <c r="F4">
        <v>289</v>
      </c>
      <c r="G4">
        <v>188</v>
      </c>
      <c r="H4">
        <v>179</v>
      </c>
      <c r="I4">
        <v>232</v>
      </c>
      <c r="K4">
        <v>3</v>
      </c>
      <c r="L4" s="8"/>
      <c r="M4" s="8">
        <f t="shared" si="0"/>
        <v>3.4812286689419798</v>
      </c>
      <c r="N4" s="8">
        <f t="shared" si="1"/>
        <v>4.170648464163822</v>
      </c>
      <c r="O4" s="8">
        <f t="shared" si="2"/>
        <v>4.2320819112627985</v>
      </c>
      <c r="P4" s="8">
        <f t="shared" si="3"/>
        <v>3.8703071672354952</v>
      </c>
    </row>
    <row r="5" spans="1:16" x14ac:dyDescent="0.35">
      <c r="B5">
        <v>3.9159999999999999</v>
      </c>
      <c r="D5">
        <v>4</v>
      </c>
      <c r="F5">
        <v>374</v>
      </c>
      <c r="G5">
        <v>297</v>
      </c>
      <c r="H5">
        <v>358</v>
      </c>
      <c r="I5">
        <v>325</v>
      </c>
      <c r="K5">
        <v>4</v>
      </c>
      <c r="L5" s="8"/>
      <c r="M5" s="8">
        <f t="shared" si="0"/>
        <v>2.901023890784983</v>
      </c>
      <c r="N5" s="8">
        <f t="shared" si="1"/>
        <v>3.4266211604095562</v>
      </c>
      <c r="O5" s="8">
        <f t="shared" si="2"/>
        <v>3.0102389078498293</v>
      </c>
      <c r="P5" s="8">
        <f t="shared" si="3"/>
        <v>3.2354948805460753</v>
      </c>
    </row>
    <row r="6" spans="1:16" x14ac:dyDescent="0.35">
      <c r="B6">
        <f>B5/(1.0566)</f>
        <v>3.7062275222411509</v>
      </c>
      <c r="D6">
        <v>5</v>
      </c>
      <c r="F6">
        <v>319</v>
      </c>
      <c r="G6">
        <v>223</v>
      </c>
      <c r="H6">
        <v>337</v>
      </c>
      <c r="I6">
        <v>247</v>
      </c>
      <c r="K6">
        <v>5</v>
      </c>
      <c r="L6" s="8"/>
      <c r="M6" s="8">
        <f t="shared" si="0"/>
        <v>3.2764505119453924</v>
      </c>
      <c r="N6" s="8">
        <f t="shared" si="1"/>
        <v>3.9317406143344709</v>
      </c>
      <c r="O6" s="8">
        <f t="shared" si="2"/>
        <v>3.1535836177474401</v>
      </c>
      <c r="P6" s="8">
        <f t="shared" si="3"/>
        <v>3.7679180887372015</v>
      </c>
    </row>
    <row r="7" spans="1:16" x14ac:dyDescent="0.35">
      <c r="D7">
        <v>6</v>
      </c>
      <c r="F7">
        <v>333</v>
      </c>
      <c r="G7">
        <v>265</v>
      </c>
      <c r="H7">
        <v>344</v>
      </c>
      <c r="I7">
        <v>335</v>
      </c>
      <c r="K7">
        <v>6</v>
      </c>
      <c r="L7" s="8"/>
      <c r="M7" s="8">
        <f t="shared" si="0"/>
        <v>3.1808873720136521</v>
      </c>
      <c r="N7" s="8">
        <f t="shared" si="1"/>
        <v>3.6450511945392492</v>
      </c>
      <c r="O7" s="8">
        <f t="shared" si="2"/>
        <v>3.10580204778157</v>
      </c>
      <c r="P7" s="8">
        <f t="shared" si="3"/>
        <v>3.1672354948805461</v>
      </c>
    </row>
    <row r="8" spans="1:16" x14ac:dyDescent="0.35">
      <c r="B8" s="8"/>
      <c r="D8">
        <v>7</v>
      </c>
      <c r="F8">
        <v>369</v>
      </c>
      <c r="G8">
        <v>280</v>
      </c>
      <c r="H8">
        <v>341</v>
      </c>
      <c r="I8">
        <v>266</v>
      </c>
      <c r="K8">
        <v>7</v>
      </c>
      <c r="L8" s="8"/>
      <c r="M8" s="8">
        <f t="shared" si="0"/>
        <v>2.9351535836177476</v>
      </c>
      <c r="N8" s="8">
        <f t="shared" si="1"/>
        <v>3.5426621160409555</v>
      </c>
      <c r="O8" s="8">
        <f t="shared" si="2"/>
        <v>3.126279863481229</v>
      </c>
      <c r="P8" s="8">
        <f t="shared" si="3"/>
        <v>3.6382252559726962</v>
      </c>
    </row>
    <row r="9" spans="1:16" x14ac:dyDescent="0.35">
      <c r="D9">
        <v>8</v>
      </c>
      <c r="F9">
        <v>386</v>
      </c>
      <c r="G9">
        <v>272</v>
      </c>
      <c r="H9">
        <v>247</v>
      </c>
      <c r="I9">
        <v>270</v>
      </c>
      <c r="K9">
        <v>8</v>
      </c>
      <c r="L9" s="8"/>
      <c r="M9" s="8">
        <f t="shared" si="0"/>
        <v>2.8191126279863479</v>
      </c>
      <c r="N9" s="8">
        <f t="shared" si="1"/>
        <v>3.5972696245733786</v>
      </c>
      <c r="O9" s="8">
        <f t="shared" si="2"/>
        <v>3.7679180887372015</v>
      </c>
      <c r="P9" s="8">
        <f t="shared" si="3"/>
        <v>3.6109215017064846</v>
      </c>
    </row>
    <row r="10" spans="1:16" x14ac:dyDescent="0.35">
      <c r="D10">
        <v>9</v>
      </c>
      <c r="F10">
        <v>369</v>
      </c>
      <c r="G10">
        <v>271</v>
      </c>
      <c r="H10">
        <v>248</v>
      </c>
      <c r="I10">
        <v>264</v>
      </c>
      <c r="K10">
        <v>9</v>
      </c>
      <c r="L10" s="8"/>
      <c r="M10" s="8">
        <f t="shared" si="0"/>
        <v>2.9351535836177476</v>
      </c>
      <c r="N10" s="8">
        <f t="shared" si="1"/>
        <v>3.6040955631399321</v>
      </c>
      <c r="O10" s="8">
        <f t="shared" si="2"/>
        <v>3.7610921501706485</v>
      </c>
      <c r="P10" s="8">
        <f t="shared" si="3"/>
        <v>3.6518771331058018</v>
      </c>
    </row>
    <row r="11" spans="1:16" x14ac:dyDescent="0.35">
      <c r="D11">
        <v>10</v>
      </c>
      <c r="F11">
        <v>397</v>
      </c>
      <c r="G11">
        <v>271</v>
      </c>
      <c r="H11">
        <v>259</v>
      </c>
      <c r="I11">
        <v>253</v>
      </c>
      <c r="K11">
        <v>10</v>
      </c>
      <c r="L11" s="8"/>
      <c r="M11" s="8">
        <f t="shared" si="0"/>
        <v>2.7440273037542662</v>
      </c>
      <c r="N11" s="8">
        <f t="shared" si="1"/>
        <v>3.6040955631399321</v>
      </c>
      <c r="O11" s="8">
        <f t="shared" si="2"/>
        <v>3.6860068259385663</v>
      </c>
      <c r="P11" s="8">
        <f t="shared" si="3"/>
        <v>3.7269624573378839</v>
      </c>
    </row>
    <row r="12" spans="1:16" x14ac:dyDescent="0.35">
      <c r="D12">
        <v>11</v>
      </c>
      <c r="F12">
        <v>405</v>
      </c>
      <c r="G12">
        <v>294</v>
      </c>
      <c r="H12">
        <v>267</v>
      </c>
      <c r="I12">
        <v>301</v>
      </c>
      <c r="K12">
        <v>11</v>
      </c>
      <c r="L12" s="8"/>
      <c r="M12" s="8">
        <f t="shared" si="0"/>
        <v>2.689419795221843</v>
      </c>
      <c r="N12" s="8">
        <f t="shared" si="1"/>
        <v>3.4470989761092152</v>
      </c>
      <c r="O12" s="8">
        <f t="shared" si="2"/>
        <v>3.6313993174061432</v>
      </c>
      <c r="P12" s="8">
        <f t="shared" si="3"/>
        <v>3.3993174061433447</v>
      </c>
    </row>
    <row r="13" spans="1:16" x14ac:dyDescent="0.35">
      <c r="D13">
        <v>12</v>
      </c>
      <c r="F13">
        <v>280</v>
      </c>
      <c r="G13">
        <v>262</v>
      </c>
      <c r="H13">
        <v>281</v>
      </c>
      <c r="I13">
        <v>282</v>
      </c>
      <c r="K13">
        <v>12</v>
      </c>
      <c r="L13" s="8"/>
      <c r="M13" s="8">
        <f t="shared" si="0"/>
        <v>3.5426621160409555</v>
      </c>
      <c r="N13" s="8">
        <f t="shared" si="1"/>
        <v>3.6655290102389078</v>
      </c>
      <c r="O13" s="8">
        <f t="shared" si="2"/>
        <v>3.5358361774744029</v>
      </c>
      <c r="P13" s="8">
        <f t="shared" si="3"/>
        <v>3.5290102389078499</v>
      </c>
    </row>
    <row r="15" spans="1:16" x14ac:dyDescent="0.35">
      <c r="L15" s="2">
        <f>F46</f>
        <v>42.396946564885496</v>
      </c>
      <c r="M15" s="2">
        <f>SUM(M2:M13)</f>
        <v>37.201365187713314</v>
      </c>
      <c r="N15" s="2">
        <f>SUM(N2:N13)</f>
        <v>44.136518771331062</v>
      </c>
      <c r="O15" s="2">
        <f>SUM(O2:O13)</f>
        <v>42.307167235494873</v>
      </c>
      <c r="P15" s="2">
        <f>SUM(P2:P13)</f>
        <v>42.587030716723554</v>
      </c>
    </row>
    <row r="32" spans="1:10" x14ac:dyDescent="0.35">
      <c r="A32">
        <v>2</v>
      </c>
      <c r="B32">
        <v>478</v>
      </c>
      <c r="E32">
        <v>2016</v>
      </c>
      <c r="G32">
        <v>1</v>
      </c>
      <c r="H32">
        <v>1</v>
      </c>
      <c r="I32">
        <v>1</v>
      </c>
      <c r="J32">
        <v>0</v>
      </c>
    </row>
    <row r="33" spans="1:11" x14ac:dyDescent="0.35">
      <c r="A33">
        <v>4</v>
      </c>
      <c r="B33">
        <v>216</v>
      </c>
      <c r="D33">
        <v>1</v>
      </c>
      <c r="E33">
        <v>252</v>
      </c>
      <c r="F33">
        <f t="shared" ref="F33:F44" si="4">$A$32+($B$32-E33)/($B$32-$B$33)*($A$33-$A$32)</f>
        <v>3.7251908396946565</v>
      </c>
      <c r="G33">
        <v>2964927.32</v>
      </c>
      <c r="H33">
        <v>621499.38</v>
      </c>
      <c r="I33">
        <v>329716.13900000002</v>
      </c>
      <c r="J33">
        <v>4148223.8769999999</v>
      </c>
      <c r="K33" s="8">
        <f t="shared" ref="K33:K44" si="5">SUMPRODUCT(G33:J33,$G$32:$J$32)/F33/1000000</f>
        <v>1.0512596555512295</v>
      </c>
    </row>
    <row r="34" spans="1:11" x14ac:dyDescent="0.35">
      <c r="D34">
        <v>2</v>
      </c>
      <c r="E34">
        <v>237</v>
      </c>
      <c r="F34">
        <f t="shared" si="4"/>
        <v>3.8396946564885495</v>
      </c>
      <c r="G34">
        <v>2982004.0649999999</v>
      </c>
      <c r="H34">
        <v>640863.61</v>
      </c>
      <c r="I34">
        <v>482895.99</v>
      </c>
      <c r="J34">
        <v>4001849.0950000002</v>
      </c>
      <c r="K34" s="8">
        <f t="shared" si="5"/>
        <v>1.0692943143439364</v>
      </c>
    </row>
    <row r="35" spans="1:11" x14ac:dyDescent="0.35">
      <c r="D35">
        <v>3</v>
      </c>
      <c r="E35">
        <v>190</v>
      </c>
      <c r="F35">
        <f t="shared" si="4"/>
        <v>4.1984732824427482</v>
      </c>
      <c r="G35">
        <v>3302760.7289999998</v>
      </c>
      <c r="H35">
        <v>683543.277</v>
      </c>
      <c r="I35">
        <v>463866.74800000002</v>
      </c>
      <c r="J35">
        <v>3919110.2960000001</v>
      </c>
      <c r="K35" s="8">
        <f t="shared" si="5"/>
        <v>1.0599497614072726</v>
      </c>
    </row>
    <row r="36" spans="1:11" x14ac:dyDescent="0.35">
      <c r="D36">
        <v>4</v>
      </c>
      <c r="E36">
        <v>288</v>
      </c>
      <c r="F36">
        <f t="shared" si="4"/>
        <v>3.4503816793893129</v>
      </c>
      <c r="G36">
        <v>2623290.1609999998</v>
      </c>
      <c r="H36">
        <v>586774.88199999998</v>
      </c>
      <c r="I36">
        <v>375675.57299999997</v>
      </c>
      <c r="J36">
        <v>3829235.7220000001</v>
      </c>
      <c r="K36" s="8">
        <f t="shared" si="5"/>
        <v>1.0392301342831858</v>
      </c>
    </row>
    <row r="37" spans="1:11" x14ac:dyDescent="0.35">
      <c r="D37">
        <v>5</v>
      </c>
      <c r="E37">
        <v>238</v>
      </c>
      <c r="F37">
        <f t="shared" si="4"/>
        <v>3.83206106870229</v>
      </c>
      <c r="G37">
        <v>2992966.0460000001</v>
      </c>
      <c r="H37">
        <v>669962.21</v>
      </c>
      <c r="I37">
        <v>436406.92800000001</v>
      </c>
      <c r="J37">
        <v>3795531.7</v>
      </c>
      <c r="K37" s="8">
        <f t="shared" si="5"/>
        <v>1.0697468308844622</v>
      </c>
    </row>
    <row r="38" spans="1:11" x14ac:dyDescent="0.35">
      <c r="D38">
        <v>6</v>
      </c>
      <c r="E38">
        <v>272</v>
      </c>
      <c r="F38">
        <f t="shared" si="4"/>
        <v>3.5725190839694658</v>
      </c>
      <c r="G38">
        <v>2788276.0520000001</v>
      </c>
      <c r="H38">
        <v>541977.50199999998</v>
      </c>
      <c r="I38">
        <v>415194.58799999999</v>
      </c>
      <c r="J38">
        <v>3567291.807</v>
      </c>
      <c r="K38" s="8">
        <f t="shared" si="5"/>
        <v>1.0484053559871795</v>
      </c>
    </row>
    <row r="39" spans="1:11" x14ac:dyDescent="0.35">
      <c r="D39">
        <v>7</v>
      </c>
      <c r="E39">
        <v>333</v>
      </c>
      <c r="F39">
        <f t="shared" si="4"/>
        <v>3.1068702290076335</v>
      </c>
      <c r="G39">
        <v>2693693.7</v>
      </c>
      <c r="H39">
        <v>577416.80000000005</v>
      </c>
      <c r="I39">
        <v>538962.5</v>
      </c>
      <c r="J39">
        <v>3680951.5</v>
      </c>
      <c r="K39" s="8">
        <f t="shared" si="5"/>
        <v>1.2263379926289926</v>
      </c>
    </row>
    <row r="40" spans="1:11" x14ac:dyDescent="0.35">
      <c r="D40">
        <v>8</v>
      </c>
      <c r="E40">
        <v>302</v>
      </c>
      <c r="F40">
        <f t="shared" si="4"/>
        <v>3.3435114503816794</v>
      </c>
      <c r="G40">
        <v>2530570.7999999998</v>
      </c>
      <c r="H40">
        <v>564025.52</v>
      </c>
      <c r="I40">
        <v>508062.685</v>
      </c>
      <c r="J40">
        <v>3814412.3620000002</v>
      </c>
      <c r="K40" s="8">
        <f t="shared" si="5"/>
        <v>1.0775076019520549</v>
      </c>
    </row>
    <row r="41" spans="1:11" x14ac:dyDescent="0.35">
      <c r="D41">
        <v>9</v>
      </c>
      <c r="E41">
        <v>313</v>
      </c>
      <c r="F41">
        <f t="shared" si="4"/>
        <v>3.2595419847328246</v>
      </c>
      <c r="G41">
        <v>2479236.58</v>
      </c>
      <c r="H41">
        <v>548936.43999999994</v>
      </c>
      <c r="I41">
        <v>454508.55099999998</v>
      </c>
      <c r="J41">
        <v>3195322.04</v>
      </c>
      <c r="K41" s="8">
        <f t="shared" si="5"/>
        <v>1.068457343796253</v>
      </c>
    </row>
    <row r="42" spans="1:11" x14ac:dyDescent="0.35">
      <c r="D42">
        <v>10</v>
      </c>
      <c r="E42">
        <v>309</v>
      </c>
      <c r="F42">
        <f t="shared" si="4"/>
        <v>3.2900763358778624</v>
      </c>
      <c r="G42">
        <v>2486718.69</v>
      </c>
      <c r="H42">
        <v>634606.17000000004</v>
      </c>
      <c r="I42">
        <v>416639.31</v>
      </c>
      <c r="J42">
        <v>3276722.4509999999</v>
      </c>
      <c r="K42" s="8">
        <f t="shared" si="5"/>
        <v>1.0753440980742459</v>
      </c>
    </row>
    <row r="43" spans="1:11" x14ac:dyDescent="0.35">
      <c r="D43">
        <v>11</v>
      </c>
      <c r="E43">
        <v>320</v>
      </c>
      <c r="F43">
        <f t="shared" si="4"/>
        <v>3.2061068702290076</v>
      </c>
      <c r="G43">
        <v>2526247</v>
      </c>
      <c r="H43">
        <v>559624.77</v>
      </c>
      <c r="I43">
        <v>418862.94799999997</v>
      </c>
      <c r="J43">
        <v>3363103.85</v>
      </c>
      <c r="K43" s="8">
        <f t="shared" si="5"/>
        <v>1.0931434477571429</v>
      </c>
    </row>
    <row r="44" spans="1:11" x14ac:dyDescent="0.35">
      <c r="D44">
        <v>12</v>
      </c>
      <c r="E44">
        <v>272</v>
      </c>
      <c r="F44">
        <f t="shared" si="4"/>
        <v>3.5725190839694658</v>
      </c>
      <c r="G44">
        <v>2860546.6</v>
      </c>
      <c r="H44">
        <v>600215.04000000004</v>
      </c>
      <c r="I44">
        <v>448522.88199999998</v>
      </c>
      <c r="J44">
        <v>3715382.31</v>
      </c>
      <c r="K44" s="8">
        <f t="shared" si="5"/>
        <v>1.0942655392777778</v>
      </c>
    </row>
    <row r="46" spans="1:11" x14ac:dyDescent="0.35">
      <c r="F46">
        <f>SUM(F33:F44)</f>
        <v>42.396946564885496</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AB3542-DAFE-4C31-9136-1D5B09FACABB}">
  <dimension ref="A1:A17"/>
  <sheetViews>
    <sheetView tabSelected="1" workbookViewId="0">
      <selection activeCell="A18" sqref="A18"/>
    </sheetView>
  </sheetViews>
  <sheetFormatPr defaultRowHeight="14.5" x14ac:dyDescent="0.35"/>
  <cols>
    <col min="1" max="1" width="53.453125" customWidth="1"/>
  </cols>
  <sheetData>
    <row r="1" spans="1:1" x14ac:dyDescent="0.35">
      <c r="A1" t="s">
        <v>26</v>
      </c>
    </row>
    <row r="2" spans="1:1" ht="87" x14ac:dyDescent="0.35">
      <c r="A2" s="5" t="s">
        <v>25</v>
      </c>
    </row>
    <row r="4" spans="1:1" x14ac:dyDescent="0.35">
      <c r="A4" t="s">
        <v>27</v>
      </c>
    </row>
    <row r="6" spans="1:1" x14ac:dyDescent="0.35">
      <c r="A6" t="s">
        <v>29</v>
      </c>
    </row>
    <row r="7" spans="1:1" x14ac:dyDescent="0.35">
      <c r="A7" t="s">
        <v>30</v>
      </c>
    </row>
    <row r="8" spans="1:1" x14ac:dyDescent="0.35">
      <c r="A8" t="s">
        <v>31</v>
      </c>
    </row>
    <row r="9" spans="1:1" x14ac:dyDescent="0.35">
      <c r="A9" t="s">
        <v>32</v>
      </c>
    </row>
    <row r="11" spans="1:1" x14ac:dyDescent="0.35">
      <c r="A11" t="s">
        <v>5</v>
      </c>
    </row>
    <row r="12" spans="1:1" x14ac:dyDescent="0.35">
      <c r="A12" t="s">
        <v>33</v>
      </c>
    </row>
    <row r="13" spans="1:1" x14ac:dyDescent="0.35">
      <c r="A13" s="9" t="s">
        <v>34</v>
      </c>
    </row>
    <row r="15" spans="1:1" x14ac:dyDescent="0.35">
      <c r="A15" t="s">
        <v>17</v>
      </c>
    </row>
    <row r="16" spans="1:1" x14ac:dyDescent="0.35">
      <c r="A16" s="9" t="s">
        <v>35</v>
      </c>
    </row>
    <row r="17" spans="1:1" x14ac:dyDescent="0.35">
      <c r="A17" t="s">
        <v>36</v>
      </c>
    </row>
  </sheetData>
  <hyperlinks>
    <hyperlink ref="A13" r:id="rId1" xr:uid="{3F6F4666-70D4-4FC0-AF53-08CFB740F798}"/>
    <hyperlink ref="A16" r:id="rId2" xr:uid="{3C1AD036-F30C-4532-B9AC-F7D8C141C52E}"/>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4D02CDF85BB3C43825BB38CAE9C40BF" ma:contentTypeVersion="16" ma:contentTypeDescription="Create a new document." ma:contentTypeScope="" ma:versionID="2fb5f53940ec2c7f0a344607982ab2a5">
  <xsd:schema xmlns:xsd="http://www.w3.org/2001/XMLSchema" xmlns:xs="http://www.w3.org/2001/XMLSchema" xmlns:p="http://schemas.microsoft.com/office/2006/metadata/properties" xmlns:ns2="1ae9c94a-2673-46e1-b5a6-dc0c87eae04c" xmlns:ns3="5083af8e-c479-4bff-9f3e-2a380844c8c1" targetNamespace="http://schemas.microsoft.com/office/2006/metadata/properties" ma:root="true" ma:fieldsID="0d94da3d7173a37185eb1f1bab2ed9be" ns2:_="" ns3:_="">
    <xsd:import namespace="1ae9c94a-2673-46e1-b5a6-dc0c87eae04c"/>
    <xsd:import namespace="5083af8e-c479-4bff-9f3e-2a380844c8c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9c94a-2673-46e1-b5a6-dc0c87eae0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e53c95e-727e-44f4-9ee8-bf1dacd917f1"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083af8e-c479-4bff-9f3e-2a380844c8c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36ae1418-1b43-41e8-bcf0-187ce1a503fc}" ma:internalName="TaxCatchAll" ma:showField="CatchAllData" ma:web="5083af8e-c479-4bff-9f3e-2a380844c8c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083af8e-c479-4bff-9f3e-2a380844c8c1" xsi:nil="true"/>
    <lcf76f155ced4ddcb4097134ff3c332f xmlns="1ae9c94a-2673-46e1-b5a6-dc0c87eae04c">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6D7B80-CE1B-41E6-8A42-E1544BF390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e9c94a-2673-46e1-b5a6-dc0c87eae04c"/>
    <ds:schemaRef ds:uri="5083af8e-c479-4bff-9f3e-2a380844c8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848D800-AEC5-488A-90FA-F52B2C1F6D18}">
  <ds:schemaRefs>
    <ds:schemaRef ds:uri="http://schemas.microsoft.com/office/2006/metadata/properties"/>
    <ds:schemaRef ds:uri="http://schemas.microsoft.com/office/infopath/2007/PartnerControls"/>
    <ds:schemaRef ds:uri="5083af8e-c479-4bff-9f3e-2a380844c8c1"/>
    <ds:schemaRef ds:uri="1ae9c94a-2673-46e1-b5a6-dc0c87eae04c"/>
  </ds:schemaRefs>
</ds:datastoreItem>
</file>

<file path=customXml/itemProps3.xml><?xml version="1.0" encoding="utf-8"?>
<ds:datastoreItem xmlns:ds="http://schemas.openxmlformats.org/officeDocument/2006/customXml" ds:itemID="{4CDA6D87-D1C6-4A52-AE3B-2A3E45790B0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vt:lpstr>
      <vt:lpstr>Monthly_pixel</vt:lpstr>
      <vt:lpstr>Notes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Robbie Andrew</dc:creator>
  <cp:lastModifiedBy>Robbie Andrew</cp:lastModifiedBy>
  <dcterms:created xsi:type="dcterms:W3CDTF">2022-04-11T11:41:12Z</dcterms:created>
  <dcterms:modified xsi:type="dcterms:W3CDTF">2022-05-15T09:55:20Z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0x01010074D02CDF85BB3C43825BB38CAE9C40BF</vt:lpwstr>
  </property>
  <property fmtid="{D5CDD505-2E9C-101B-9397-08002B2CF9AE}" pid="3" name="MediaServiceImageTags">
    <vt:lpwstr/>
  </property>
</Properties>
</file>