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roberan\CICERO senter for klimaforskning\CM - Documents\GCP\Cement\data\2022\"/>
    </mc:Choice>
  </mc:AlternateContent>
  <xr:revisionPtr revIDLastSave="0" documentId="13_ncr:1_{D843FC3E-9624-488F-A6E0-73C0F67913DA}" xr6:coauthVersionLast="47" xr6:coauthVersionMax="47" xr10:uidLastSave="{00000000-0000-0000-0000-000000000000}"/>
  <bookViews>
    <workbookView xWindow="-108" yWindow="-108" windowWidth="30936" windowHeight="16776" firstSheet="1" activeTab="9" xr2:uid="{00000000-000D-0000-FFFF-FFFF00000000}"/>
  </bookViews>
  <sheets>
    <sheet name="NIR14 Activity data Table 4.2" sheetId="1" r:id="rId1"/>
    <sheet name="NIR14 Emissions" sheetId="2" r:id="rId2"/>
    <sheet name="3BUR" sheetId="4" r:id="rId3"/>
    <sheet name="Notes" sheetId="3" r:id="rId4"/>
    <sheet name="COMTRADE" sheetId="5" r:id="rId5"/>
    <sheet name="NIR17 Emissions" sheetId="6" r:id="rId6"/>
    <sheet name="SAMI 2019-2020" sheetId="8" r:id="rId7"/>
    <sheet name="SAMI 2009-2010" sheetId="9" r:id="rId8"/>
    <sheet name="DMRE 2022" sheetId="13" r:id="rId9"/>
    <sheet name="Estimates" sheetId="10" r:id="rId10"/>
    <sheet name="Onestone" sheetId="11" r:id="rId11"/>
    <sheet name="NIR17 Activity Data table 4.10" sheetId="7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6" i="10" l="1"/>
  <c r="E26" i="10"/>
  <c r="C26" i="10"/>
  <c r="H4" i="10"/>
  <c r="H3" i="10"/>
  <c r="H2" i="10"/>
  <c r="H5" i="10"/>
  <c r="G5" i="10"/>
  <c r="C25" i="10"/>
  <c r="C24" i="10"/>
  <c r="C23" i="10"/>
  <c r="C22" i="10"/>
  <c r="C21" i="10"/>
  <c r="C20" i="10"/>
  <c r="C19" i="10"/>
  <c r="C18" i="10"/>
  <c r="C17" i="10"/>
  <c r="C16" i="10"/>
  <c r="C15" i="10"/>
  <c r="C14" i="10"/>
  <c r="C13" i="10"/>
  <c r="C12" i="10"/>
  <c r="C11" i="10"/>
  <c r="C10" i="10"/>
  <c r="C9" i="10"/>
  <c r="C8" i="10"/>
  <c r="C7" i="10"/>
  <c r="C6" i="10"/>
  <c r="C5" i="10"/>
  <c r="C4" i="10"/>
  <c r="C3" i="10"/>
  <c r="C2" i="10"/>
  <c r="N13" i="10"/>
  <c r="E5" i="10"/>
  <c r="E4" i="10"/>
  <c r="E3" i="10"/>
  <c r="E2" i="10"/>
  <c r="H25" i="10"/>
  <c r="H24" i="10"/>
  <c r="H23" i="10"/>
  <c r="H22" i="10"/>
  <c r="H21" i="10"/>
  <c r="H20" i="10"/>
  <c r="H19" i="10"/>
  <c r="H18" i="10"/>
  <c r="H17" i="10"/>
  <c r="H16" i="10"/>
  <c r="H15" i="10"/>
  <c r="H14" i="10"/>
  <c r="H13" i="10"/>
  <c r="H12" i="10"/>
  <c r="H11" i="10"/>
  <c r="H10" i="10"/>
  <c r="H9" i="10"/>
  <c r="H8" i="10"/>
  <c r="H7" i="10"/>
  <c r="H6" i="10"/>
  <c r="G24" i="10"/>
  <c r="G23" i="10"/>
  <c r="G22" i="10"/>
  <c r="G21" i="10"/>
  <c r="G20" i="10"/>
  <c r="G19" i="10"/>
  <c r="G18" i="10"/>
  <c r="G17" i="10"/>
  <c r="G16" i="10"/>
  <c r="G15" i="10"/>
  <c r="G14" i="10"/>
  <c r="G13" i="10"/>
  <c r="G12" i="10"/>
  <c r="G11" i="10"/>
  <c r="G10" i="10"/>
  <c r="G9" i="10"/>
  <c r="G8" i="10"/>
  <c r="G7" i="10"/>
  <c r="G6" i="10"/>
  <c r="P9" i="10"/>
  <c r="P8" i="10"/>
  <c r="F23" i="10"/>
  <c r="I23" i="10" s="1"/>
  <c r="F22" i="10"/>
  <c r="I22" i="10" s="1"/>
  <c r="F21" i="10"/>
  <c r="I21" i="10" s="1"/>
  <c r="F20" i="10"/>
  <c r="I20" i="10" s="1"/>
  <c r="F19" i="10"/>
  <c r="I19" i="10" s="1"/>
  <c r="F18" i="10"/>
  <c r="I18" i="10" s="1"/>
  <c r="F17" i="10"/>
  <c r="I17" i="10" s="1"/>
  <c r="F16" i="10"/>
  <c r="I16" i="10" s="1"/>
  <c r="F15" i="10"/>
  <c r="I15" i="10" s="1"/>
  <c r="F14" i="10"/>
  <c r="I14" i="10" s="1"/>
  <c r="F13" i="10"/>
  <c r="I13" i="10" s="1"/>
  <c r="F12" i="10"/>
  <c r="I12" i="10" s="1"/>
  <c r="F11" i="10"/>
  <c r="I11" i="10" s="1"/>
  <c r="F10" i="10"/>
  <c r="I10" i="10" s="1"/>
  <c r="F9" i="10"/>
  <c r="I9" i="10" s="1"/>
  <c r="F8" i="10"/>
  <c r="I8" i="10" s="1"/>
  <c r="F7" i="10"/>
  <c r="I7" i="10" s="1"/>
  <c r="F6" i="10"/>
  <c r="I6" i="10" s="1"/>
  <c r="B25" i="10"/>
  <c r="B24" i="10"/>
  <c r="B23" i="10"/>
  <c r="B22" i="10"/>
  <c r="B21" i="10"/>
  <c r="B20" i="10"/>
  <c r="B19" i="10"/>
  <c r="B18" i="10"/>
  <c r="B17" i="10"/>
  <c r="B16" i="10"/>
  <c r="B15" i="10"/>
  <c r="B14" i="10"/>
  <c r="B13" i="10"/>
  <c r="B12" i="10"/>
  <c r="B11" i="10"/>
  <c r="B10" i="10"/>
  <c r="B9" i="10"/>
  <c r="B8" i="10"/>
  <c r="B7" i="10"/>
  <c r="B6" i="10"/>
  <c r="O14" i="8"/>
  <c r="O13" i="8"/>
  <c r="O12" i="8"/>
  <c r="O11" i="8"/>
  <c r="O10" i="8"/>
  <c r="O9" i="8"/>
  <c r="O8" i="8"/>
  <c r="O7" i="8"/>
  <c r="O6" i="8"/>
  <c r="O5" i="8"/>
  <c r="J16" i="10" l="1"/>
  <c r="D16" i="10" s="1"/>
  <c r="P10" i="10"/>
  <c r="E24" i="10" s="1"/>
  <c r="J10" i="10"/>
  <c r="D10" i="10" s="1"/>
  <c r="J18" i="10"/>
  <c r="D18" i="10" s="1"/>
  <c r="J9" i="10"/>
  <c r="D9" i="10" s="1"/>
  <c r="J17" i="10"/>
  <c r="D17" i="10" s="1"/>
  <c r="J19" i="10"/>
  <c r="D19" i="10" s="1"/>
  <c r="J12" i="10"/>
  <c r="D12" i="10" s="1"/>
  <c r="J20" i="10"/>
  <c r="D20" i="10" s="1"/>
  <c r="J13" i="10"/>
  <c r="D13" i="10" s="1"/>
  <c r="J8" i="10"/>
  <c r="D8" i="10" s="1"/>
  <c r="J11" i="10"/>
  <c r="D11" i="10" s="1"/>
  <c r="J21" i="10"/>
  <c r="D21" i="10" s="1"/>
  <c r="J6" i="10"/>
  <c r="D6" i="10" s="1"/>
  <c r="J14" i="10"/>
  <c r="D14" i="10" s="1"/>
  <c r="J22" i="10"/>
  <c r="D22" i="10" s="1"/>
  <c r="J7" i="10"/>
  <c r="D7" i="10" s="1"/>
  <c r="J15" i="10"/>
  <c r="D15" i="10" s="1"/>
  <c r="J23" i="10"/>
  <c r="D23" i="10" s="1"/>
  <c r="E15" i="10" l="1"/>
  <c r="E7" i="10"/>
  <c r="E10" i="10"/>
  <c r="E12" i="10"/>
  <c r="E22" i="10"/>
  <c r="E25" i="10"/>
  <c r="E14" i="10"/>
  <c r="E19" i="10"/>
  <c r="E6" i="10"/>
  <c r="E11" i="10"/>
  <c r="E16" i="10"/>
  <c r="E13" i="10"/>
  <c r="E18" i="10"/>
  <c r="E8" i="10"/>
  <c r="E21" i="10"/>
  <c r="E17" i="10"/>
  <c r="E23" i="10"/>
  <c r="E20" i="10"/>
  <c r="E9" i="1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Robbie Andrew</author>
  </authors>
  <commentList>
    <comment ref="F6" authorId="0" shapeId="0" xr:uid="{2BBEDFCC-CBA3-47CC-87E5-32FDA0C27138}">
      <text>
        <r>
          <rPr>
            <b/>
            <sz val="9"/>
            <color indexed="81"/>
            <rFont val="Tahoma"/>
            <family val="2"/>
          </rPr>
          <t>Robbie Andrew:</t>
        </r>
        <r>
          <rPr>
            <sz val="9"/>
            <color indexed="81"/>
            <rFont val="Tahoma"/>
            <family val="2"/>
          </rPr>
          <t xml:space="preserve">
Adjusted for clinker exports 2008 onwards, see page 123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Robbie Andrew</author>
  </authors>
  <commentList>
    <comment ref="B1" authorId="0" shapeId="0" xr:uid="{2A8E0919-0733-4269-91CD-989364FAD75A}">
      <text>
        <r>
          <rPr>
            <b/>
            <sz val="9"/>
            <color indexed="81"/>
            <rFont val="Tahoma"/>
            <charset val="1"/>
          </rPr>
          <t>Robbie Andrew:</t>
        </r>
        <r>
          <rPr>
            <sz val="9"/>
            <color indexed="81"/>
            <rFont val="Tahoma"/>
            <charset val="1"/>
          </rPr>
          <t xml:space="preserve">
From DMRE 2022</t>
        </r>
      </text>
    </comment>
    <comment ref="C1" authorId="0" shapeId="0" xr:uid="{55C55F27-1827-49CF-BEFB-8B81D934A57D}">
      <text>
        <r>
          <rPr>
            <b/>
            <sz val="9"/>
            <color indexed="81"/>
            <rFont val="Tahoma"/>
            <charset val="1"/>
          </rPr>
          <t>Robbie Andrew:</t>
        </r>
        <r>
          <rPr>
            <sz val="9"/>
            <color indexed="81"/>
            <rFont val="Tahoma"/>
            <charset val="1"/>
          </rPr>
          <t xml:space="preserve">
Assumes clinker is 65% CaO, and determines how much CaO there is in limestone with 82% CaCO3.</t>
        </r>
      </text>
    </comment>
    <comment ref="F1" authorId="0" shapeId="0" xr:uid="{25B23810-9B8D-4A94-AB94-D182A1BBE67D}">
      <text>
        <r>
          <rPr>
            <b/>
            <sz val="9"/>
            <color indexed="81"/>
            <rFont val="Tahoma"/>
            <charset val="1"/>
          </rPr>
          <t>Robbie Andrew:</t>
        </r>
        <r>
          <rPr>
            <sz val="9"/>
            <color indexed="81"/>
            <rFont val="Tahoma"/>
            <charset val="1"/>
          </rPr>
          <t xml:space="preserve">
NIR 2017 uses T1, with cement "production" and adjusted for clinker exports from 2008.
They had clinker ratio for 2000-2012, and assumed the 2012 ratio thereafter.
But their cement production is actually sales of limestone to the cement industry.</t>
        </r>
      </text>
    </comment>
    <comment ref="G1" authorId="0" shapeId="0" xr:uid="{14F2419E-93FF-4CD3-B419-412B2D111813}">
      <text>
        <r>
          <rPr>
            <b/>
            <sz val="9"/>
            <color indexed="81"/>
            <rFont val="Tahoma"/>
            <charset val="1"/>
          </rPr>
          <t>Robbie Andrew:</t>
        </r>
        <r>
          <rPr>
            <sz val="9"/>
            <color indexed="81"/>
            <rFont val="Tahoma"/>
            <charset val="1"/>
          </rPr>
          <t xml:space="preserve">
UN COMTRADE</t>
        </r>
      </text>
    </comment>
    <comment ref="H1" authorId="0" shapeId="0" xr:uid="{FBCAD94D-43B0-45D0-9F43-F65459104667}">
      <text>
        <r>
          <rPr>
            <b/>
            <sz val="9"/>
            <color indexed="81"/>
            <rFont val="Tahoma"/>
            <charset val="1"/>
          </rPr>
          <t>Robbie Andrew:</t>
        </r>
        <r>
          <rPr>
            <sz val="9"/>
            <color indexed="81"/>
            <rFont val="Tahoma"/>
            <charset val="1"/>
          </rPr>
          <t xml:space="preserve">
UN COMTRADE</t>
        </r>
      </text>
    </comment>
    <comment ref="I1" authorId="0" shapeId="0" xr:uid="{CC9352DA-5F13-4197-86FD-72E2FF1112F5}">
      <text>
        <r>
          <rPr>
            <b/>
            <sz val="9"/>
            <color indexed="81"/>
            <rFont val="Tahoma"/>
            <charset val="1"/>
          </rPr>
          <t>Robbie Andrew:</t>
        </r>
        <r>
          <rPr>
            <sz val="9"/>
            <color indexed="81"/>
            <rFont val="Tahoma"/>
            <charset val="1"/>
          </rPr>
          <t xml:space="preserve">
I assume they don't use CKD (Cement Kiln Dust factor; IPCC default factor 1.02). It's not mentioned, and when I exclude this I get the same range of clinker ratios that they specify in the NIR17.</t>
        </r>
      </text>
    </comment>
    <comment ref="J1" authorId="0" shapeId="0" xr:uid="{365A2FFC-B97C-438D-BE1E-49FDB6E4F738}">
      <text>
        <r>
          <rPr>
            <b/>
            <sz val="9"/>
            <color indexed="81"/>
            <rFont val="Tahoma"/>
            <charset val="1"/>
          </rPr>
          <t>Robbie Andrew:</t>
        </r>
        <r>
          <rPr>
            <sz val="9"/>
            <color indexed="81"/>
            <rFont val="Tahoma"/>
            <charset val="1"/>
          </rPr>
          <t xml:space="preserve">
NIR17: 
"The country-specific clinker fraction
for the period 2000 to 2015 ranged between 69% - 76%."</t>
        </r>
      </text>
    </comment>
    <comment ref="K1" authorId="0" shapeId="0" xr:uid="{696834EA-5226-407D-88E0-4BDC3F266579}">
      <text>
        <r>
          <rPr>
            <b/>
            <sz val="9"/>
            <color indexed="81"/>
            <rFont val="Tahoma"/>
            <charset val="1"/>
          </rPr>
          <t>Robbie Andrew:</t>
        </r>
        <r>
          <rPr>
            <sz val="9"/>
            <color indexed="81"/>
            <rFont val="Tahoma"/>
            <charset val="1"/>
          </rPr>
          <t xml:space="preserve">
These are marked as 'sales' in several USGS reports</t>
        </r>
      </text>
    </comment>
    <comment ref="L1" authorId="0" shapeId="0" xr:uid="{9443325A-7F39-4D79-8831-66E3AA7C4881}">
      <text>
        <r>
          <rPr>
            <b/>
            <sz val="9"/>
            <color indexed="81"/>
            <rFont val="Tahoma"/>
            <charset val="1"/>
          </rPr>
          <t>Robbie Andrew:</t>
        </r>
        <r>
          <rPr>
            <sz val="9"/>
            <color indexed="81"/>
            <rFont val="Tahoma"/>
            <charset val="1"/>
          </rPr>
          <t xml:space="preserve">
https://cemcon-sa.org.za/news/</t>
        </r>
      </text>
    </comment>
    <comment ref="O8" authorId="0" shapeId="0" xr:uid="{B335A8F7-4F7E-4220-A72A-4D534D6E4BC3}">
      <text>
        <r>
          <rPr>
            <b/>
            <sz val="9"/>
            <color indexed="81"/>
            <rFont val="Tahoma"/>
            <charset val="1"/>
          </rPr>
          <t>Robbie Andrew:</t>
        </r>
        <r>
          <rPr>
            <sz val="9"/>
            <color indexed="81"/>
            <rFont val="Tahoma"/>
            <charset val="1"/>
          </rPr>
          <t xml:space="preserve">
https://citeseerx.ist.psu.edu/viewdoc/download?doi=10.1.1.167.7241&amp;rep=rep1&amp;type=pdf
Report says that cement in South Africa requires limestone with at least 78% CaCO3 and no more than 5% CaMg(CO3)2.
https://www.dmr.gov.za/LinkClick.aspx?fileticket=gpszd6p3bqQ%3D&amp;portalid=0
Report from two years earlier says minimum 80% CaCO3.
</t>
        </r>
      </text>
    </comment>
    <comment ref="N13" authorId="0" shapeId="0" xr:uid="{EE1C5000-648F-4892-A8FF-0493BEE81BF8}">
      <text>
        <r>
          <rPr>
            <b/>
            <sz val="9"/>
            <color indexed="81"/>
            <rFont val="Tahoma"/>
            <charset val="1"/>
          </rPr>
          <t>Robbie Andrew:</t>
        </r>
        <r>
          <rPr>
            <sz val="9"/>
            <color indexed="81"/>
            <rFont val="Tahoma"/>
            <charset val="1"/>
          </rPr>
          <t xml:space="preserve">
Assumes clinker is 65% CaO, and determines how much CaO there is in limestone with 82% CaCO3.</t>
        </r>
      </text>
    </comment>
  </commentList>
</comments>
</file>

<file path=xl/sharedStrings.xml><?xml version="1.0" encoding="utf-8"?>
<sst xmlns="http://schemas.openxmlformats.org/spreadsheetml/2006/main" count="212" uniqueCount="95">
  <si>
    <t>Table 4.2: Sector 2 IPPU: Activity data for Cement, Lime and Glass Production, 2000 – 2010.</t>
  </si>
  <si>
    <t>Cement Production</t>
  </si>
  <si>
    <t>Recycled Glass</t>
  </si>
  <si>
    <t>Emissions are from Appendix A, pp255-275</t>
  </si>
  <si>
    <t>Year</t>
  </si>
  <si>
    <t>CO2 (Gg)</t>
  </si>
  <si>
    <t>Quicklime</t>
  </si>
  <si>
    <t>Total Glass Produced</t>
  </si>
  <si>
    <t>Hydrated lime</t>
  </si>
  <si>
    <t>South Africa's First National Inventory Report, 2014</t>
  </si>
  <si>
    <t>South Africa</t>
  </si>
  <si>
    <t>Activity</t>
  </si>
  <si>
    <t>2.A.1</t>
  </si>
  <si>
    <t>Cement production</t>
  </si>
  <si>
    <t>tonne</t>
  </si>
  <si>
    <t>p122 of BUR3</t>
  </si>
  <si>
    <t>2.A.2</t>
  </si>
  <si>
    <t>Quick lime production</t>
  </si>
  <si>
    <t>Hydrated lime production</t>
  </si>
  <si>
    <t>2.A.3</t>
  </si>
  <si>
    <t>Glass production</t>
  </si>
  <si>
    <t>Emissions</t>
  </si>
  <si>
    <t>ktCO2</t>
  </si>
  <si>
    <t>p120 of BUR3</t>
  </si>
  <si>
    <t>Lime production</t>
  </si>
  <si>
    <t>Country</t>
  </si>
  <si>
    <t>Category</t>
  </si>
  <si>
    <t>Sector code</t>
  </si>
  <si>
    <t>Sector name</t>
  </si>
  <si>
    <t>Unit</t>
  </si>
  <si>
    <t>Source</t>
  </si>
  <si>
    <t>Cement exports</t>
  </si>
  <si>
    <t>COMTRADE</t>
  </si>
  <si>
    <t>Cement imports</t>
  </si>
  <si>
    <t>Cement re-exports</t>
  </si>
  <si>
    <t>Cement re-imports</t>
  </si>
  <si>
    <r>
      <t>Gg CO</t>
    </r>
    <r>
      <rPr>
        <b/>
        <sz val="5"/>
        <color indexed="63"/>
        <rFont val="Gill Sans MT"/>
        <family val="1"/>
        <charset val="204"/>
      </rPr>
      <t>2</t>
    </r>
    <r>
      <rPr>
        <b/>
        <sz val="8"/>
        <color indexed="63"/>
        <rFont val="Gill Sans MT"/>
        <family val="1"/>
        <charset val="204"/>
      </rPr>
      <t>e</t>
    </r>
  </si>
  <si>
    <t>Cement produc- tion</t>
  </si>
  <si>
    <t>Quick lime pro- duction</t>
  </si>
  <si>
    <t>Hydrat- ed lime produc- tion</t>
  </si>
  <si>
    <t>Glass produc- tion</t>
  </si>
  <si>
    <t>Production (tonne)</t>
  </si>
  <si>
    <t>YEAR</t>
  </si>
  <si>
    <t>CEMENT</t>
  </si>
  <si>
    <t>METALLURGICAL</t>
  </si>
  <si>
    <t>AGRICULTURAL</t>
  </si>
  <si>
    <t>OTHER</t>
  </si>
  <si>
    <t>Mass</t>
  </si>
  <si>
    <t>Value (FOR)</t>
  </si>
  <si>
    <t>Kt</t>
  </si>
  <si>
    <t>R`000</t>
  </si>
  <si>
    <t>R/t</t>
  </si>
  <si>
    <t>kt</t>
  </si>
  <si>
    <t>https://www.dmr.gov.za/resources</t>
  </si>
  <si>
    <t>Search for "SAMI"</t>
  </si>
  <si>
    <t>SAMI reports (South Africa's Mineral Industry) are from DMRE</t>
  </si>
  <si>
    <t>TABLE 93: SOUTH AFRICA’S PRODUCTION AND LOCAL SALES OF LIMESTONE AND DOLOMITE
FOR NON - AGGREGATE USE, 2010 – 2019</t>
  </si>
  <si>
    <t>PRODUCTION</t>
  </si>
  <si>
    <t>LOCAL SALES</t>
  </si>
  <si>
    <t>Sum</t>
  </si>
  <si>
    <t>R'000</t>
  </si>
  <si>
    <t>CO2</t>
  </si>
  <si>
    <t>CaCO3</t>
  </si>
  <si>
    <t>Reported CO2</t>
  </si>
  <si>
    <t>Estimated CO2</t>
  </si>
  <si>
    <t>TABLE 2: SOUTH AFRICA'S LOCAL SALES OF LIMESTONE AND DOLOMITE BY APPLICATION, 2000 – 2009</t>
  </si>
  <si>
    <t>TABLE 94: SOUTH AFRICA'S LOCAL SALES OF LIMESTONE AND DOLOMITE BY APPLICATION, 2010 – 2019</t>
  </si>
  <si>
    <t>CaMg(CO3)2</t>
  </si>
  <si>
    <t>tonne CO2/tonne limestone</t>
  </si>
  <si>
    <t>tonne CO2 / tonne CaCO3</t>
  </si>
  <si>
    <t>tonne CO2 / tonne CaMg(CO3)2</t>
  </si>
  <si>
    <t>Clinker export</t>
  </si>
  <si>
    <t>NaN</t>
  </si>
  <si>
    <t>clinker exports</t>
  </si>
  <si>
    <t>clinker imports</t>
  </si>
  <si>
    <t>Assumed clinker production</t>
  </si>
  <si>
    <t>Back-calculated clinker ratio</t>
  </si>
  <si>
    <t>CaO</t>
  </si>
  <si>
    <t>fCaO</t>
  </si>
  <si>
    <t>Estimated clinker production</t>
  </si>
  <si>
    <t>Estimated cement production</t>
  </si>
  <si>
    <t>Clinker imports</t>
  </si>
  <si>
    <t>https://www.zkg.de/en/artikel/zkg_Latest_trends_in_Africa_s_cement_industry_3696965.html</t>
  </si>
  <si>
    <t>Latest trends in Africa’s cement industry</t>
  </si>
  <si>
    <t>ONESTONE CONSULTING LTD.</t>
  </si>
  <si>
    <t>USGS cement production</t>
  </si>
  <si>
    <t>Limestone sales to cement industry</t>
  </si>
  <si>
    <t>Cementitious sales</t>
  </si>
  <si>
    <t xml:space="preserve"> </t>
  </si>
  <si>
    <t>Source: DMRE, Directorate Mineral Economics and Statistics</t>
  </si>
  <si>
    <t>2 274</t>
  </si>
  <si>
    <t>R’000</t>
  </si>
  <si>
    <t>SOUTH AFRICA’S LOCAL SALES OF LIMESTONE AND DOLOMITE BY APPLICATION, 1996 – 2020</t>
  </si>
  <si>
    <t>Sheet "DMRE 2022" was received directly from DMRE via email 21 April 2022</t>
  </si>
  <si>
    <t>clinker/limestone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</si>
</sst>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0.0"/>
    <numFmt numFmtId="165" formatCode="_-* #,##0_-;\-* #,##0_-;_-* &quot;-&quot;??_-;_-@_-"/>
    <numFmt numFmtId="166" formatCode="###,###,###,##0"/>
    <numFmt numFmtId="167" formatCode="#\ ##0"/>
    <numFmt numFmtId="168" formatCode="###\ ###\ ###\ ###"/>
  </numFmts>
  <fonts count="23"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8"/>
      <color indexed="63"/>
      <name val="Arial"/>
      <family val="2"/>
    </font>
    <font>
      <sz val="8"/>
      <color indexed="63"/>
      <name val="Arial"/>
      <family val="2"/>
    </font>
    <font>
      <b/>
      <sz val="8"/>
      <color indexed="63"/>
      <name val="Gill Sans MT"/>
      <family val="2"/>
    </font>
    <font>
      <b/>
      <sz val="5"/>
      <color indexed="63"/>
      <name val="Gill Sans MT"/>
      <family val="1"/>
      <charset val="204"/>
    </font>
    <font>
      <b/>
      <sz val="8"/>
      <color indexed="63"/>
      <name val="Gill Sans MT"/>
      <family val="1"/>
      <charset val="204"/>
    </font>
    <font>
      <sz val="8"/>
      <color indexed="63"/>
      <name val="Gill Sans MT"/>
      <family val="2"/>
    </font>
    <font>
      <sz val="10"/>
      <color indexed="8"/>
      <name val="Arial"/>
      <family val="2"/>
    </font>
    <font>
      <sz val="11"/>
      <color indexed="8"/>
      <name val="Arial"/>
      <family val="2"/>
    </font>
    <font>
      <sz val="11"/>
      <color indexed="8"/>
      <name val="Arial"/>
      <family val="1"/>
      <charset val="204"/>
    </font>
    <font>
      <sz val="11"/>
      <color indexed="8"/>
      <name val="Calibri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color rgb="FFFF0000"/>
      <name val="Calibri"/>
      <family val="2"/>
      <scheme val="minor"/>
    </font>
    <font>
      <sz val="8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3E1E4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DFDFD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E0E0E0"/>
        <bgColor indexed="64"/>
      </patternFill>
    </fill>
  </fills>
  <borders count="19">
    <border>
      <left/>
      <right/>
      <top/>
      <bottom/>
      <diagonal/>
    </border>
    <border>
      <left/>
      <right style="thin">
        <color rgb="FF5FA5AE"/>
      </right>
      <top/>
      <bottom/>
      <diagonal/>
    </border>
    <border>
      <left style="thin">
        <color rgb="FF5FA5AE"/>
      </left>
      <right/>
      <top/>
      <bottom/>
      <diagonal/>
    </border>
    <border>
      <left/>
      <right style="thin">
        <color rgb="FF5FA5AE"/>
      </right>
      <top/>
      <bottom style="thin">
        <color rgb="FF5FA5AE"/>
      </bottom>
      <diagonal/>
    </border>
    <border>
      <left style="thin">
        <color rgb="FF5FA5AE"/>
      </left>
      <right/>
      <top/>
      <bottom style="thin">
        <color rgb="FF5FA5AE"/>
      </bottom>
      <diagonal/>
    </border>
    <border>
      <left/>
      <right/>
      <top/>
      <bottom style="thin">
        <color rgb="FF5FA5AE"/>
      </bottom>
      <diagonal/>
    </border>
    <border>
      <left/>
      <right style="thin">
        <color rgb="FF5FA5AE"/>
      </right>
      <top style="thin">
        <color rgb="FF5FA5AE"/>
      </top>
      <bottom style="thin">
        <color rgb="FF5FA5AE"/>
      </bottom>
      <diagonal/>
    </border>
    <border>
      <left style="thin">
        <color rgb="FF5FA5AE"/>
      </left>
      <right style="thin">
        <color rgb="FF5FA5AE"/>
      </right>
      <top style="thin">
        <color rgb="FF5FA5AE"/>
      </top>
      <bottom style="thin">
        <color rgb="FF5FA5AE"/>
      </bottom>
      <diagonal/>
    </border>
    <border>
      <left style="thin">
        <color rgb="FF5FA5AE"/>
      </left>
      <right/>
      <top style="thin">
        <color rgb="FF5FA5AE"/>
      </top>
      <bottom style="thin">
        <color rgb="FF5FA5AE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02">
    <xf numFmtId="0" fontId="0" fillId="0" borderId="0" xfId="0"/>
    <xf numFmtId="0" fontId="4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 wrapText="1" indent="1"/>
    </xf>
    <xf numFmtId="0" fontId="7" fillId="0" borderId="1" xfId="0" applyFont="1" applyBorder="1" applyAlignment="1">
      <alignment horizontal="left" vertical="top" wrapText="1" indent="1"/>
    </xf>
    <xf numFmtId="0" fontId="7" fillId="0" borderId="2" xfId="0" applyFont="1" applyBorder="1" applyAlignment="1">
      <alignment horizontal="left" vertical="top" wrapText="1" indent="1"/>
    </xf>
    <xf numFmtId="0" fontId="4" fillId="0" borderId="3" xfId="0" applyFont="1" applyBorder="1" applyAlignment="1">
      <alignment horizontal="left" vertical="center" wrapText="1"/>
    </xf>
    <xf numFmtId="1" fontId="5" fillId="2" borderId="6" xfId="0" applyNumberFormat="1" applyFont="1" applyFill="1" applyBorder="1" applyAlignment="1">
      <alignment horizontal="left" vertical="top" indent="1" shrinkToFit="1"/>
    </xf>
    <xf numFmtId="0" fontId="10" fillId="0" borderId="7" xfId="0" applyFont="1" applyBorder="1" applyAlignment="1">
      <alignment horizontal="left" vertical="top" wrapText="1" indent="2"/>
    </xf>
    <xf numFmtId="164" fontId="6" fillId="0" borderId="7" xfId="0" applyNumberFormat="1" applyFont="1" applyBorder="1" applyAlignment="1">
      <alignment horizontal="left" vertical="top" indent="2" shrinkToFit="1"/>
    </xf>
    <xf numFmtId="164" fontId="6" fillId="0" borderId="8" xfId="0" applyNumberFormat="1" applyFont="1" applyBorder="1" applyAlignment="1">
      <alignment horizontal="right" vertical="top" indent="1" shrinkToFit="1"/>
    </xf>
    <xf numFmtId="0" fontId="7" fillId="0" borderId="0" xfId="0" applyFont="1" applyAlignment="1">
      <alignment horizontal="center" vertical="top" wrapText="1"/>
    </xf>
    <xf numFmtId="0" fontId="10" fillId="0" borderId="7" xfId="0" applyFont="1" applyBorder="1" applyAlignment="1">
      <alignment horizontal="center" vertical="top" wrapText="1"/>
    </xf>
    <xf numFmtId="0" fontId="10" fillId="0" borderId="7" xfId="0" applyFont="1" applyBorder="1" applyAlignment="1">
      <alignment horizontal="right" vertical="top" wrapText="1" indent="1"/>
    </xf>
    <xf numFmtId="0" fontId="12" fillId="4" borderId="14" xfId="0" applyFont="1" applyFill="1" applyBorder="1" applyAlignment="1">
      <alignment horizontal="left" vertical="top" wrapText="1"/>
    </xf>
    <xf numFmtId="0" fontId="12" fillId="4" borderId="14" xfId="0" applyFont="1" applyFill="1" applyBorder="1" applyAlignment="1">
      <alignment horizontal="center" vertical="top" wrapText="1"/>
    </xf>
    <xf numFmtId="1" fontId="11" fillId="0" borderId="9" xfId="0" applyNumberFormat="1" applyFont="1" applyBorder="1" applyAlignment="1">
      <alignment horizontal="right" vertical="top" shrinkToFit="1"/>
    </xf>
    <xf numFmtId="165" fontId="11" fillId="0" borderId="14" xfId="1" applyNumberFormat="1" applyFont="1" applyBorder="1" applyAlignment="1">
      <alignment horizontal="left" vertical="top" wrapText="1"/>
    </xf>
    <xf numFmtId="165" fontId="11" fillId="0" borderId="14" xfId="1" applyNumberFormat="1" applyFont="1" applyBorder="1" applyAlignment="1">
      <alignment horizontal="right" vertical="top" wrapText="1"/>
    </xf>
    <xf numFmtId="165" fontId="11" fillId="0" borderId="14" xfId="1" applyNumberFormat="1" applyFont="1" applyBorder="1" applyAlignment="1">
      <alignment horizontal="center" vertical="top" shrinkToFit="1"/>
    </xf>
    <xf numFmtId="165" fontId="11" fillId="0" borderId="14" xfId="1" applyNumberFormat="1" applyFont="1" applyBorder="1" applyAlignment="1">
      <alignment horizontal="left" vertical="top" wrapText="1" indent="1"/>
    </xf>
    <xf numFmtId="165" fontId="11" fillId="0" borderId="14" xfId="1" applyNumberFormat="1" applyFont="1" applyBorder="1" applyAlignment="1">
      <alignment horizontal="right" vertical="top" shrinkToFit="1"/>
    </xf>
    <xf numFmtId="165" fontId="11" fillId="0" borderId="14" xfId="1" applyNumberFormat="1" applyFont="1" applyBorder="1" applyAlignment="1">
      <alignment horizontal="left" vertical="top" indent="1" shrinkToFit="1"/>
    </xf>
    <xf numFmtId="0" fontId="12" fillId="3" borderId="10" xfId="0" applyFont="1" applyFill="1" applyBorder="1" applyAlignment="1">
      <alignment horizontal="left" vertical="top"/>
    </xf>
    <xf numFmtId="0" fontId="12" fillId="3" borderId="10" xfId="0" applyFont="1" applyFill="1" applyBorder="1" applyAlignment="1">
      <alignment horizontal="center" vertical="top"/>
    </xf>
    <xf numFmtId="0" fontId="4" fillId="3" borderId="10" xfId="0" applyFont="1" applyFill="1" applyBorder="1" applyAlignment="1">
      <alignment horizontal="left" vertical="center"/>
    </xf>
    <xf numFmtId="0" fontId="4" fillId="0" borderId="0" xfId="0" applyFont="1" applyAlignment="1">
      <alignment vertical="top"/>
    </xf>
    <xf numFmtId="0" fontId="4" fillId="3" borderId="0" xfId="0" applyFont="1" applyFill="1" applyAlignment="1">
      <alignment horizontal="left" vertical="center"/>
    </xf>
    <xf numFmtId="0" fontId="4" fillId="4" borderId="0" xfId="0" applyFont="1" applyFill="1" applyAlignment="1">
      <alignment horizontal="left" vertical="center"/>
    </xf>
    <xf numFmtId="0" fontId="12" fillId="4" borderId="17" xfId="0" applyFont="1" applyFill="1" applyBorder="1" applyAlignment="1">
      <alignment horizontal="center" vertical="top"/>
    </xf>
    <xf numFmtId="0" fontId="12" fillId="4" borderId="0" xfId="0" applyFont="1" applyFill="1" applyAlignment="1">
      <alignment horizontal="center" vertical="top"/>
    </xf>
    <xf numFmtId="0" fontId="12" fillId="4" borderId="10" xfId="0" applyFont="1" applyFill="1" applyBorder="1" applyAlignment="1">
      <alignment horizontal="center" vertical="top"/>
    </xf>
    <xf numFmtId="0" fontId="12" fillId="4" borderId="10" xfId="0" applyFont="1" applyFill="1" applyBorder="1" applyAlignment="1">
      <alignment horizontal="left" vertical="top"/>
    </xf>
    <xf numFmtId="0" fontId="12" fillId="4" borderId="10" xfId="0" applyFont="1" applyFill="1" applyBorder="1" applyAlignment="1">
      <alignment horizontal="right" vertical="top"/>
    </xf>
    <xf numFmtId="1" fontId="12" fillId="0" borderId="0" xfId="0" applyNumberFormat="1" applyFont="1" applyAlignment="1">
      <alignment horizontal="left" vertical="top" shrinkToFit="1"/>
    </xf>
    <xf numFmtId="0" fontId="12" fillId="0" borderId="0" xfId="0" applyFont="1" applyAlignment="1">
      <alignment horizontal="center" vertical="top"/>
    </xf>
    <xf numFmtId="0" fontId="12" fillId="0" borderId="0" xfId="0" applyFont="1" applyAlignment="1">
      <alignment horizontal="right" vertical="top"/>
    </xf>
    <xf numFmtId="1" fontId="12" fillId="0" borderId="0" xfId="0" applyNumberFormat="1" applyFont="1" applyAlignment="1">
      <alignment horizontal="right" vertical="top" shrinkToFit="1"/>
    </xf>
    <xf numFmtId="0" fontId="13" fillId="0" borderId="0" xfId="0" applyFont="1" applyAlignment="1">
      <alignment vertical="top"/>
    </xf>
    <xf numFmtId="165" fontId="0" fillId="0" borderId="0" xfId="0" applyNumberFormat="1"/>
    <xf numFmtId="0" fontId="11" fillId="6" borderId="10" xfId="0" applyFont="1" applyFill="1" applyBorder="1" applyAlignment="1">
      <alignment horizontal="left" vertical="top" wrapText="1" indent="1"/>
    </xf>
    <xf numFmtId="1" fontId="11" fillId="0" borderId="0" xfId="0" applyNumberFormat="1" applyFont="1" applyAlignment="1">
      <alignment horizontal="right" vertical="top" shrinkToFit="1"/>
    </xf>
    <xf numFmtId="1" fontId="11" fillId="0" borderId="17" xfId="0" applyNumberFormat="1" applyFont="1" applyBorder="1" applyAlignment="1">
      <alignment horizontal="right" vertical="top" shrinkToFit="1"/>
    </xf>
    <xf numFmtId="0" fontId="11" fillId="0" borderId="0" xfId="0" applyFont="1" applyAlignment="1">
      <alignment vertical="top" wrapText="1"/>
    </xf>
    <xf numFmtId="1" fontId="11" fillId="0" borderId="0" xfId="0" applyNumberFormat="1" applyFont="1" applyAlignment="1">
      <alignment vertical="top" shrinkToFit="1"/>
    </xf>
    <xf numFmtId="0" fontId="14" fillId="0" borderId="17" xfId="0" applyFont="1" applyBorder="1" applyAlignment="1">
      <alignment vertical="top" wrapText="1"/>
    </xf>
    <xf numFmtId="1" fontId="12" fillId="0" borderId="17" xfId="0" applyNumberFormat="1" applyFont="1" applyBorder="1" applyAlignment="1">
      <alignment vertical="top" shrinkToFit="1"/>
    </xf>
    <xf numFmtId="0" fontId="11" fillId="6" borderId="0" xfId="0" applyFont="1" applyFill="1" applyAlignment="1">
      <alignment vertical="top" wrapText="1"/>
    </xf>
    <xf numFmtId="0" fontId="11" fillId="5" borderId="0" xfId="0" applyFont="1" applyFill="1" applyAlignment="1">
      <alignment vertical="top" wrapText="1"/>
    </xf>
    <xf numFmtId="2" fontId="0" fillId="0" borderId="0" xfId="0" applyNumberFormat="1"/>
    <xf numFmtId="1" fontId="0" fillId="0" borderId="0" xfId="0" applyNumberFormat="1"/>
    <xf numFmtId="9" fontId="0" fillId="0" borderId="0" xfId="0" applyNumberFormat="1"/>
    <xf numFmtId="9" fontId="0" fillId="0" borderId="0" xfId="2" applyFont="1"/>
    <xf numFmtId="0" fontId="0" fillId="0" borderId="0" xfId="0" applyAlignment="1">
      <alignment wrapText="1"/>
    </xf>
    <xf numFmtId="164" fontId="0" fillId="0" borderId="0" xfId="0" applyNumberFormat="1"/>
    <xf numFmtId="166" fontId="0" fillId="0" borderId="0" xfId="0" applyNumberFormat="1"/>
    <xf numFmtId="0" fontId="18" fillId="0" borderId="0" xfId="0" applyFont="1"/>
    <xf numFmtId="167" fontId="19" fillId="0" borderId="18" xfId="0" applyNumberFormat="1" applyFont="1" applyBorder="1" applyAlignment="1">
      <alignment horizontal="right" vertical="center"/>
    </xf>
    <xf numFmtId="1" fontId="19" fillId="0" borderId="18" xfId="0" applyNumberFormat="1" applyFont="1" applyBorder="1" applyAlignment="1">
      <alignment horizontal="right" wrapText="1"/>
    </xf>
    <xf numFmtId="167" fontId="20" fillId="0" borderId="18" xfId="0" applyNumberFormat="1" applyFont="1" applyBorder="1" applyAlignment="1">
      <alignment horizontal="right" vertical="center"/>
    </xf>
    <xf numFmtId="0" fontId="0" fillId="0" borderId="0" xfId="0" applyAlignment="1">
      <alignment horizontal="right"/>
    </xf>
    <xf numFmtId="167" fontId="21" fillId="0" borderId="18" xfId="0" applyNumberFormat="1" applyFont="1" applyBorder="1" applyAlignment="1">
      <alignment horizontal="right" vertical="center"/>
    </xf>
    <xf numFmtId="0" fontId="22" fillId="0" borderId="0" xfId="0" applyFont="1"/>
    <xf numFmtId="167" fontId="19" fillId="0" borderId="18" xfId="0" applyNumberFormat="1" applyFont="1" applyBorder="1"/>
    <xf numFmtId="167" fontId="19" fillId="0" borderId="18" xfId="0" applyNumberFormat="1" applyFont="1" applyBorder="1" applyAlignment="1">
      <alignment horizontal="right"/>
    </xf>
    <xf numFmtId="167" fontId="19" fillId="0" borderId="18" xfId="0" applyNumberFormat="1" applyFont="1" applyBorder="1" applyAlignment="1">
      <alignment horizontal="right" wrapText="1"/>
    </xf>
    <xf numFmtId="0" fontId="17" fillId="0" borderId="0" xfId="0" applyFont="1"/>
    <xf numFmtId="167" fontId="21" fillId="0" borderId="18" xfId="0" applyNumberFormat="1" applyFont="1" applyBorder="1" applyAlignment="1">
      <alignment horizontal="right" wrapText="1"/>
    </xf>
    <xf numFmtId="1" fontId="21" fillId="0" borderId="18" xfId="0" applyNumberFormat="1" applyFont="1" applyBorder="1" applyAlignment="1">
      <alignment horizontal="right" wrapText="1"/>
    </xf>
    <xf numFmtId="1" fontId="17" fillId="0" borderId="0" xfId="0" applyNumberFormat="1" applyFont="1"/>
    <xf numFmtId="167" fontId="0" fillId="0" borderId="0" xfId="0" applyNumberFormat="1"/>
    <xf numFmtId="168" fontId="0" fillId="0" borderId="18" xfId="0" applyNumberFormat="1" applyBorder="1"/>
    <xf numFmtId="0" fontId="19" fillId="6" borderId="18" xfId="0" applyFont="1" applyFill="1" applyBorder="1" applyAlignment="1">
      <alignment horizontal="center" vertical="top" wrapText="1"/>
    </xf>
    <xf numFmtId="0" fontId="19" fillId="6" borderId="18" xfId="0" applyFont="1" applyFill="1" applyBorder="1" applyAlignment="1">
      <alignment vertical="top" wrapText="1"/>
    </xf>
    <xf numFmtId="0" fontId="19" fillId="7" borderId="18" xfId="0" applyFont="1" applyFill="1" applyBorder="1" applyAlignment="1">
      <alignment wrapText="1"/>
    </xf>
    <xf numFmtId="0" fontId="19" fillId="0" borderId="0" xfId="0" applyFont="1"/>
    <xf numFmtId="0" fontId="9" fillId="2" borderId="4" xfId="0" applyFont="1" applyFill="1" applyBorder="1" applyAlignment="1">
      <alignment horizontal="center" vertical="top" wrapText="1"/>
    </xf>
    <xf numFmtId="0" fontId="9" fillId="2" borderId="5" xfId="0" applyFont="1" applyFill="1" applyBorder="1" applyAlignment="1">
      <alignment horizontal="center" vertical="top" wrapText="1"/>
    </xf>
    <xf numFmtId="0" fontId="12" fillId="4" borderId="17" xfId="0" applyFont="1" applyFill="1" applyBorder="1" applyAlignment="1">
      <alignment horizontal="left" vertical="top"/>
    </xf>
    <xf numFmtId="0" fontId="12" fillId="3" borderId="11" xfId="0" applyFont="1" applyFill="1" applyBorder="1" applyAlignment="1">
      <alignment horizontal="left" wrapText="1"/>
    </xf>
    <xf numFmtId="0" fontId="12" fillId="3" borderId="13" xfId="0" applyFont="1" applyFill="1" applyBorder="1" applyAlignment="1">
      <alignment horizontal="left" wrapText="1"/>
    </xf>
    <xf numFmtId="0" fontId="12" fillId="3" borderId="12" xfId="0" applyFont="1" applyFill="1" applyBorder="1" applyAlignment="1">
      <alignment horizontal="left" wrapText="1"/>
    </xf>
    <xf numFmtId="0" fontId="12" fillId="3" borderId="15" xfId="0" applyFont="1" applyFill="1" applyBorder="1" applyAlignment="1">
      <alignment horizontal="left" vertical="top" wrapText="1" indent="4"/>
    </xf>
    <xf numFmtId="0" fontId="12" fillId="3" borderId="16" xfId="0" applyFont="1" applyFill="1" applyBorder="1" applyAlignment="1">
      <alignment horizontal="left" vertical="top" wrapText="1" indent="4"/>
    </xf>
    <xf numFmtId="0" fontId="12" fillId="3" borderId="9" xfId="0" applyFont="1" applyFill="1" applyBorder="1" applyAlignment="1">
      <alignment horizontal="left" vertical="top" wrapText="1" indent="4"/>
    </xf>
    <xf numFmtId="0" fontId="12" fillId="3" borderId="15" xfId="0" applyFont="1" applyFill="1" applyBorder="1" applyAlignment="1">
      <alignment horizontal="left" vertical="top" wrapText="1" indent="1"/>
    </xf>
    <xf numFmtId="0" fontId="12" fillId="3" borderId="16" xfId="0" applyFont="1" applyFill="1" applyBorder="1" applyAlignment="1">
      <alignment horizontal="left" vertical="top" wrapText="1" indent="1"/>
    </xf>
    <xf numFmtId="0" fontId="12" fillId="3" borderId="9" xfId="0" applyFont="1" applyFill="1" applyBorder="1" applyAlignment="1">
      <alignment horizontal="left" vertical="top" wrapText="1" indent="1"/>
    </xf>
    <xf numFmtId="0" fontId="12" fillId="3" borderId="15" xfId="0" applyFont="1" applyFill="1" applyBorder="1" applyAlignment="1">
      <alignment horizontal="left" vertical="top" wrapText="1" indent="2"/>
    </xf>
    <xf numFmtId="0" fontId="12" fillId="3" borderId="16" xfId="0" applyFont="1" applyFill="1" applyBorder="1" applyAlignment="1">
      <alignment horizontal="left" vertical="top" wrapText="1" indent="2"/>
    </xf>
    <xf numFmtId="0" fontId="12" fillId="3" borderId="9" xfId="0" applyFont="1" applyFill="1" applyBorder="1" applyAlignment="1">
      <alignment horizontal="left" vertical="top" wrapText="1" indent="2"/>
    </xf>
    <xf numFmtId="0" fontId="12" fillId="3" borderId="15" xfId="0" applyFont="1" applyFill="1" applyBorder="1" applyAlignment="1">
      <alignment horizontal="center" vertical="top" wrapText="1"/>
    </xf>
    <xf numFmtId="0" fontId="12" fillId="3" borderId="16" xfId="0" applyFont="1" applyFill="1" applyBorder="1" applyAlignment="1">
      <alignment horizontal="center" vertical="top" wrapText="1"/>
    </xf>
    <xf numFmtId="0" fontId="12" fillId="3" borderId="9" xfId="0" applyFont="1" applyFill="1" applyBorder="1" applyAlignment="1">
      <alignment horizontal="center" vertical="top" wrapText="1"/>
    </xf>
    <xf numFmtId="0" fontId="12" fillId="4" borderId="15" xfId="0" applyFont="1" applyFill="1" applyBorder="1" applyAlignment="1">
      <alignment horizontal="left" vertical="top" wrapText="1" indent="1"/>
    </xf>
    <xf numFmtId="0" fontId="12" fillId="4" borderId="9" xfId="0" applyFont="1" applyFill="1" applyBorder="1" applyAlignment="1">
      <alignment horizontal="left" vertical="top" wrapText="1" indent="1"/>
    </xf>
    <xf numFmtId="0" fontId="11" fillId="5" borderId="0" xfId="0" applyFont="1" applyFill="1" applyAlignment="1">
      <alignment horizontal="center" vertical="top" wrapText="1"/>
    </xf>
    <xf numFmtId="0" fontId="11" fillId="6" borderId="17" xfId="0" applyFont="1" applyFill="1" applyBorder="1" applyAlignment="1">
      <alignment horizontal="center" vertical="top" wrapText="1"/>
    </xf>
    <xf numFmtId="0" fontId="19" fillId="6" borderId="18" xfId="0" applyFont="1" applyFill="1" applyBorder="1" applyAlignment="1">
      <alignment horizontal="center" vertical="top" wrapText="1"/>
    </xf>
    <xf numFmtId="0" fontId="19" fillId="7" borderId="18" xfId="0" applyFont="1" applyFill="1" applyBorder="1" applyAlignment="1">
      <alignment horizontal="center" wrapText="1"/>
    </xf>
    <xf numFmtId="0" fontId="7" fillId="2" borderId="4" xfId="0" applyFont="1" applyFill="1" applyBorder="1" applyAlignment="1">
      <alignment horizontal="left" vertical="top" wrapText="1" indent="7"/>
    </xf>
    <xf numFmtId="0" fontId="7" fillId="2" borderId="5" xfId="0" applyFont="1" applyFill="1" applyBorder="1" applyAlignment="1">
      <alignment horizontal="left" vertical="top" wrapText="1" indent="7"/>
    </xf>
    <xf numFmtId="0" fontId="7" fillId="2" borderId="3" xfId="0" applyFont="1" applyFill="1" applyBorder="1" applyAlignment="1">
      <alignment horizontal="left" vertical="top" wrapText="1" indent="7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3"/>
          <c:order val="0"/>
          <c:tx>
            <c:strRef>
              <c:f>Estimates!$E$1</c:f>
              <c:strCache>
                <c:ptCount val="1"/>
                <c:pt idx="0">
                  <c:v>Estimated CO2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Estimates!$A$2:$A$26</c:f>
              <c:numCache>
                <c:formatCode>General</c:formatCode>
                <c:ptCount val="25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  <c:pt idx="17">
                  <c:v>2013</c:v>
                </c:pt>
                <c:pt idx="18">
                  <c:v>2014</c:v>
                </c:pt>
                <c:pt idx="19">
                  <c:v>2015</c:v>
                </c:pt>
                <c:pt idx="20">
                  <c:v>2016</c:v>
                </c:pt>
                <c:pt idx="21">
                  <c:v>2017</c:v>
                </c:pt>
                <c:pt idx="22">
                  <c:v>2018</c:v>
                </c:pt>
                <c:pt idx="23">
                  <c:v>2019</c:v>
                </c:pt>
                <c:pt idx="24">
                  <c:v>2020</c:v>
                </c:pt>
              </c:numCache>
            </c:numRef>
          </c:cat>
          <c:val>
            <c:numRef>
              <c:f>Estimates!$E$2:$E$26</c:f>
              <c:numCache>
                <c:formatCode>0</c:formatCode>
                <c:ptCount val="25"/>
                <c:pt idx="0">
                  <c:v>4317.5213788384935</c:v>
                </c:pt>
                <c:pt idx="1">
                  <c:v>4323.6465015735757</c:v>
                </c:pt>
                <c:pt idx="2">
                  <c:v>3951.6537287211563</c:v>
                </c:pt>
                <c:pt idx="3">
                  <c:v>3776.5154803364603</c:v>
                </c:pt>
                <c:pt idx="4">
                  <c:v>3671.5497929735247</c:v>
                </c:pt>
                <c:pt idx="5">
                  <c:v>3636.311312215968</c:v>
                </c:pt>
                <c:pt idx="6">
                  <c:v>4205.3752887050241</c:v>
                </c:pt>
                <c:pt idx="7">
                  <c:v>4458.4175707406712</c:v>
                </c:pt>
                <c:pt idx="8">
                  <c:v>4335.4577655440899</c:v>
                </c:pt>
                <c:pt idx="9">
                  <c:v>5067.9683123554305</c:v>
                </c:pt>
                <c:pt idx="10">
                  <c:v>5332.6317954919741</c:v>
                </c:pt>
                <c:pt idx="11">
                  <c:v>5490.8300814461118</c:v>
                </c:pt>
                <c:pt idx="12">
                  <c:v>5342.7534867733993</c:v>
                </c:pt>
                <c:pt idx="13">
                  <c:v>5570.6789793329162</c:v>
                </c:pt>
                <c:pt idx="14">
                  <c:v>5045.100787608505</c:v>
                </c:pt>
                <c:pt idx="15">
                  <c:v>4638.3587490771315</c:v>
                </c:pt>
                <c:pt idx="16">
                  <c:v>4632.7355872541166</c:v>
                </c:pt>
                <c:pt idx="17">
                  <c:v>4893.2754183871166</c:v>
                </c:pt>
                <c:pt idx="18">
                  <c:v>4910.5197813110271</c:v>
                </c:pt>
                <c:pt idx="19">
                  <c:v>5419.2284875663954</c:v>
                </c:pt>
                <c:pt idx="20">
                  <c:v>5691.389519800292</c:v>
                </c:pt>
                <c:pt idx="21">
                  <c:v>5481.4581450744208</c:v>
                </c:pt>
                <c:pt idx="22">
                  <c:v>5466.0881694248483</c:v>
                </c:pt>
                <c:pt idx="23">
                  <c:v>5452.9674585044813</c:v>
                </c:pt>
                <c:pt idx="24">
                  <c:v>5070.9673319943713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97E-4CAA-8900-2489678F4B1F}"/>
            </c:ext>
          </c:extLst>
        </c:ser>
        <c:ser>
          <c:idx val="4"/>
          <c:order val="1"/>
          <c:tx>
            <c:strRef>
              <c:f>Estimates!$F$1</c:f>
              <c:strCache>
                <c:ptCount val="1"/>
                <c:pt idx="0">
                  <c:v>Reported CO2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Estimates!$A$2:$A$26</c:f>
              <c:numCache>
                <c:formatCode>General</c:formatCode>
                <c:ptCount val="25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  <c:pt idx="17">
                  <c:v>2013</c:v>
                </c:pt>
                <c:pt idx="18">
                  <c:v>2014</c:v>
                </c:pt>
                <c:pt idx="19">
                  <c:v>2015</c:v>
                </c:pt>
                <c:pt idx="20">
                  <c:v>2016</c:v>
                </c:pt>
                <c:pt idx="21">
                  <c:v>2017</c:v>
                </c:pt>
                <c:pt idx="22">
                  <c:v>2018</c:v>
                </c:pt>
                <c:pt idx="23">
                  <c:v>2019</c:v>
                </c:pt>
                <c:pt idx="24">
                  <c:v>2020</c:v>
                </c:pt>
              </c:numCache>
            </c:numRef>
          </c:cat>
          <c:val>
            <c:numRef>
              <c:f>Estimates!$F$2:$F$26</c:f>
              <c:numCache>
                <c:formatCode>General</c:formatCode>
                <c:ptCount val="25"/>
                <c:pt idx="4" formatCode="0">
                  <c:v>3870.6</c:v>
                </c:pt>
                <c:pt idx="5" formatCode="0">
                  <c:v>3783</c:v>
                </c:pt>
                <c:pt idx="6" formatCode="0">
                  <c:v>4258.3999999999996</c:v>
                </c:pt>
                <c:pt idx="7" formatCode="0">
                  <c:v>4514.6000000000004</c:v>
                </c:pt>
                <c:pt idx="8" formatCode="0">
                  <c:v>4390.1000000000004</c:v>
                </c:pt>
                <c:pt idx="9" formatCode="0">
                  <c:v>5061.5</c:v>
                </c:pt>
                <c:pt idx="10" formatCode="0">
                  <c:v>5399.8</c:v>
                </c:pt>
                <c:pt idx="11" formatCode="0">
                  <c:v>5407.7</c:v>
                </c:pt>
                <c:pt idx="12" formatCode="0">
                  <c:v>4988.6000000000004</c:v>
                </c:pt>
                <c:pt idx="13" formatCode="0">
                  <c:v>5432.1</c:v>
                </c:pt>
                <c:pt idx="14" formatCode="0">
                  <c:v>4819</c:v>
                </c:pt>
                <c:pt idx="15" formatCode="0">
                  <c:v>4432.8</c:v>
                </c:pt>
                <c:pt idx="16" formatCode="0">
                  <c:v>4414.5</c:v>
                </c:pt>
                <c:pt idx="17" formatCode="0">
                  <c:v>4665</c:v>
                </c:pt>
                <c:pt idx="18" formatCode="0">
                  <c:v>4678.2</c:v>
                </c:pt>
                <c:pt idx="19" formatCode="0">
                  <c:v>5181.1000000000004</c:v>
                </c:pt>
                <c:pt idx="20" formatCode="0">
                  <c:v>5447.3</c:v>
                </c:pt>
                <c:pt idx="21" formatCode="0">
                  <c:v>5246.4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97E-4CAA-8900-2489678F4B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09167375"/>
        <c:axId val="2109167791"/>
      </c:lineChart>
      <c:catAx>
        <c:axId val="21091673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9167791"/>
        <c:crosses val="autoZero"/>
        <c:auto val="1"/>
        <c:lblAlgn val="ctr"/>
        <c:lblOffset val="100"/>
        <c:noMultiLvlLbl val="0"/>
      </c:catAx>
      <c:valAx>
        <c:axId val="21091677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91673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312420</xdr:colOff>
      <xdr:row>27</xdr:row>
      <xdr:rowOff>0</xdr:rowOff>
    </xdr:from>
    <xdr:to>
      <xdr:col>12</xdr:col>
      <xdr:colOff>335280</xdr:colOff>
      <xdr:row>42</xdr:row>
      <xdr:rowOff>91440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3E8594D-084C-DFDB-CBE2-2781CFE52B9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69850</xdr:colOff>
      <xdr:row>0</xdr:row>
      <xdr:rowOff>82550</xdr:rowOff>
    </xdr:from>
    <xdr:to>
      <xdr:col>13</xdr:col>
      <xdr:colOff>165100</xdr:colOff>
      <xdr:row>18</xdr:row>
      <xdr:rowOff>139700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34FB0B3-757E-418E-A7FD-585EC11150E7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79" t="20381" r="79" b="20157"/>
        <a:stretch/>
      </xdr:blipFill>
      <xdr:spPr bwMode="auto">
        <a:xfrm>
          <a:off x="69850" y="82550"/>
          <a:ext cx="8020050" cy="3371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"/>
  <sheetViews>
    <sheetView workbookViewId="0"/>
  </sheetViews>
  <sheetFormatPr defaultRowHeight="14.4"/>
  <sheetData>
    <row r="1" spans="1:6">
      <c r="A1" t="s">
        <v>4</v>
      </c>
      <c r="B1" t="s">
        <v>1</v>
      </c>
      <c r="C1" t="s">
        <v>6</v>
      </c>
      <c r="D1" t="s">
        <v>8</v>
      </c>
      <c r="E1" t="s">
        <v>7</v>
      </c>
      <c r="F1" t="s">
        <v>2</v>
      </c>
    </row>
    <row r="2" spans="1:6">
      <c r="A2">
        <v>2000</v>
      </c>
      <c r="B2">
        <v>6436640</v>
      </c>
      <c r="C2">
        <v>532100</v>
      </c>
      <c r="D2">
        <v>46270</v>
      </c>
      <c r="E2">
        <v>561754</v>
      </c>
      <c r="F2">
        <v>189958</v>
      </c>
    </row>
    <row r="3" spans="1:6">
      <c r="A3">
        <v>2001</v>
      </c>
      <c r="B3">
        <v>6551695</v>
      </c>
      <c r="C3">
        <v>522910</v>
      </c>
      <c r="D3">
        <v>45470</v>
      </c>
      <c r="E3">
        <v>624156</v>
      </c>
      <c r="F3">
        <v>202228</v>
      </c>
    </row>
    <row r="4" spans="1:6">
      <c r="A4">
        <v>2002</v>
      </c>
      <c r="B4">
        <v>6451258</v>
      </c>
      <c r="C4">
        <v>572369</v>
      </c>
      <c r="D4">
        <v>49771</v>
      </c>
      <c r="E4">
        <v>667110</v>
      </c>
      <c r="F4">
        <v>225379</v>
      </c>
    </row>
    <row r="5" spans="1:6">
      <c r="A5">
        <v>2003</v>
      </c>
      <c r="B5">
        <v>6879106</v>
      </c>
      <c r="C5">
        <v>586969</v>
      </c>
      <c r="D5">
        <v>51041</v>
      </c>
      <c r="E5">
        <v>702008</v>
      </c>
      <c r="F5">
        <v>245360</v>
      </c>
    </row>
    <row r="6" spans="1:6">
      <c r="A6">
        <v>2004</v>
      </c>
      <c r="B6">
        <v>7404575</v>
      </c>
      <c r="C6">
        <v>608056</v>
      </c>
      <c r="D6">
        <v>52874</v>
      </c>
      <c r="E6">
        <v>726644</v>
      </c>
      <c r="F6">
        <v>247184</v>
      </c>
    </row>
    <row r="7" spans="1:6">
      <c r="A7">
        <v>2005</v>
      </c>
      <c r="B7">
        <v>8054255</v>
      </c>
      <c r="C7">
        <v>685860</v>
      </c>
      <c r="D7">
        <v>59640</v>
      </c>
      <c r="E7">
        <v>775839</v>
      </c>
      <c r="F7">
        <v>264023</v>
      </c>
    </row>
    <row r="8" spans="1:6">
      <c r="A8">
        <v>2006</v>
      </c>
      <c r="B8">
        <v>8627144</v>
      </c>
      <c r="C8">
        <v>755302</v>
      </c>
      <c r="D8">
        <v>65678</v>
      </c>
      <c r="E8">
        <v>808328</v>
      </c>
      <c r="F8">
        <v>299475</v>
      </c>
    </row>
    <row r="9" spans="1:6">
      <c r="A9">
        <v>2007</v>
      </c>
      <c r="B9">
        <v>8812852</v>
      </c>
      <c r="C9">
        <v>660772</v>
      </c>
      <c r="D9">
        <v>57458</v>
      </c>
      <c r="E9">
        <v>858382</v>
      </c>
      <c r="F9">
        <v>333443</v>
      </c>
    </row>
    <row r="10" spans="1:6">
      <c r="A10">
        <v>2008</v>
      </c>
      <c r="B10">
        <v>8603568</v>
      </c>
      <c r="C10">
        <v>648462</v>
      </c>
      <c r="D10">
        <v>56388</v>
      </c>
      <c r="E10">
        <v>978488</v>
      </c>
      <c r="F10">
        <v>391618</v>
      </c>
    </row>
    <row r="11" spans="1:6">
      <c r="A11">
        <v>2009</v>
      </c>
      <c r="B11">
        <v>8749099</v>
      </c>
      <c r="C11">
        <v>626465</v>
      </c>
      <c r="D11">
        <v>54475</v>
      </c>
      <c r="E11">
        <v>993784</v>
      </c>
      <c r="F11">
        <v>444947</v>
      </c>
    </row>
    <row r="12" spans="1:6">
      <c r="A12">
        <v>2010</v>
      </c>
      <c r="B12">
        <v>8051414</v>
      </c>
      <c r="C12">
        <v>626777</v>
      </c>
      <c r="D12">
        <v>54502</v>
      </c>
      <c r="E12">
        <v>1009043</v>
      </c>
      <c r="F12">
        <v>489621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EA235D-271A-4835-A472-E89FD794B5FE}">
  <dimension ref="A1:Q26"/>
  <sheetViews>
    <sheetView tabSelected="1" workbookViewId="0"/>
  </sheetViews>
  <sheetFormatPr defaultRowHeight="14.4"/>
  <cols>
    <col min="1" max="1" width="4.88671875" bestFit="1" customWidth="1"/>
    <col min="2" max="2" width="10.6640625" customWidth="1"/>
    <col min="3" max="4" width="11.33203125" customWidth="1"/>
    <col min="5" max="5" width="10.44140625" customWidth="1"/>
    <col min="7" max="7" width="8" customWidth="1"/>
    <col min="8" max="8" width="9" customWidth="1"/>
    <col min="9" max="9" width="11.88671875" customWidth="1"/>
    <col min="10" max="10" width="10.44140625" customWidth="1"/>
    <col min="11" max="11" width="11.6640625" customWidth="1"/>
    <col min="12" max="12" width="14.88671875" customWidth="1"/>
    <col min="13" max="13" width="11.33203125" bestFit="1" customWidth="1"/>
  </cols>
  <sheetData>
    <row r="1" spans="1:17" ht="57.6">
      <c r="A1" s="52"/>
      <c r="B1" s="52" t="s">
        <v>86</v>
      </c>
      <c r="C1" s="52" t="s">
        <v>79</v>
      </c>
      <c r="D1" s="52" t="s">
        <v>80</v>
      </c>
      <c r="E1" s="52" t="s">
        <v>64</v>
      </c>
      <c r="F1" s="52" t="s">
        <v>63</v>
      </c>
      <c r="G1" s="52" t="s">
        <v>71</v>
      </c>
      <c r="H1" s="52" t="s">
        <v>81</v>
      </c>
      <c r="I1" s="52" t="s">
        <v>75</v>
      </c>
      <c r="J1" s="52" t="s">
        <v>76</v>
      </c>
      <c r="K1" s="52" t="s">
        <v>85</v>
      </c>
      <c r="L1" s="52" t="s">
        <v>87</v>
      </c>
    </row>
    <row r="2" spans="1:17">
      <c r="A2" s="52">
        <v>1996</v>
      </c>
      <c r="B2" s="49">
        <v>11517.154</v>
      </c>
      <c r="C2" s="49">
        <f>$N$13*B2</f>
        <v>8302.3822502601506</v>
      </c>
      <c r="D2" s="52"/>
      <c r="E2" s="49">
        <f t="shared" ref="E2:E5" si="0">$P$10*B2</f>
        <v>4317.5213788384935</v>
      </c>
      <c r="F2" s="52"/>
      <c r="G2" s="52"/>
      <c r="H2" s="49">
        <f>HLOOKUP(A2,COMTRADE!$C$1:$AG$7,7,FALSE)/1000</f>
        <v>19.638252000000001</v>
      </c>
      <c r="I2" s="52"/>
      <c r="J2" s="52"/>
      <c r="K2" s="52"/>
      <c r="L2" s="52"/>
    </row>
    <row r="3" spans="1:17">
      <c r="A3" s="52">
        <v>1997</v>
      </c>
      <c r="B3" s="49">
        <v>11533.493</v>
      </c>
      <c r="C3" s="49">
        <f t="shared" ref="C3:C26" si="1">$N$13*B3</f>
        <v>8314.1605614286036</v>
      </c>
      <c r="D3" s="52"/>
      <c r="E3" s="49">
        <f t="shared" si="0"/>
        <v>4323.6465015735757</v>
      </c>
      <c r="F3" s="52"/>
      <c r="G3" s="52"/>
      <c r="H3" s="49">
        <f>HLOOKUP(A3,COMTRADE!$C$1:$AG$7,7,FALSE)/1000</f>
        <v>18.116878</v>
      </c>
      <c r="I3" s="52"/>
      <c r="J3" s="52"/>
      <c r="K3" s="52"/>
      <c r="L3" s="52"/>
    </row>
    <row r="4" spans="1:17">
      <c r="A4" s="52">
        <v>1998</v>
      </c>
      <c r="B4" s="49">
        <v>10541.188</v>
      </c>
      <c r="C4" s="49">
        <f t="shared" si="1"/>
        <v>7598.8366698800146</v>
      </c>
      <c r="D4" s="52"/>
      <c r="E4" s="49">
        <f t="shared" si="0"/>
        <v>3951.6537287211563</v>
      </c>
      <c r="F4" s="52"/>
      <c r="G4" s="52"/>
      <c r="H4" s="49">
        <f>HLOOKUP(A4,COMTRADE!$C$1:$AG$7,7,FALSE)/1000</f>
        <v>19.723130000000001</v>
      </c>
      <c r="I4" s="52"/>
      <c r="J4" s="52"/>
      <c r="K4" s="52"/>
      <c r="L4" s="52"/>
    </row>
    <row r="5" spans="1:17">
      <c r="A5" s="52">
        <v>1999</v>
      </c>
      <c r="B5">
        <v>10074</v>
      </c>
      <c r="C5" s="49">
        <f t="shared" si="1"/>
        <v>7262.0543920069795</v>
      </c>
      <c r="D5" s="52"/>
      <c r="E5" s="49">
        <f t="shared" si="0"/>
        <v>3776.5154803364603</v>
      </c>
      <c r="F5" s="52"/>
      <c r="G5" s="49">
        <f>HLOOKUP(A5,COMTRADE!$C$1:$AG$7,6,FALSE)/1000</f>
        <v>258.28556800000001</v>
      </c>
      <c r="H5" s="49">
        <f>HLOOKUP(A5,COMTRADE!$C$1:$AG$7,7,FALSE)/1000</f>
        <v>16.710284999999999</v>
      </c>
      <c r="I5" s="52"/>
      <c r="J5" s="52"/>
      <c r="K5" s="52"/>
      <c r="L5" s="52"/>
    </row>
    <row r="6" spans="1:17">
      <c r="A6">
        <v>2000</v>
      </c>
      <c r="B6">
        <f>'SAMI 2009-2010'!B5</f>
        <v>9794</v>
      </c>
      <c r="C6" s="49">
        <f t="shared" si="1"/>
        <v>7060.2105137300332</v>
      </c>
      <c r="D6" s="49">
        <f>(C6-G6+H6)/J6</f>
        <v>9105.4583022659499</v>
      </c>
      <c r="E6" s="49">
        <f t="shared" ref="E6:E26" si="2">$P$10*B6</f>
        <v>3671.5497929735247</v>
      </c>
      <c r="F6" s="49">
        <f>'NIR17 Emissions'!B3</f>
        <v>3870.6</v>
      </c>
      <c r="G6" s="49">
        <f>HLOOKUP(A6,COMTRADE!$C$1:$AG$7,6,FALSE)/1000</f>
        <v>323.48847499999999</v>
      </c>
      <c r="H6" s="49">
        <f>HLOOKUP(A6,COMTRADE!$C$1:$AG$7,7,FALSE)/1000</f>
        <v>17.006181000000002</v>
      </c>
      <c r="I6" s="49">
        <f>F6/0.5101</f>
        <v>7587.9239364830428</v>
      </c>
      <c r="J6" s="51">
        <f>(I6-G6)/B6</f>
        <v>0.74172304078854834</v>
      </c>
      <c r="K6" s="49">
        <v>7971</v>
      </c>
      <c r="L6" s="49"/>
      <c r="M6" t="s">
        <v>61</v>
      </c>
      <c r="N6">
        <v>44.01</v>
      </c>
    </row>
    <row r="7" spans="1:17">
      <c r="A7">
        <v>2001</v>
      </c>
      <c r="B7">
        <f>'SAMI 2009-2010'!B6</f>
        <v>9700</v>
      </c>
      <c r="C7" s="49">
        <f t="shared" si="1"/>
        <v>6992.4486403084866</v>
      </c>
      <c r="D7" s="49">
        <f t="shared" ref="D7:D23" si="3">(C7-G7+H7)/J7</f>
        <v>9154.1945929004851</v>
      </c>
      <c r="E7" s="49">
        <f t="shared" si="2"/>
        <v>3636.311312215968</v>
      </c>
      <c r="F7" s="49">
        <f>'NIR17 Emissions'!B4</f>
        <v>3783</v>
      </c>
      <c r="G7" s="49">
        <f>HLOOKUP(A7,COMTRADE!$C$1:$AG$7,6,FALSE)/1000</f>
        <v>63.269019999999998</v>
      </c>
      <c r="H7" s="49">
        <f>HLOOKUP(A7,COMTRADE!$C$1:$AG$7,7,FALSE)/1000</f>
        <v>10.005540000000002</v>
      </c>
      <c r="I7" s="49">
        <f t="shared" ref="I7:I23" si="4">F7/0.5101</f>
        <v>7416.1929033522838</v>
      </c>
      <c r="J7" s="51">
        <f t="shared" ref="J7:J23" si="5">(I7-G7)/B7</f>
        <v>0.75803339003631798</v>
      </c>
      <c r="K7" s="49">
        <v>8036</v>
      </c>
      <c r="L7" s="49"/>
      <c r="M7" t="s">
        <v>77</v>
      </c>
      <c r="N7">
        <v>56.08</v>
      </c>
    </row>
    <row r="8" spans="1:17">
      <c r="A8">
        <v>2002</v>
      </c>
      <c r="B8">
        <f>'SAMI 2009-2010'!B7</f>
        <v>11218</v>
      </c>
      <c r="C8" s="49">
        <f t="shared" si="1"/>
        <v>8086.7308089670732</v>
      </c>
      <c r="D8" s="49">
        <f t="shared" si="3"/>
        <v>10889.845192090526</v>
      </c>
      <c r="E8" s="49">
        <f t="shared" si="2"/>
        <v>4205.3752887050241</v>
      </c>
      <c r="F8" s="49">
        <f>'NIR17 Emissions'!B5</f>
        <v>4258.3999999999996</v>
      </c>
      <c r="G8" s="49">
        <f>HLOOKUP(A8,COMTRADE!$C$1:$AG$7,6,FALSE)/1000</f>
        <v>17.847844000000002</v>
      </c>
      <c r="H8" s="49">
        <f>HLOOKUP(A8,COMTRADE!$C$1:$AG$7,7,FALSE)/1000</f>
        <v>17.753360000000001</v>
      </c>
      <c r="I8" s="49">
        <f t="shared" si="4"/>
        <v>8348.167026073319</v>
      </c>
      <c r="J8" s="51">
        <f t="shared" si="5"/>
        <v>0.74258505812741304</v>
      </c>
      <c r="K8" s="49">
        <v>8525</v>
      </c>
      <c r="L8" s="49"/>
      <c r="M8" t="s">
        <v>62</v>
      </c>
      <c r="N8">
        <v>100.09</v>
      </c>
      <c r="O8" s="50">
        <v>0.82</v>
      </c>
      <c r="P8" s="48">
        <f>N6/N8</f>
        <v>0.43970426616045555</v>
      </c>
      <c r="Q8" t="s">
        <v>69</v>
      </c>
    </row>
    <row r="9" spans="1:17">
      <c r="A9">
        <v>2003</v>
      </c>
      <c r="B9">
        <f>'SAMI 2009-2010'!B8</f>
        <v>11893</v>
      </c>
      <c r="C9" s="49">
        <f t="shared" si="1"/>
        <v>8573.3187298132816</v>
      </c>
      <c r="D9" s="49">
        <f t="shared" si="3"/>
        <v>11577.656756873284</v>
      </c>
      <c r="E9" s="49">
        <f t="shared" si="2"/>
        <v>4458.4175707406712</v>
      </c>
      <c r="F9" s="49">
        <f>'NIR17 Emissions'!B6</f>
        <v>4514.6000000000004</v>
      </c>
      <c r="G9" s="49">
        <f>HLOOKUP(A9,COMTRADE!$C$1:$AG$7,6,FALSE)/1000</f>
        <v>0.47967500000000002</v>
      </c>
      <c r="H9" s="49">
        <f>HLOOKUP(A9,COMTRADE!$C$1:$AG$7,7,FALSE)/1000</f>
        <v>42.446289999999998</v>
      </c>
      <c r="I9" s="49">
        <f t="shared" si="4"/>
        <v>8850.4214859831409</v>
      </c>
      <c r="J9" s="51">
        <f t="shared" si="5"/>
        <v>0.74413031287170106</v>
      </c>
      <c r="K9" s="49">
        <v>8973.4310000000005</v>
      </c>
      <c r="L9" s="49"/>
      <c r="M9" t="s">
        <v>67</v>
      </c>
      <c r="N9" s="48">
        <v>184.4</v>
      </c>
      <c r="O9" s="50">
        <v>0.03</v>
      </c>
      <c r="P9" s="48">
        <f>2*N6/N9</f>
        <v>0.47733188720173531</v>
      </c>
      <c r="Q9" t="s">
        <v>70</v>
      </c>
    </row>
    <row r="10" spans="1:17">
      <c r="A10">
        <v>2004</v>
      </c>
      <c r="B10">
        <f>'SAMI 2009-2010'!B9</f>
        <v>11565</v>
      </c>
      <c r="C10" s="49">
        <f t="shared" si="1"/>
        <v>8336.8730438317161</v>
      </c>
      <c r="D10" s="49">
        <f t="shared" si="3"/>
        <v>11219.371589636583</v>
      </c>
      <c r="E10" s="49">
        <f t="shared" si="2"/>
        <v>4335.4577655440899</v>
      </c>
      <c r="F10" s="49">
        <f>'NIR17 Emissions'!B7</f>
        <v>4390.1000000000004</v>
      </c>
      <c r="G10" s="49">
        <f>HLOOKUP(A10,COMTRADE!$C$1:$AG$7,6,FALSE)/1000</f>
        <v>0.65572000000000008</v>
      </c>
      <c r="H10" s="49">
        <f>HLOOKUP(A10,COMTRADE!$C$1:$AG$7,7,FALSE)/1000</f>
        <v>12.291188</v>
      </c>
      <c r="I10" s="49">
        <f t="shared" si="4"/>
        <v>8606.3516957459324</v>
      </c>
      <c r="J10" s="51">
        <f t="shared" si="5"/>
        <v>0.74411551887124361</v>
      </c>
      <c r="K10" s="49">
        <v>10297.433000000001</v>
      </c>
      <c r="L10" s="49"/>
      <c r="P10" s="48">
        <f>O8*P8+O9*P9</f>
        <v>0.37487745486762558</v>
      </c>
      <c r="Q10" t="s">
        <v>68</v>
      </c>
    </row>
    <row r="11" spans="1:17">
      <c r="A11">
        <v>2005</v>
      </c>
      <c r="B11">
        <f>'SAMI 2009-2010'!B10</f>
        <v>13519</v>
      </c>
      <c r="C11" s="49">
        <f t="shared" si="1"/>
        <v>9745.454965807261</v>
      </c>
      <c r="D11" s="49">
        <f t="shared" si="3"/>
        <v>13737.022137789223</v>
      </c>
      <c r="E11" s="49">
        <f t="shared" si="2"/>
        <v>5067.9683123554305</v>
      </c>
      <c r="F11" s="49">
        <f>'NIR17 Emissions'!B8</f>
        <v>5061.5</v>
      </c>
      <c r="G11" s="49">
        <f>HLOOKUP(A11,COMTRADE!$C$1:$AG$7,6,FALSE)/1000</f>
        <v>58.840876999999999</v>
      </c>
      <c r="H11" s="49">
        <f>HLOOKUP(A11,COMTRADE!$C$1:$AG$7,7,FALSE)/1000</f>
        <v>336.18239699999998</v>
      </c>
      <c r="I11" s="49">
        <f t="shared" si="4"/>
        <v>9922.5642030974323</v>
      </c>
      <c r="J11" s="51">
        <f t="shared" si="5"/>
        <v>0.7296193006951277</v>
      </c>
      <c r="K11" s="49">
        <v>11463.546</v>
      </c>
      <c r="L11" s="49"/>
      <c r="M11" t="s">
        <v>78</v>
      </c>
      <c r="N11" s="50">
        <v>0.65</v>
      </c>
    </row>
    <row r="12" spans="1:17">
      <c r="A12">
        <v>2006</v>
      </c>
      <c r="B12">
        <f>'SAMI 2009-2010'!B11</f>
        <v>14225</v>
      </c>
      <c r="C12" s="49">
        <f t="shared" si="1"/>
        <v>10254.389887462703</v>
      </c>
      <c r="D12" s="49">
        <f t="shared" si="3"/>
        <v>14377.716141226865</v>
      </c>
      <c r="E12" s="49">
        <f t="shared" si="2"/>
        <v>5332.6317954919741</v>
      </c>
      <c r="F12" s="49">
        <f>'NIR17 Emissions'!B9</f>
        <v>5399.8</v>
      </c>
      <c r="G12" s="49">
        <f>HLOOKUP(A12,COMTRADE!$C$1:$AG$7,6,FALSE)/1000</f>
        <v>0.13059599999999999</v>
      </c>
      <c r="H12" s="49">
        <f>HLOOKUP(A12,COMTRADE!$C$1:$AG$7,7,FALSE)/1000</f>
        <v>445.02243300000004</v>
      </c>
      <c r="I12" s="49">
        <f t="shared" si="4"/>
        <v>10585.7674965693</v>
      </c>
      <c r="J12" s="51">
        <f t="shared" si="5"/>
        <v>0.74415725135812294</v>
      </c>
      <c r="K12" s="49">
        <v>12657.529</v>
      </c>
      <c r="L12" s="49"/>
    </row>
    <row r="13" spans="1:17">
      <c r="A13">
        <v>2007</v>
      </c>
      <c r="B13">
        <f>'SAMI 2009-2010'!B12</f>
        <v>14647</v>
      </c>
      <c r="C13" s="49">
        <f t="shared" si="1"/>
        <v>10558.597446865815</v>
      </c>
      <c r="D13" s="49">
        <f t="shared" si="3"/>
        <v>15444.680167597427</v>
      </c>
      <c r="E13" s="49">
        <f t="shared" si="2"/>
        <v>5490.8300814461118</v>
      </c>
      <c r="F13" s="49">
        <f>'NIR17 Emissions'!B10</f>
        <v>5407.7</v>
      </c>
      <c r="G13" s="49">
        <f>HLOOKUP(A13,COMTRADE!$C$1:$AG$7,6,FALSE)/1000</f>
        <v>0.26122000000000001</v>
      </c>
      <c r="H13" s="49">
        <f>HLOOKUP(A13,COMTRADE!$C$1:$AG$7,7,FALSE)/1000</f>
        <v>619.99060299999996</v>
      </c>
      <c r="I13" s="49">
        <f t="shared" si="4"/>
        <v>10601.254655949813</v>
      </c>
      <c r="J13" s="51">
        <f t="shared" si="5"/>
        <v>0.7237655107496288</v>
      </c>
      <c r="K13" s="49">
        <v>13651.415999999999</v>
      </c>
      <c r="L13" s="49"/>
      <c r="M13" t="s">
        <v>94</v>
      </c>
      <c r="N13" s="51">
        <f>($O$8*$N$7/$N$8+$O$9*$N$7/$N$9)/$N$11</f>
        <v>0.72087099384623576</v>
      </c>
    </row>
    <row r="14" spans="1:17">
      <c r="A14">
        <v>2008</v>
      </c>
      <c r="B14">
        <f>'SAMI 2009-2010'!B13</f>
        <v>14252</v>
      </c>
      <c r="C14" s="49">
        <f t="shared" si="1"/>
        <v>10273.853404296553</v>
      </c>
      <c r="D14" s="49">
        <f t="shared" si="3"/>
        <v>15531.59898188055</v>
      </c>
      <c r="E14" s="49">
        <f t="shared" si="2"/>
        <v>5342.7534867733993</v>
      </c>
      <c r="F14" s="49">
        <f>'NIR17 Emissions'!B11</f>
        <v>4988.6000000000004</v>
      </c>
      <c r="G14" s="49">
        <f>HLOOKUP(A14,COMTRADE!$C$1:$AG$7,6,FALSE)/1000</f>
        <v>0.528945</v>
      </c>
      <c r="H14" s="49">
        <f>HLOOKUP(A14,COMTRADE!$C$1:$AG$7,7,FALSE)/1000</f>
        <v>383.80456900000001</v>
      </c>
      <c r="I14" s="49">
        <f t="shared" si="4"/>
        <v>9779.6510488139593</v>
      </c>
      <c r="J14" s="51">
        <f t="shared" si="5"/>
        <v>0.68615787986345489</v>
      </c>
      <c r="K14" s="49">
        <v>13473</v>
      </c>
      <c r="L14" s="49"/>
    </row>
    <row r="15" spans="1:17">
      <c r="A15">
        <v>2009</v>
      </c>
      <c r="B15">
        <f>'SAMI 2009-2010'!B14</f>
        <v>14860</v>
      </c>
      <c r="C15" s="49">
        <f t="shared" si="1"/>
        <v>10712.142968555063</v>
      </c>
      <c r="D15" s="49">
        <f t="shared" si="3"/>
        <v>15093.519285690954</v>
      </c>
      <c r="E15" s="49">
        <f t="shared" si="2"/>
        <v>5570.6789793329162</v>
      </c>
      <c r="F15" s="49">
        <f>'NIR17 Emissions'!B12</f>
        <v>5432.1</v>
      </c>
      <c r="G15" s="49">
        <f>HLOOKUP(A15,COMTRADE!$C$1:$AG$7,6,FALSE)/1000</f>
        <v>4.0793560000000006</v>
      </c>
      <c r="H15" s="49">
        <f>HLOOKUP(A15,COMTRADE!$C$1:$AG$7,7,FALSE)/1000</f>
        <v>104.22774099999999</v>
      </c>
      <c r="I15" s="49">
        <f t="shared" si="4"/>
        <v>10649.088414036463</v>
      </c>
      <c r="J15" s="51">
        <f t="shared" si="5"/>
        <v>0.71635323405359774</v>
      </c>
      <c r="K15" s="49">
        <v>11784</v>
      </c>
      <c r="L15" s="49"/>
    </row>
    <row r="16" spans="1:17">
      <c r="A16">
        <v>2010</v>
      </c>
      <c r="B16">
        <f>'SAMI 2019-2020'!B5</f>
        <v>13458</v>
      </c>
      <c r="C16" s="49">
        <f t="shared" si="1"/>
        <v>9701.4818351826416</v>
      </c>
      <c r="D16" s="49">
        <f t="shared" si="3"/>
        <v>13853.461479267411</v>
      </c>
      <c r="E16" s="49">
        <f t="shared" si="2"/>
        <v>5045.100787608505</v>
      </c>
      <c r="F16" s="49">
        <f>'NIR17 Emissions'!B13</f>
        <v>4819</v>
      </c>
      <c r="G16" s="49">
        <f>HLOOKUP(A16,COMTRADE!$C$1:$AG$7,6,FALSE)/1000</f>
        <v>154.39141800000002</v>
      </c>
      <c r="H16" s="49">
        <f>HLOOKUP(A16,COMTRADE!$C$1:$AG$7,7,FALSE)/1000</f>
        <v>18.752326</v>
      </c>
      <c r="I16" s="49">
        <f t="shared" si="4"/>
        <v>9447.1672221133103</v>
      </c>
      <c r="J16" s="51">
        <f t="shared" si="5"/>
        <v>0.69050199168623205</v>
      </c>
      <c r="K16" s="49">
        <v>10870</v>
      </c>
      <c r="L16" s="49"/>
    </row>
    <row r="17" spans="1:12">
      <c r="A17">
        <v>2011</v>
      </c>
      <c r="B17">
        <f>'SAMI 2019-2020'!B6</f>
        <v>12373</v>
      </c>
      <c r="C17" s="49">
        <f t="shared" si="1"/>
        <v>8919.3368068594755</v>
      </c>
      <c r="D17" s="49">
        <f t="shared" si="3"/>
        <v>12719.582120400066</v>
      </c>
      <c r="E17" s="49">
        <f t="shared" si="2"/>
        <v>4638.3587490771315</v>
      </c>
      <c r="F17" s="49">
        <f>'NIR17 Emissions'!B14</f>
        <v>4432.8</v>
      </c>
      <c r="G17" s="49">
        <f>HLOOKUP(A17,COMTRADE!$C$1:$AG$7,6,FALSE)/1000</f>
        <v>50.117830999999995</v>
      </c>
      <c r="H17" s="49">
        <f>HLOOKUP(A17,COMTRADE!$C$1:$AG$7,7,FALSE)/1000</f>
        <v>12.738816</v>
      </c>
      <c r="I17" s="49">
        <f t="shared" si="4"/>
        <v>8690.06077239757</v>
      </c>
      <c r="J17" s="51">
        <f t="shared" si="5"/>
        <v>0.69829006234523316</v>
      </c>
      <c r="K17" s="49">
        <v>11234</v>
      </c>
      <c r="L17" s="49"/>
    </row>
    <row r="18" spans="1:12">
      <c r="A18">
        <v>2012</v>
      </c>
      <c r="B18">
        <f>'SAMI 2019-2020'!B7</f>
        <v>12358</v>
      </c>
      <c r="C18" s="49">
        <f t="shared" si="1"/>
        <v>8908.5237419517816</v>
      </c>
      <c r="D18" s="49">
        <f t="shared" si="3"/>
        <v>12777.059683905884</v>
      </c>
      <c r="E18" s="49">
        <f t="shared" si="2"/>
        <v>4632.7355872541166</v>
      </c>
      <c r="F18" s="49">
        <f>'NIR17 Emissions'!B15</f>
        <v>4414.5</v>
      </c>
      <c r="G18" s="49">
        <f>HLOOKUP(A18,COMTRADE!$C$1:$AG$7,6,FALSE)/1000</f>
        <v>44.470529999999997</v>
      </c>
      <c r="H18" s="49">
        <f>HLOOKUP(A18,COMTRADE!$C$1:$AG$7,7,FALSE)/1000</f>
        <v>37.617077999999999</v>
      </c>
      <c r="I18" s="49">
        <f t="shared" si="4"/>
        <v>8654.1854538325824</v>
      </c>
      <c r="J18" s="51">
        <f t="shared" si="5"/>
        <v>0.69669161060305729</v>
      </c>
      <c r="K18" s="49">
        <v>11560</v>
      </c>
      <c r="L18" s="49"/>
    </row>
    <row r="19" spans="1:12">
      <c r="A19">
        <v>2013</v>
      </c>
      <c r="B19">
        <f>'SAMI 2019-2020'!B8</f>
        <v>13053</v>
      </c>
      <c r="C19" s="49">
        <f t="shared" si="1"/>
        <v>9409.5290826749151</v>
      </c>
      <c r="D19" s="49">
        <f t="shared" si="3"/>
        <v>13444.755988624374</v>
      </c>
      <c r="E19" s="49">
        <f t="shared" si="2"/>
        <v>4893.2754183871166</v>
      </c>
      <c r="F19" s="49">
        <f>'NIR17 Emissions'!B16</f>
        <v>4665</v>
      </c>
      <c r="G19" s="49">
        <f>HLOOKUP(A19,COMTRADE!$C$1:$AG$7,6,FALSE)/1000</f>
        <v>73.760448000000011</v>
      </c>
      <c r="H19" s="49">
        <f>HLOOKUP(A19,COMTRADE!$C$1:$AG$7,7,FALSE)/1000</f>
        <v>7.9970649999999992</v>
      </c>
      <c r="I19" s="49">
        <f t="shared" si="4"/>
        <v>9145.2656341893744</v>
      </c>
      <c r="J19" s="51">
        <f t="shared" si="5"/>
        <v>0.69497473271963328</v>
      </c>
      <c r="K19" s="49">
        <v>12168</v>
      </c>
      <c r="L19" s="49"/>
    </row>
    <row r="20" spans="1:12">
      <c r="A20">
        <v>2014</v>
      </c>
      <c r="B20">
        <f>'SAMI 2019-2020'!B9</f>
        <v>13099</v>
      </c>
      <c r="C20" s="49">
        <f t="shared" si="1"/>
        <v>9442.6891483918425</v>
      </c>
      <c r="D20" s="49">
        <f t="shared" si="3"/>
        <v>13552.534400610373</v>
      </c>
      <c r="E20" s="49">
        <f t="shared" si="2"/>
        <v>4910.5197813110271</v>
      </c>
      <c r="F20" s="49">
        <f>'NIR17 Emissions'!B17</f>
        <v>4678.2</v>
      </c>
      <c r="G20" s="49">
        <f>HLOOKUP(A20,COMTRADE!$C$1:$AG$7,6,FALSE)/1000</f>
        <v>119.68716999999999</v>
      </c>
      <c r="H20" s="49">
        <f>HLOOKUP(A20,COMTRADE!$C$1:$AG$7,7,FALSE)/1000</f>
        <v>41.847654000000006</v>
      </c>
      <c r="I20" s="49">
        <f t="shared" si="4"/>
        <v>9171.1429131542827</v>
      </c>
      <c r="J20" s="51">
        <f t="shared" si="5"/>
        <v>0.69100356845211719</v>
      </c>
      <c r="K20" s="49">
        <v>12068</v>
      </c>
      <c r="L20" s="49"/>
    </row>
    <row r="21" spans="1:12">
      <c r="A21">
        <v>2015</v>
      </c>
      <c r="B21">
        <f>'SAMI 2019-2020'!B10</f>
        <v>14456</v>
      </c>
      <c r="C21" s="49">
        <f t="shared" si="1"/>
        <v>10420.911087041184</v>
      </c>
      <c r="D21" s="49">
        <f t="shared" si="3"/>
        <v>14850.220510924109</v>
      </c>
      <c r="E21" s="49">
        <f t="shared" si="2"/>
        <v>5419.2284875663954</v>
      </c>
      <c r="F21" s="49">
        <f>'NIR17 Emissions'!B18</f>
        <v>5181.1000000000004</v>
      </c>
      <c r="G21" s="49">
        <f>HLOOKUP(A21,COMTRADE!$C$1:$AG$7,6,FALSE)/1000</f>
        <v>82.272358999999994</v>
      </c>
      <c r="H21" s="49">
        <f>HLOOKUP(A21,COMTRADE!$C$1:$AG$7,7,FALSE)/1000</f>
        <v>10.859290999999999</v>
      </c>
      <c r="I21" s="49">
        <f t="shared" si="4"/>
        <v>10157.02803371888</v>
      </c>
      <c r="J21" s="51">
        <f t="shared" si="5"/>
        <v>0.69692554473705581</v>
      </c>
      <c r="K21" s="49">
        <v>12992</v>
      </c>
      <c r="L21" s="49">
        <v>12992.022999999999</v>
      </c>
    </row>
    <row r="22" spans="1:12">
      <c r="A22">
        <v>2016</v>
      </c>
      <c r="B22">
        <f>'SAMI 2019-2020'!B11</f>
        <v>15182</v>
      </c>
      <c r="C22" s="49">
        <f t="shared" si="1"/>
        <v>10944.263428573551</v>
      </c>
      <c r="D22" s="49">
        <f t="shared" si="3"/>
        <v>15574.355896708073</v>
      </c>
      <c r="E22" s="49">
        <f t="shared" si="2"/>
        <v>5691.389519800292</v>
      </c>
      <c r="F22" s="49">
        <f>'NIR17 Emissions'!B19</f>
        <v>5447.3</v>
      </c>
      <c r="G22" s="49">
        <f>HLOOKUP(A22,COMTRADE!$C$1:$AG$7,6,FALSE)/1000</f>
        <v>89.528447999999997</v>
      </c>
      <c r="H22" s="49">
        <f>HLOOKUP(A22,COMTRADE!$C$1:$AG$7,7,FALSE)/1000</f>
        <v>8.2890550000000012</v>
      </c>
      <c r="I22" s="49">
        <f t="shared" si="4"/>
        <v>10678.88649284454</v>
      </c>
      <c r="J22" s="51">
        <f t="shared" si="5"/>
        <v>0.69749427248350293</v>
      </c>
      <c r="K22" s="49">
        <v>13000</v>
      </c>
      <c r="L22" s="49">
        <v>14456.714</v>
      </c>
    </row>
    <row r="23" spans="1:12">
      <c r="A23">
        <v>2017</v>
      </c>
      <c r="B23">
        <f>'SAMI 2019-2020'!B12</f>
        <v>14622</v>
      </c>
      <c r="C23" s="49">
        <f t="shared" si="1"/>
        <v>10540.575672019659</v>
      </c>
      <c r="D23" s="49">
        <f t="shared" si="3"/>
        <v>15046.054542774695</v>
      </c>
      <c r="E23" s="49">
        <f t="shared" si="2"/>
        <v>5481.4581450744208</v>
      </c>
      <c r="F23" s="49">
        <f>'NIR17 Emissions'!B20</f>
        <v>5246.4</v>
      </c>
      <c r="G23" s="49">
        <f>HLOOKUP(A23,COMTRADE!$C$1:$AG$7,6,FALSE)/1000</f>
        <v>115.745036</v>
      </c>
      <c r="H23" s="49">
        <f>HLOOKUP(A23,COMTRADE!$C$1:$AG$7,7,FALSE)/1000</f>
        <v>39.387597999999997</v>
      </c>
      <c r="I23" s="49">
        <f t="shared" si="4"/>
        <v>10285.042148598313</v>
      </c>
      <c r="J23" s="51">
        <f t="shared" si="5"/>
        <v>0.69547921711108696</v>
      </c>
      <c r="K23" s="49">
        <v>13170</v>
      </c>
      <c r="L23" s="49">
        <v>14133.743</v>
      </c>
    </row>
    <row r="24" spans="1:12">
      <c r="A24">
        <v>2018</v>
      </c>
      <c r="B24">
        <f>'SAMI 2019-2020'!B13</f>
        <v>14581</v>
      </c>
      <c r="C24" s="49">
        <f t="shared" si="1"/>
        <v>10511.019961271964</v>
      </c>
      <c r="D24" s="49"/>
      <c r="E24" s="49">
        <f t="shared" si="2"/>
        <v>5466.0881694248483</v>
      </c>
      <c r="F24" s="49"/>
      <c r="G24" s="49">
        <f>HLOOKUP(A24,COMTRADE!$C$1:$AG$7,6,FALSE)/1000</f>
        <v>184.21400199999999</v>
      </c>
      <c r="H24" s="49">
        <f>HLOOKUP(A24,COMTRADE!$C$1:$AG$7,7,FALSE)/1000</f>
        <v>89.534210000000002</v>
      </c>
      <c r="K24" s="49">
        <v>12500</v>
      </c>
      <c r="L24" s="49">
        <v>13680.031999999999</v>
      </c>
    </row>
    <row r="25" spans="1:12">
      <c r="A25">
        <v>2019</v>
      </c>
      <c r="B25">
        <f>'SAMI 2019-2020'!B14</f>
        <v>14546</v>
      </c>
      <c r="C25" s="49">
        <f t="shared" si="1"/>
        <v>10485.789476487345</v>
      </c>
      <c r="D25" s="49"/>
      <c r="E25" s="49">
        <f t="shared" si="2"/>
        <v>5452.9674585044813</v>
      </c>
      <c r="F25" s="49"/>
      <c r="G25" s="49"/>
      <c r="H25" s="49">
        <f>HLOOKUP(A25,COMTRADE!$C$1:$AG$7,7,FALSE)/1000</f>
        <v>211.986581</v>
      </c>
      <c r="K25" s="49">
        <v>12400</v>
      </c>
      <c r="L25" s="49">
        <v>12725.912</v>
      </c>
    </row>
    <row r="26" spans="1:12">
      <c r="A26">
        <v>2020</v>
      </c>
      <c r="B26">
        <v>13527</v>
      </c>
      <c r="C26" s="49">
        <f t="shared" si="1"/>
        <v>9751.2219337580318</v>
      </c>
      <c r="E26" s="49">
        <f t="shared" si="2"/>
        <v>5070.9673319943713</v>
      </c>
      <c r="H26" s="49">
        <f>HLOOKUP(A26,COMTRADE!$C$1:$AG$7,7,FALSE)/1000</f>
        <v>224.90978099999998</v>
      </c>
    </row>
  </sheetData>
  <pageMargins left="0.7" right="0.7" top="0.75" bottom="0.75" header="0.3" footer="0.3"/>
  <pageSetup paperSize="9" orientation="portrait" horizontalDpi="1200" verticalDpi="1200" r:id="rId1"/>
  <drawing r:id="rId2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6A9629-C361-4B48-98F6-BADC7A43A744}">
  <dimension ref="A21:A23"/>
  <sheetViews>
    <sheetView workbookViewId="0">
      <selection activeCell="A24" sqref="A24"/>
    </sheetView>
  </sheetViews>
  <sheetFormatPr defaultRowHeight="14.4"/>
  <sheetData>
    <row r="21" spans="1:1">
      <c r="A21" t="s">
        <v>82</v>
      </c>
    </row>
    <row r="22" spans="1:1">
      <c r="A22" t="s">
        <v>83</v>
      </c>
    </row>
    <row r="23" spans="1:1">
      <c r="A23" t="s">
        <v>84</v>
      </c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59D2B1-E880-43B6-B20D-51C3AF228F60}">
  <dimension ref="A1:E20"/>
  <sheetViews>
    <sheetView workbookViewId="0">
      <selection activeCell="B3" sqref="B3:E20"/>
    </sheetView>
  </sheetViews>
  <sheetFormatPr defaultRowHeight="14.4"/>
  <sheetData>
    <row r="1" spans="1:5" ht="48">
      <c r="A1" s="1"/>
      <c r="B1" s="10" t="s">
        <v>37</v>
      </c>
      <c r="C1" s="10" t="s">
        <v>38</v>
      </c>
      <c r="D1" s="10" t="s">
        <v>39</v>
      </c>
      <c r="E1" s="10" t="s">
        <v>40</v>
      </c>
    </row>
    <row r="2" spans="1:5">
      <c r="A2" s="5"/>
      <c r="B2" s="99" t="s">
        <v>41</v>
      </c>
      <c r="C2" s="100"/>
      <c r="D2" s="100"/>
      <c r="E2" s="101"/>
    </row>
    <row r="3" spans="1:5">
      <c r="A3" s="6">
        <v>2000</v>
      </c>
      <c r="B3" s="11">
        <v>9794000</v>
      </c>
      <c r="C3" s="11">
        <v>532100</v>
      </c>
      <c r="D3" s="12">
        <v>46270</v>
      </c>
      <c r="E3" s="11">
        <v>561754</v>
      </c>
    </row>
    <row r="4" spans="1:5">
      <c r="A4" s="6">
        <v>2001</v>
      </c>
      <c r="B4" s="11">
        <v>9700000</v>
      </c>
      <c r="C4" s="11">
        <v>522910</v>
      </c>
      <c r="D4" s="12">
        <v>45470</v>
      </c>
      <c r="E4" s="11">
        <v>624156</v>
      </c>
    </row>
    <row r="5" spans="1:5">
      <c r="A5" s="6">
        <v>2002</v>
      </c>
      <c r="B5" s="11">
        <v>11218000</v>
      </c>
      <c r="C5" s="11">
        <v>572369</v>
      </c>
      <c r="D5" s="12">
        <v>49771</v>
      </c>
      <c r="E5" s="11">
        <v>667110</v>
      </c>
    </row>
    <row r="6" spans="1:5">
      <c r="A6" s="6">
        <v>2003</v>
      </c>
      <c r="B6" s="11">
        <v>11893000</v>
      </c>
      <c r="C6" s="11">
        <v>586969</v>
      </c>
      <c r="D6" s="12">
        <v>51041</v>
      </c>
      <c r="E6" s="11">
        <v>702008</v>
      </c>
    </row>
    <row r="7" spans="1:5">
      <c r="A7" s="6">
        <v>2004</v>
      </c>
      <c r="B7" s="11">
        <v>11565000</v>
      </c>
      <c r="C7" s="11">
        <v>608056</v>
      </c>
      <c r="D7" s="12">
        <v>52874</v>
      </c>
      <c r="E7" s="11">
        <v>726644</v>
      </c>
    </row>
    <row r="8" spans="1:5">
      <c r="A8" s="6">
        <v>2005</v>
      </c>
      <c r="B8" s="11">
        <v>13519000</v>
      </c>
      <c r="C8" s="11">
        <v>685860</v>
      </c>
      <c r="D8" s="12">
        <v>59640</v>
      </c>
      <c r="E8" s="11">
        <v>775839</v>
      </c>
    </row>
    <row r="9" spans="1:5">
      <c r="A9" s="6">
        <v>2006</v>
      </c>
      <c r="B9" s="11">
        <v>14225000</v>
      </c>
      <c r="C9" s="11">
        <v>755302</v>
      </c>
      <c r="D9" s="12">
        <v>65678</v>
      </c>
      <c r="E9" s="11">
        <v>808328</v>
      </c>
    </row>
    <row r="10" spans="1:5">
      <c r="A10" s="6">
        <v>2007</v>
      </c>
      <c r="B10" s="11">
        <v>14647000</v>
      </c>
      <c r="C10" s="11">
        <v>660772</v>
      </c>
      <c r="D10" s="12">
        <v>57458</v>
      </c>
      <c r="E10" s="11">
        <v>858382</v>
      </c>
    </row>
    <row r="11" spans="1:5">
      <c r="A11" s="6">
        <v>2008</v>
      </c>
      <c r="B11" s="11">
        <v>14252000</v>
      </c>
      <c r="C11" s="11">
        <v>1436000</v>
      </c>
      <c r="D11" s="12">
        <v>142000</v>
      </c>
      <c r="E11" s="11">
        <v>978488</v>
      </c>
    </row>
    <row r="12" spans="1:5">
      <c r="A12" s="6">
        <v>2009</v>
      </c>
      <c r="B12" s="11">
        <v>14860000</v>
      </c>
      <c r="C12" s="11">
        <v>1264000</v>
      </c>
      <c r="D12" s="12">
        <v>104000</v>
      </c>
      <c r="E12" s="11">
        <v>993784</v>
      </c>
    </row>
    <row r="13" spans="1:5">
      <c r="A13" s="6">
        <v>2010</v>
      </c>
      <c r="B13" s="11">
        <v>13458000</v>
      </c>
      <c r="C13" s="11">
        <v>1179000</v>
      </c>
      <c r="D13" s="12">
        <v>113000</v>
      </c>
      <c r="E13" s="11">
        <v>1009043</v>
      </c>
    </row>
    <row r="14" spans="1:5">
      <c r="A14" s="6">
        <v>2011</v>
      </c>
      <c r="B14" s="11">
        <v>12373000</v>
      </c>
      <c r="C14" s="11">
        <v>1422000</v>
      </c>
      <c r="D14" s="12">
        <v>118000</v>
      </c>
      <c r="E14" s="11">
        <v>1019755</v>
      </c>
    </row>
    <row r="15" spans="1:5">
      <c r="A15" s="6">
        <v>2012</v>
      </c>
      <c r="B15" s="11">
        <v>12358000</v>
      </c>
      <c r="C15" s="11">
        <v>1113000</v>
      </c>
      <c r="D15" s="12">
        <v>97000</v>
      </c>
      <c r="E15" s="11">
        <v>1095264</v>
      </c>
    </row>
    <row r="16" spans="1:5">
      <c r="A16" s="6">
        <v>2013</v>
      </c>
      <c r="B16" s="11">
        <v>13053000</v>
      </c>
      <c r="C16" s="11">
        <v>1091000</v>
      </c>
      <c r="D16" s="12">
        <v>100000</v>
      </c>
      <c r="E16" s="11">
        <v>1095264</v>
      </c>
    </row>
    <row r="17" spans="1:5">
      <c r="A17" s="6">
        <v>2014</v>
      </c>
      <c r="B17" s="11">
        <v>13099000</v>
      </c>
      <c r="C17" s="11">
        <v>1111579</v>
      </c>
      <c r="D17" s="12">
        <v>148760</v>
      </c>
      <c r="E17" s="11">
        <v>1095264</v>
      </c>
    </row>
    <row r="18" spans="1:5">
      <c r="A18" s="6">
        <v>2015</v>
      </c>
      <c r="B18" s="11">
        <v>14456000</v>
      </c>
      <c r="C18" s="11">
        <v>1026591</v>
      </c>
      <c r="D18" s="12">
        <v>92623</v>
      </c>
      <c r="E18" s="11">
        <v>1095264</v>
      </c>
    </row>
    <row r="19" spans="1:5">
      <c r="A19" s="6">
        <v>2016</v>
      </c>
      <c r="B19" s="11">
        <v>15182000</v>
      </c>
      <c r="C19" s="11">
        <v>1035000</v>
      </c>
      <c r="D19" s="12">
        <v>93000</v>
      </c>
      <c r="E19" s="11">
        <v>1146296</v>
      </c>
    </row>
    <row r="20" spans="1:5">
      <c r="A20" s="6">
        <v>2017</v>
      </c>
      <c r="B20" s="11">
        <v>14622000</v>
      </c>
      <c r="C20" s="11">
        <v>1112000</v>
      </c>
      <c r="D20" s="12">
        <v>96000</v>
      </c>
      <c r="E20" s="11">
        <v>1162436</v>
      </c>
    </row>
  </sheetData>
  <mergeCells count="1">
    <mergeCell ref="B2:E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2"/>
  <sheetViews>
    <sheetView workbookViewId="0">
      <selection activeCell="A2" sqref="A2"/>
    </sheetView>
  </sheetViews>
  <sheetFormatPr defaultRowHeight="14.4"/>
  <sheetData>
    <row r="1" spans="1:2">
      <c r="A1" t="s">
        <v>4</v>
      </c>
      <c r="B1" t="s">
        <v>5</v>
      </c>
    </row>
    <row r="2" spans="1:2">
      <c r="A2">
        <v>2000</v>
      </c>
      <c r="B2">
        <v>3347.05</v>
      </c>
    </row>
    <row r="3" spans="1:2">
      <c r="A3">
        <v>2001</v>
      </c>
      <c r="B3">
        <v>3406.88</v>
      </c>
    </row>
    <row r="4" spans="1:2">
      <c r="A4">
        <v>2002</v>
      </c>
      <c r="B4">
        <v>3354.65</v>
      </c>
    </row>
    <row r="5" spans="1:2">
      <c r="A5">
        <v>2003</v>
      </c>
      <c r="B5">
        <v>3577.14</v>
      </c>
    </row>
    <row r="6" spans="1:2">
      <c r="A6">
        <v>2004</v>
      </c>
      <c r="B6">
        <v>3850.38</v>
      </c>
    </row>
    <row r="7" spans="1:2">
      <c r="A7">
        <v>2005</v>
      </c>
      <c r="B7">
        <v>4188.21</v>
      </c>
    </row>
    <row r="8" spans="1:2">
      <c r="A8">
        <v>2006</v>
      </c>
      <c r="B8">
        <v>4486.12</v>
      </c>
    </row>
    <row r="9" spans="1:2">
      <c r="A9">
        <v>2007</v>
      </c>
      <c r="B9">
        <v>4582.68</v>
      </c>
    </row>
    <row r="10" spans="1:2">
      <c r="A10">
        <v>2008</v>
      </c>
      <c r="B10">
        <v>4473.8599999999997</v>
      </c>
    </row>
    <row r="11" spans="1:2">
      <c r="A11">
        <v>2009</v>
      </c>
      <c r="B11">
        <v>4549.53</v>
      </c>
    </row>
    <row r="12" spans="1:2">
      <c r="A12">
        <v>2010</v>
      </c>
      <c r="B12">
        <v>4186.74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87DD0B-489E-4FE6-8832-0BBB43667690}">
  <dimension ref="A1:V8"/>
  <sheetViews>
    <sheetView workbookViewId="0">
      <selection activeCell="G2" sqref="G2"/>
    </sheetView>
  </sheetViews>
  <sheetFormatPr defaultRowHeight="14.4"/>
  <sheetData>
    <row r="1" spans="1:22">
      <c r="A1" t="s">
        <v>25</v>
      </c>
      <c r="B1" t="s">
        <v>26</v>
      </c>
      <c r="C1" t="s">
        <v>27</v>
      </c>
      <c r="D1" t="s">
        <v>28</v>
      </c>
      <c r="E1" t="s">
        <v>29</v>
      </c>
      <c r="F1" t="s">
        <v>30</v>
      </c>
      <c r="G1">
        <v>2000</v>
      </c>
      <c r="H1">
        <v>2001</v>
      </c>
      <c r="I1">
        <v>2002</v>
      </c>
      <c r="J1">
        <v>2003</v>
      </c>
      <c r="K1">
        <v>2004</v>
      </c>
      <c r="L1">
        <v>2005</v>
      </c>
      <c r="M1">
        <v>2006</v>
      </c>
      <c r="N1">
        <v>2007</v>
      </c>
      <c r="O1">
        <v>2008</v>
      </c>
      <c r="P1">
        <v>2009</v>
      </c>
      <c r="Q1">
        <v>2010</v>
      </c>
      <c r="R1">
        <v>2011</v>
      </c>
      <c r="S1">
        <v>2012</v>
      </c>
      <c r="T1">
        <v>2013</v>
      </c>
      <c r="U1">
        <v>2014</v>
      </c>
      <c r="V1">
        <v>2015</v>
      </c>
    </row>
    <row r="2" spans="1:22">
      <c r="A2" t="s">
        <v>10</v>
      </c>
      <c r="B2" t="s">
        <v>11</v>
      </c>
      <c r="C2" t="s">
        <v>12</v>
      </c>
      <c r="D2" t="s">
        <v>13</v>
      </c>
      <c r="E2" t="s">
        <v>14</v>
      </c>
      <c r="F2" t="s">
        <v>15</v>
      </c>
      <c r="G2">
        <v>9794000</v>
      </c>
      <c r="H2">
        <v>9700000</v>
      </c>
      <c r="I2">
        <v>11218000</v>
      </c>
      <c r="J2">
        <v>11893000</v>
      </c>
      <c r="K2">
        <v>11565000</v>
      </c>
      <c r="L2">
        <v>13519000</v>
      </c>
      <c r="M2">
        <v>14225000</v>
      </c>
      <c r="N2">
        <v>14647000</v>
      </c>
      <c r="O2">
        <v>14252000</v>
      </c>
      <c r="P2">
        <v>14860000</v>
      </c>
      <c r="Q2">
        <v>13458000</v>
      </c>
      <c r="R2">
        <v>12373000</v>
      </c>
      <c r="S2">
        <v>12358000</v>
      </c>
      <c r="T2">
        <v>13037000</v>
      </c>
      <c r="U2">
        <v>13099000</v>
      </c>
      <c r="V2">
        <v>14522000</v>
      </c>
    </row>
    <row r="3" spans="1:22">
      <c r="A3" t="s">
        <v>10</v>
      </c>
      <c r="B3" t="s">
        <v>11</v>
      </c>
      <c r="C3" t="s">
        <v>16</v>
      </c>
      <c r="D3" t="s">
        <v>17</v>
      </c>
      <c r="E3" t="s">
        <v>14</v>
      </c>
      <c r="F3" t="s">
        <v>15</v>
      </c>
      <c r="G3">
        <v>532100</v>
      </c>
      <c r="H3">
        <v>522910</v>
      </c>
      <c r="I3">
        <v>572369</v>
      </c>
      <c r="J3">
        <v>586969</v>
      </c>
      <c r="K3">
        <v>608056</v>
      </c>
      <c r="L3">
        <v>685860</v>
      </c>
      <c r="M3">
        <v>755302</v>
      </c>
      <c r="N3">
        <v>660772</v>
      </c>
      <c r="O3">
        <v>1436000</v>
      </c>
      <c r="P3">
        <v>1264000</v>
      </c>
      <c r="Q3">
        <v>1179000</v>
      </c>
      <c r="R3">
        <v>1422000</v>
      </c>
      <c r="S3">
        <v>1113000</v>
      </c>
      <c r="T3">
        <v>1091000</v>
      </c>
      <c r="U3">
        <v>1111579</v>
      </c>
      <c r="V3">
        <v>1026591</v>
      </c>
    </row>
    <row r="4" spans="1:22">
      <c r="A4" t="s">
        <v>10</v>
      </c>
      <c r="B4" t="s">
        <v>11</v>
      </c>
      <c r="C4" t="s">
        <v>16</v>
      </c>
      <c r="D4" t="s">
        <v>18</v>
      </c>
      <c r="E4" t="s">
        <v>14</v>
      </c>
      <c r="F4" t="s">
        <v>15</v>
      </c>
      <c r="G4">
        <v>46270</v>
      </c>
      <c r="H4">
        <v>45470</v>
      </c>
      <c r="I4">
        <v>49771</v>
      </c>
      <c r="J4">
        <v>51041</v>
      </c>
      <c r="K4">
        <v>52874</v>
      </c>
      <c r="L4">
        <v>59640</v>
      </c>
      <c r="M4">
        <v>65678</v>
      </c>
      <c r="N4">
        <v>57458</v>
      </c>
      <c r="O4">
        <v>142000</v>
      </c>
      <c r="P4">
        <v>104000</v>
      </c>
      <c r="Q4">
        <v>113000</v>
      </c>
      <c r="R4">
        <v>118000</v>
      </c>
      <c r="S4">
        <v>97000</v>
      </c>
      <c r="T4">
        <v>100000</v>
      </c>
      <c r="U4">
        <v>148760</v>
      </c>
      <c r="V4">
        <v>92623</v>
      </c>
    </row>
    <row r="5" spans="1:22">
      <c r="A5" t="s">
        <v>10</v>
      </c>
      <c r="B5" t="s">
        <v>11</v>
      </c>
      <c r="C5" t="s">
        <v>19</v>
      </c>
      <c r="D5" t="s">
        <v>20</v>
      </c>
      <c r="E5" t="s">
        <v>14</v>
      </c>
      <c r="F5" t="s">
        <v>15</v>
      </c>
      <c r="G5">
        <v>561754</v>
      </c>
      <c r="H5">
        <v>624156</v>
      </c>
      <c r="I5">
        <v>667110</v>
      </c>
      <c r="J5">
        <v>702008</v>
      </c>
      <c r="K5">
        <v>726644</v>
      </c>
      <c r="L5">
        <v>775839</v>
      </c>
      <c r="M5">
        <v>808328</v>
      </c>
      <c r="N5">
        <v>858382</v>
      </c>
      <c r="O5">
        <v>978488</v>
      </c>
      <c r="P5">
        <v>993784</v>
      </c>
      <c r="Q5">
        <v>1009043</v>
      </c>
      <c r="R5">
        <v>1019755</v>
      </c>
      <c r="S5">
        <v>1095264</v>
      </c>
      <c r="T5">
        <v>1095264</v>
      </c>
      <c r="U5">
        <v>1095264</v>
      </c>
      <c r="V5">
        <v>1095264</v>
      </c>
    </row>
    <row r="6" spans="1:22">
      <c r="A6" t="s">
        <v>10</v>
      </c>
      <c r="B6" t="s">
        <v>21</v>
      </c>
      <c r="C6" t="s">
        <v>12</v>
      </c>
      <c r="D6" t="s">
        <v>13</v>
      </c>
      <c r="E6" t="s">
        <v>22</v>
      </c>
      <c r="F6" t="s">
        <v>23</v>
      </c>
      <c r="G6">
        <v>3871</v>
      </c>
      <c r="H6">
        <v>3783</v>
      </c>
      <c r="I6">
        <v>4258</v>
      </c>
      <c r="J6">
        <v>4515</v>
      </c>
      <c r="K6">
        <v>4390</v>
      </c>
      <c r="L6">
        <v>5062</v>
      </c>
      <c r="M6">
        <v>5400</v>
      </c>
      <c r="N6">
        <v>5408</v>
      </c>
      <c r="O6">
        <v>4989</v>
      </c>
      <c r="P6">
        <v>5432</v>
      </c>
      <c r="Q6">
        <v>4819</v>
      </c>
      <c r="R6">
        <v>4433</v>
      </c>
      <c r="S6">
        <v>4414</v>
      </c>
      <c r="T6">
        <v>4659</v>
      </c>
      <c r="U6">
        <v>4678</v>
      </c>
      <c r="V6">
        <v>5205</v>
      </c>
    </row>
    <row r="7" spans="1:22">
      <c r="A7" t="s">
        <v>10</v>
      </c>
      <c r="B7" t="s">
        <v>21</v>
      </c>
      <c r="C7" t="s">
        <v>16</v>
      </c>
      <c r="D7" t="s">
        <v>24</v>
      </c>
      <c r="E7" t="s">
        <v>22</v>
      </c>
      <c r="F7" t="s">
        <v>23</v>
      </c>
      <c r="G7">
        <v>441</v>
      </c>
      <c r="H7">
        <v>436</v>
      </c>
      <c r="I7">
        <v>478</v>
      </c>
      <c r="J7">
        <v>490</v>
      </c>
      <c r="K7">
        <v>507</v>
      </c>
      <c r="L7">
        <v>572</v>
      </c>
      <c r="M7">
        <v>630</v>
      </c>
      <c r="N7">
        <v>551</v>
      </c>
      <c r="O7">
        <v>1215</v>
      </c>
      <c r="P7">
        <v>1049</v>
      </c>
      <c r="Q7">
        <v>994</v>
      </c>
      <c r="R7">
        <v>1181</v>
      </c>
      <c r="S7">
        <v>929</v>
      </c>
      <c r="T7">
        <v>915</v>
      </c>
      <c r="U7">
        <v>978</v>
      </c>
      <c r="V7">
        <v>860</v>
      </c>
    </row>
    <row r="8" spans="1:22">
      <c r="A8" t="s">
        <v>10</v>
      </c>
      <c r="B8" t="s">
        <v>21</v>
      </c>
      <c r="C8" t="s">
        <v>19</v>
      </c>
      <c r="D8" t="s">
        <v>20</v>
      </c>
      <c r="E8" t="s">
        <v>22</v>
      </c>
      <c r="F8" t="s">
        <v>23</v>
      </c>
      <c r="G8">
        <v>74</v>
      </c>
      <c r="H8">
        <v>84</v>
      </c>
      <c r="I8">
        <v>88</v>
      </c>
      <c r="J8">
        <v>91</v>
      </c>
      <c r="K8">
        <v>96</v>
      </c>
      <c r="L8">
        <v>102</v>
      </c>
      <c r="M8">
        <v>102</v>
      </c>
      <c r="N8">
        <v>105</v>
      </c>
      <c r="O8">
        <v>117</v>
      </c>
      <c r="P8">
        <v>110</v>
      </c>
      <c r="Q8">
        <v>104</v>
      </c>
      <c r="R8">
        <v>106</v>
      </c>
      <c r="S8">
        <v>114</v>
      </c>
      <c r="T8">
        <v>114</v>
      </c>
      <c r="U8">
        <v>114</v>
      </c>
      <c r="V8">
        <v>114</v>
      </c>
    </row>
  </sheetData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9"/>
  <sheetViews>
    <sheetView workbookViewId="0">
      <selection activeCell="A10" sqref="A10"/>
    </sheetView>
  </sheetViews>
  <sheetFormatPr defaultRowHeight="14.4"/>
  <sheetData>
    <row r="1" spans="1:1">
      <c r="A1" t="s">
        <v>9</v>
      </c>
    </row>
    <row r="2" spans="1:1">
      <c r="A2" t="s">
        <v>0</v>
      </c>
    </row>
    <row r="3" spans="1:1">
      <c r="A3" t="s">
        <v>3</v>
      </c>
    </row>
    <row r="5" spans="1:1">
      <c r="A5" t="s">
        <v>55</v>
      </c>
    </row>
    <row r="6" spans="1:1">
      <c r="A6" t="s">
        <v>53</v>
      </c>
    </row>
    <row r="7" spans="1:1">
      <c r="A7" t="s">
        <v>54</v>
      </c>
    </row>
    <row r="9" spans="1:1">
      <c r="A9" t="s">
        <v>93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B9E463-3CFB-49C7-80C4-B09412E798F6}">
  <dimension ref="A1:AH7"/>
  <sheetViews>
    <sheetView workbookViewId="0">
      <selection activeCell="L6" sqref="L6"/>
    </sheetView>
  </sheetViews>
  <sheetFormatPr defaultRowHeight="14.4"/>
  <sheetData>
    <row r="1" spans="1:34">
      <c r="A1" t="s">
        <v>4</v>
      </c>
      <c r="B1" t="s">
        <v>30</v>
      </c>
      <c r="C1">
        <v>1990</v>
      </c>
      <c r="D1">
        <v>1991</v>
      </c>
      <c r="E1">
        <v>1992</v>
      </c>
      <c r="F1">
        <v>1993</v>
      </c>
      <c r="G1">
        <v>1994</v>
      </c>
      <c r="H1">
        <v>1995</v>
      </c>
      <c r="I1">
        <v>1996</v>
      </c>
      <c r="J1">
        <v>1997</v>
      </c>
      <c r="K1">
        <v>1998</v>
      </c>
      <c r="L1">
        <v>1999</v>
      </c>
      <c r="M1">
        <v>2000</v>
      </c>
      <c r="N1">
        <v>2001</v>
      </c>
      <c r="O1">
        <v>2002</v>
      </c>
      <c r="P1">
        <v>2003</v>
      </c>
      <c r="Q1">
        <v>2004</v>
      </c>
      <c r="R1">
        <v>2005</v>
      </c>
      <c r="S1">
        <v>2006</v>
      </c>
      <c r="T1">
        <v>2007</v>
      </c>
      <c r="U1">
        <v>2008</v>
      </c>
      <c r="V1">
        <v>2009</v>
      </c>
      <c r="W1">
        <v>2010</v>
      </c>
      <c r="X1">
        <v>2011</v>
      </c>
      <c r="Y1">
        <v>2012</v>
      </c>
      <c r="Z1">
        <v>2013</v>
      </c>
      <c r="AA1">
        <v>2014</v>
      </c>
      <c r="AB1">
        <v>2015</v>
      </c>
      <c r="AC1">
        <v>2016</v>
      </c>
      <c r="AD1">
        <v>2017</v>
      </c>
      <c r="AE1">
        <v>2018</v>
      </c>
      <c r="AF1">
        <v>2019</v>
      </c>
      <c r="AG1">
        <v>2020</v>
      </c>
    </row>
    <row r="2" spans="1:34">
      <c r="A2" t="s">
        <v>31</v>
      </c>
      <c r="B2" t="s">
        <v>32</v>
      </c>
      <c r="G2">
        <v>257966.67199999999</v>
      </c>
      <c r="L2">
        <v>258285.568</v>
      </c>
      <c r="M2">
        <v>323488.47499999998</v>
      </c>
      <c r="N2">
        <v>63269.02</v>
      </c>
      <c r="O2">
        <v>17847.844000000001</v>
      </c>
      <c r="P2">
        <v>479.67500000000001</v>
      </c>
      <c r="Q2">
        <v>655.72</v>
      </c>
      <c r="R2">
        <v>58840.877</v>
      </c>
      <c r="S2">
        <v>130.596</v>
      </c>
      <c r="T2">
        <v>261.22000000000003</v>
      </c>
      <c r="U2">
        <v>528.94500000000005</v>
      </c>
      <c r="V2">
        <v>4079.3560000000002</v>
      </c>
      <c r="W2">
        <v>154391.41800000001</v>
      </c>
      <c r="X2">
        <v>50117.830999999998</v>
      </c>
      <c r="Y2">
        <v>44470.53</v>
      </c>
      <c r="Z2">
        <v>73760.448000000004</v>
      </c>
      <c r="AA2">
        <v>119687.17</v>
      </c>
      <c r="AB2">
        <v>82272.358999999997</v>
      </c>
      <c r="AC2">
        <v>89528.448000000004</v>
      </c>
      <c r="AD2">
        <v>115745.03599999999</v>
      </c>
      <c r="AE2">
        <v>184214.00200000001</v>
      </c>
    </row>
    <row r="3" spans="1:34">
      <c r="A3" t="s">
        <v>33</v>
      </c>
      <c r="B3" t="s">
        <v>32</v>
      </c>
      <c r="E3">
        <v>14335.995000000001</v>
      </c>
      <c r="F3">
        <v>14630.14</v>
      </c>
      <c r="G3">
        <v>14670.538</v>
      </c>
      <c r="H3">
        <v>14348.662</v>
      </c>
      <c r="I3">
        <v>19638.252</v>
      </c>
      <c r="J3">
        <v>18116.878000000001</v>
      </c>
      <c r="K3">
        <v>19723.13</v>
      </c>
      <c r="L3">
        <v>16710.285</v>
      </c>
      <c r="M3">
        <v>17006.181</v>
      </c>
      <c r="N3">
        <v>10005.540000000001</v>
      </c>
      <c r="O3">
        <v>17753.36</v>
      </c>
      <c r="P3">
        <v>42446.29</v>
      </c>
      <c r="Q3">
        <v>12291.188</v>
      </c>
      <c r="R3">
        <v>336182.397</v>
      </c>
      <c r="S3">
        <v>445022.43300000002</v>
      </c>
      <c r="T3">
        <v>619990.603</v>
      </c>
      <c r="U3">
        <v>383804.56900000002</v>
      </c>
      <c r="V3">
        <v>104227.74099999999</v>
      </c>
      <c r="W3">
        <v>18752.326000000001</v>
      </c>
      <c r="X3">
        <v>12738.816000000001</v>
      </c>
      <c r="Y3">
        <v>37617.078000000001</v>
      </c>
      <c r="Z3">
        <v>7997.0649999999996</v>
      </c>
      <c r="AA3">
        <v>41847.654000000002</v>
      </c>
      <c r="AB3">
        <v>10859.290999999999</v>
      </c>
      <c r="AC3">
        <v>8289.0550000000003</v>
      </c>
      <c r="AD3">
        <v>39387.597999999998</v>
      </c>
      <c r="AE3">
        <v>89534.21</v>
      </c>
      <c r="AF3">
        <v>211986.58100000001</v>
      </c>
      <c r="AG3">
        <v>224909.78099999999</v>
      </c>
    </row>
    <row r="4" spans="1:34">
      <c r="A4" t="s">
        <v>34</v>
      </c>
      <c r="B4" t="s">
        <v>32</v>
      </c>
      <c r="AF4">
        <v>397.221</v>
      </c>
    </row>
    <row r="5" spans="1:34">
      <c r="A5" t="s">
        <v>35</v>
      </c>
      <c r="B5" t="s">
        <v>32</v>
      </c>
      <c r="S5">
        <v>208</v>
      </c>
      <c r="AD5">
        <v>0.105</v>
      </c>
    </row>
    <row r="6" spans="1:34">
      <c r="A6" t="s">
        <v>73</v>
      </c>
      <c r="C6" t="s">
        <v>72</v>
      </c>
      <c r="D6" t="s">
        <v>72</v>
      </c>
      <c r="E6" t="s">
        <v>72</v>
      </c>
      <c r="F6" t="s">
        <v>72</v>
      </c>
      <c r="G6">
        <v>257966.67199999999</v>
      </c>
      <c r="H6" t="s">
        <v>72</v>
      </c>
      <c r="I6" t="s">
        <v>72</v>
      </c>
      <c r="J6" t="s">
        <v>72</v>
      </c>
      <c r="K6" t="s">
        <v>72</v>
      </c>
      <c r="L6">
        <v>258285.568</v>
      </c>
      <c r="M6">
        <v>323488.47499999998</v>
      </c>
      <c r="N6">
        <v>63269.02</v>
      </c>
      <c r="O6">
        <v>17847.844000000001</v>
      </c>
      <c r="P6">
        <v>479.67500000000001</v>
      </c>
      <c r="Q6">
        <v>655.72</v>
      </c>
      <c r="R6">
        <v>58840.877</v>
      </c>
      <c r="S6">
        <v>130.596</v>
      </c>
      <c r="T6">
        <v>261.22000000000003</v>
      </c>
      <c r="U6">
        <v>528.94500000000005</v>
      </c>
      <c r="V6">
        <v>4079.3560000000002</v>
      </c>
      <c r="W6">
        <v>154391.41800000001</v>
      </c>
      <c r="X6">
        <v>50117.830999999998</v>
      </c>
      <c r="Y6">
        <v>44470.53</v>
      </c>
      <c r="Z6">
        <v>73760.448000000004</v>
      </c>
      <c r="AA6">
        <v>119687.17</v>
      </c>
      <c r="AB6">
        <v>82272.358999999997</v>
      </c>
      <c r="AC6">
        <v>89528.448000000004</v>
      </c>
      <c r="AD6">
        <v>115745.03599999999</v>
      </c>
      <c r="AE6">
        <v>184214.00200000001</v>
      </c>
    </row>
    <row r="7" spans="1:34">
      <c r="A7" t="s">
        <v>74</v>
      </c>
      <c r="C7" t="s">
        <v>72</v>
      </c>
      <c r="D7" t="s">
        <v>72</v>
      </c>
      <c r="E7">
        <v>14335.995000000001</v>
      </c>
      <c r="F7">
        <v>14630.14</v>
      </c>
      <c r="G7">
        <v>14670.538</v>
      </c>
      <c r="H7">
        <v>14348.662</v>
      </c>
      <c r="I7">
        <v>19638.252</v>
      </c>
      <c r="J7">
        <v>18116.878000000001</v>
      </c>
      <c r="K7">
        <v>19723.13</v>
      </c>
      <c r="L7">
        <v>16710.285</v>
      </c>
      <c r="M7">
        <v>17006.181</v>
      </c>
      <c r="N7">
        <v>10005.540000000001</v>
      </c>
      <c r="O7">
        <v>17753.36</v>
      </c>
      <c r="P7">
        <v>42446.29</v>
      </c>
      <c r="Q7">
        <v>12291.188</v>
      </c>
      <c r="R7">
        <v>336182.397</v>
      </c>
      <c r="S7">
        <v>445022.43300000002</v>
      </c>
      <c r="T7">
        <v>619990.603</v>
      </c>
      <c r="U7">
        <v>383804.56900000002</v>
      </c>
      <c r="V7">
        <v>104227.74099999999</v>
      </c>
      <c r="W7">
        <v>18752.326000000001</v>
      </c>
      <c r="X7">
        <v>12738.816000000001</v>
      </c>
      <c r="Y7">
        <v>37617.078000000001</v>
      </c>
      <c r="Z7">
        <v>7997.0649999999996</v>
      </c>
      <c r="AA7">
        <v>41847.654000000002</v>
      </c>
      <c r="AB7">
        <v>10859.290999999999</v>
      </c>
      <c r="AC7">
        <v>8289.0550000000003</v>
      </c>
      <c r="AD7">
        <v>39387.597999999998</v>
      </c>
      <c r="AE7">
        <v>89534.21</v>
      </c>
      <c r="AF7">
        <v>211986.58100000001</v>
      </c>
      <c r="AG7">
        <v>224909.78099999999</v>
      </c>
      <c r="AH7" t="s">
        <v>72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4DBED5-B91D-4216-B31E-46648AA3FA7C}">
  <dimension ref="A1:D20"/>
  <sheetViews>
    <sheetView workbookViewId="0"/>
  </sheetViews>
  <sheetFormatPr defaultRowHeight="14.4"/>
  <sheetData>
    <row r="1" spans="1:4" ht="36">
      <c r="A1" s="1"/>
      <c r="B1" s="2" t="s">
        <v>13</v>
      </c>
      <c r="C1" s="3" t="s">
        <v>24</v>
      </c>
      <c r="D1" s="4" t="s">
        <v>20</v>
      </c>
    </row>
    <row r="2" spans="1:4">
      <c r="A2" s="5"/>
      <c r="B2" s="75" t="s">
        <v>36</v>
      </c>
      <c r="C2" s="76"/>
      <c r="D2" s="76"/>
    </row>
    <row r="3" spans="1:4">
      <c r="A3" s="6">
        <v>2000</v>
      </c>
      <c r="B3" s="7">
        <v>3870.6</v>
      </c>
      <c r="C3" s="8">
        <v>434.1</v>
      </c>
      <c r="D3" s="9">
        <v>74.400000000000006</v>
      </c>
    </row>
    <row r="4" spans="1:4">
      <c r="A4" s="6">
        <v>2001</v>
      </c>
      <c r="B4" s="7">
        <v>3783</v>
      </c>
      <c r="C4" s="8">
        <v>418.7</v>
      </c>
      <c r="D4" s="9">
        <v>84.4</v>
      </c>
    </row>
    <row r="5" spans="1:4">
      <c r="A5" s="6">
        <v>2002</v>
      </c>
      <c r="B5" s="7">
        <v>4258.3999999999996</v>
      </c>
      <c r="C5" s="8">
        <v>458.3</v>
      </c>
      <c r="D5" s="9">
        <v>88.3</v>
      </c>
    </row>
    <row r="6" spans="1:4">
      <c r="A6" s="6">
        <v>2003</v>
      </c>
      <c r="B6" s="7">
        <v>4514.6000000000004</v>
      </c>
      <c r="C6" s="8">
        <v>470</v>
      </c>
      <c r="D6" s="9">
        <v>91.3</v>
      </c>
    </row>
    <row r="7" spans="1:4">
      <c r="A7" s="6">
        <v>2004</v>
      </c>
      <c r="B7" s="7">
        <v>4390.1000000000004</v>
      </c>
      <c r="C7" s="8">
        <v>486.9</v>
      </c>
      <c r="D7" s="9">
        <v>95.9</v>
      </c>
    </row>
    <row r="8" spans="1:4">
      <c r="A8" s="6">
        <v>2005</v>
      </c>
      <c r="B8" s="7">
        <v>5061.5</v>
      </c>
      <c r="C8" s="8">
        <v>549.20000000000005</v>
      </c>
      <c r="D8" s="9">
        <v>102.4</v>
      </c>
    </row>
    <row r="9" spans="1:4">
      <c r="A9" s="6">
        <v>2006</v>
      </c>
      <c r="B9" s="7">
        <v>5399.8</v>
      </c>
      <c r="C9" s="8">
        <v>604.79999999999995</v>
      </c>
      <c r="D9" s="9">
        <v>101.8</v>
      </c>
    </row>
    <row r="10" spans="1:4">
      <c r="A10" s="6">
        <v>2007</v>
      </c>
      <c r="B10" s="7">
        <v>5407.7</v>
      </c>
      <c r="C10" s="8">
        <v>529.1</v>
      </c>
      <c r="D10" s="9">
        <v>105</v>
      </c>
    </row>
    <row r="11" spans="1:4">
      <c r="A11" s="6">
        <v>2008</v>
      </c>
      <c r="B11" s="7">
        <v>4988.6000000000004</v>
      </c>
      <c r="C11" s="7">
        <v>1159.9000000000001</v>
      </c>
      <c r="D11" s="9">
        <v>117.4</v>
      </c>
    </row>
    <row r="12" spans="1:4">
      <c r="A12" s="6">
        <v>2009</v>
      </c>
      <c r="B12" s="7">
        <v>5432.1</v>
      </c>
      <c r="C12" s="7">
        <v>1008.7</v>
      </c>
      <c r="D12" s="9">
        <v>109.8</v>
      </c>
    </row>
    <row r="13" spans="1:4">
      <c r="A13" s="6">
        <v>2010</v>
      </c>
      <c r="B13" s="7">
        <v>4819</v>
      </c>
      <c r="C13" s="8">
        <v>950.2</v>
      </c>
      <c r="D13" s="9">
        <v>103.9</v>
      </c>
    </row>
    <row r="14" spans="1:4">
      <c r="A14" s="6">
        <v>2011</v>
      </c>
      <c r="B14" s="7">
        <v>4432.8</v>
      </c>
      <c r="C14" s="7">
        <v>1135.4000000000001</v>
      </c>
      <c r="D14" s="9">
        <v>106.1</v>
      </c>
    </row>
    <row r="15" spans="1:4">
      <c r="A15" s="6">
        <v>2012</v>
      </c>
      <c r="B15" s="7">
        <v>4414.5</v>
      </c>
      <c r="C15" s="8">
        <v>891.4</v>
      </c>
      <c r="D15" s="9">
        <v>113.9</v>
      </c>
    </row>
    <row r="16" spans="1:4">
      <c r="A16" s="6">
        <v>2013</v>
      </c>
      <c r="B16" s="7">
        <v>4665</v>
      </c>
      <c r="C16" s="8">
        <v>876.6</v>
      </c>
      <c r="D16" s="9">
        <v>113.9</v>
      </c>
    </row>
    <row r="17" spans="1:4">
      <c r="A17" s="6">
        <v>2014</v>
      </c>
      <c r="B17" s="7">
        <v>4678.2</v>
      </c>
      <c r="C17" s="8">
        <v>920.5</v>
      </c>
      <c r="D17" s="9">
        <v>113.9</v>
      </c>
    </row>
    <row r="18" spans="1:4">
      <c r="A18" s="6">
        <v>2015</v>
      </c>
      <c r="B18" s="7">
        <v>5181.1000000000004</v>
      </c>
      <c r="C18" s="8">
        <v>824</v>
      </c>
      <c r="D18" s="9">
        <v>113.9</v>
      </c>
    </row>
    <row r="19" spans="1:4">
      <c r="A19" s="6">
        <v>2016</v>
      </c>
      <c r="B19" s="7">
        <v>5447.3</v>
      </c>
      <c r="C19" s="8">
        <v>830.5</v>
      </c>
      <c r="D19" s="9">
        <v>119.2</v>
      </c>
    </row>
    <row r="20" spans="1:4">
      <c r="A20" s="6">
        <v>2017</v>
      </c>
      <c r="B20" s="7">
        <v>5246.4</v>
      </c>
      <c r="C20" s="8">
        <v>890</v>
      </c>
      <c r="D20" s="9">
        <v>120.9</v>
      </c>
    </row>
  </sheetData>
  <mergeCells count="1">
    <mergeCell ref="B2:D2"/>
  </mergeCells>
  <pageMargins left="0.7" right="0.7" top="0.75" bottom="0.75" header="0.3" footer="0.3"/>
  <pageSetup paperSize="9"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E81B58-DCAB-476B-826D-3CCDC7F2E691}">
  <dimension ref="A1:O29"/>
  <sheetViews>
    <sheetView workbookViewId="0"/>
  </sheetViews>
  <sheetFormatPr defaultRowHeight="14.4"/>
  <cols>
    <col min="2" max="2" width="10" bestFit="1" customWidth="1"/>
    <col min="3" max="3" width="11" bestFit="1" customWidth="1"/>
    <col min="5" max="5" width="10.44140625" bestFit="1" customWidth="1"/>
    <col min="6" max="6" width="11" bestFit="1" customWidth="1"/>
    <col min="8" max="8" width="10.44140625" bestFit="1" customWidth="1"/>
    <col min="9" max="9" width="11" bestFit="1" customWidth="1"/>
    <col min="11" max="11" width="10.44140625" bestFit="1" customWidth="1"/>
    <col min="12" max="12" width="11" bestFit="1" customWidth="1"/>
  </cols>
  <sheetData>
    <row r="1" spans="1:15">
      <c r="A1" t="s">
        <v>66</v>
      </c>
    </row>
    <row r="2" spans="1:15">
      <c r="A2" s="78" t="s">
        <v>42</v>
      </c>
      <c r="B2" s="81" t="s">
        <v>43</v>
      </c>
      <c r="C2" s="82"/>
      <c r="D2" s="83"/>
      <c r="E2" s="84" t="s">
        <v>44</v>
      </c>
      <c r="F2" s="85"/>
      <c r="G2" s="86"/>
      <c r="H2" s="87" t="s">
        <v>45</v>
      </c>
      <c r="I2" s="88"/>
      <c r="J2" s="89"/>
      <c r="K2" s="90" t="s">
        <v>46</v>
      </c>
      <c r="L2" s="91"/>
      <c r="M2" s="92"/>
      <c r="O2" t="s">
        <v>59</v>
      </c>
    </row>
    <row r="3" spans="1:15">
      <c r="A3" s="79"/>
      <c r="B3" s="13" t="s">
        <v>47</v>
      </c>
      <c r="C3" s="93" t="s">
        <v>48</v>
      </c>
      <c r="D3" s="94"/>
      <c r="E3" s="13" t="s">
        <v>47</v>
      </c>
      <c r="F3" s="93" t="s">
        <v>48</v>
      </c>
      <c r="G3" s="94"/>
      <c r="H3" s="13" t="s">
        <v>47</v>
      </c>
      <c r="I3" s="93" t="s">
        <v>48</v>
      </c>
      <c r="J3" s="94"/>
      <c r="K3" s="13" t="s">
        <v>47</v>
      </c>
      <c r="L3" s="93" t="s">
        <v>48</v>
      </c>
      <c r="M3" s="94"/>
    </row>
    <row r="4" spans="1:15">
      <c r="A4" s="80"/>
      <c r="B4" s="13" t="s">
        <v>49</v>
      </c>
      <c r="C4" s="13" t="s">
        <v>50</v>
      </c>
      <c r="D4" s="14" t="s">
        <v>51</v>
      </c>
      <c r="E4" s="13" t="s">
        <v>49</v>
      </c>
      <c r="F4" s="13" t="s">
        <v>50</v>
      </c>
      <c r="G4" s="14" t="s">
        <v>51</v>
      </c>
      <c r="H4" s="13" t="s">
        <v>52</v>
      </c>
      <c r="I4" s="13" t="s">
        <v>50</v>
      </c>
      <c r="J4" s="13" t="s">
        <v>51</v>
      </c>
      <c r="K4" s="13" t="s">
        <v>52</v>
      </c>
      <c r="L4" s="13" t="s">
        <v>50</v>
      </c>
      <c r="M4" s="14" t="s">
        <v>51</v>
      </c>
    </row>
    <row r="5" spans="1:15">
      <c r="A5" s="15">
        <v>2010</v>
      </c>
      <c r="B5" s="16">
        <v>13458</v>
      </c>
      <c r="C5" s="17">
        <v>443978</v>
      </c>
      <c r="D5" s="18">
        <v>33</v>
      </c>
      <c r="E5" s="19">
        <v>1910</v>
      </c>
      <c r="F5" s="17">
        <v>190589</v>
      </c>
      <c r="G5" s="18">
        <v>100</v>
      </c>
      <c r="H5" s="20">
        <v>783</v>
      </c>
      <c r="I5" s="17">
        <v>86553</v>
      </c>
      <c r="J5" s="21">
        <v>111</v>
      </c>
      <c r="K5" s="19">
        <v>1781</v>
      </c>
      <c r="L5" s="17">
        <v>447341</v>
      </c>
      <c r="M5" s="18">
        <v>251</v>
      </c>
      <c r="O5" s="38">
        <f>B5+E5+H5+K5</f>
        <v>17932</v>
      </c>
    </row>
    <row r="6" spans="1:15">
      <c r="A6" s="15">
        <v>2011</v>
      </c>
      <c r="B6" s="16">
        <v>12373</v>
      </c>
      <c r="C6" s="17">
        <v>456522</v>
      </c>
      <c r="D6" s="18">
        <v>37</v>
      </c>
      <c r="E6" s="19">
        <v>1745</v>
      </c>
      <c r="F6" s="17">
        <v>194042</v>
      </c>
      <c r="G6" s="18">
        <v>111</v>
      </c>
      <c r="H6" s="20">
        <v>901</v>
      </c>
      <c r="I6" s="17">
        <v>101081</v>
      </c>
      <c r="J6" s="21">
        <v>112</v>
      </c>
      <c r="K6" s="19">
        <v>1948</v>
      </c>
      <c r="L6" s="17">
        <v>472135</v>
      </c>
      <c r="M6" s="18">
        <v>242</v>
      </c>
      <c r="O6" s="38">
        <f t="shared" ref="O6:O14" si="0">B6+E6+H6+K6</f>
        <v>16967</v>
      </c>
    </row>
    <row r="7" spans="1:15">
      <c r="A7" s="15">
        <v>2012</v>
      </c>
      <c r="B7" s="16">
        <v>12358</v>
      </c>
      <c r="C7" s="17">
        <v>463196</v>
      </c>
      <c r="D7" s="18">
        <v>37</v>
      </c>
      <c r="E7" s="19">
        <v>1703</v>
      </c>
      <c r="F7" s="17">
        <v>208933</v>
      </c>
      <c r="G7" s="18">
        <v>123</v>
      </c>
      <c r="H7" s="19">
        <v>1083</v>
      </c>
      <c r="I7" s="17">
        <v>140557</v>
      </c>
      <c r="J7" s="21">
        <v>130</v>
      </c>
      <c r="K7" s="19">
        <v>2125</v>
      </c>
      <c r="L7" s="17">
        <v>525422</v>
      </c>
      <c r="M7" s="18">
        <v>247</v>
      </c>
      <c r="O7" s="38">
        <f t="shared" si="0"/>
        <v>17269</v>
      </c>
    </row>
    <row r="8" spans="1:15">
      <c r="A8" s="15">
        <v>2013</v>
      </c>
      <c r="B8" s="16">
        <v>13053</v>
      </c>
      <c r="C8" s="17">
        <v>496711</v>
      </c>
      <c r="D8" s="18">
        <v>38</v>
      </c>
      <c r="E8" s="19">
        <v>1825</v>
      </c>
      <c r="F8" s="17">
        <v>241671</v>
      </c>
      <c r="G8" s="18">
        <v>132</v>
      </c>
      <c r="H8" s="20">
        <v>947</v>
      </c>
      <c r="I8" s="17">
        <v>133771</v>
      </c>
      <c r="J8" s="21">
        <v>141</v>
      </c>
      <c r="K8" s="19">
        <v>3085</v>
      </c>
      <c r="L8" s="17">
        <v>744057</v>
      </c>
      <c r="M8" s="18">
        <v>241</v>
      </c>
      <c r="O8" s="38">
        <f t="shared" si="0"/>
        <v>18910</v>
      </c>
    </row>
    <row r="9" spans="1:15">
      <c r="A9" s="15">
        <v>2014</v>
      </c>
      <c r="B9" s="16">
        <v>13099</v>
      </c>
      <c r="C9" s="17">
        <v>521370</v>
      </c>
      <c r="D9" s="18">
        <v>40</v>
      </c>
      <c r="E9" s="19">
        <v>1826</v>
      </c>
      <c r="F9" s="17">
        <v>258363</v>
      </c>
      <c r="G9" s="18">
        <v>141</v>
      </c>
      <c r="H9" s="20">
        <v>987</v>
      </c>
      <c r="I9" s="17">
        <v>147994</v>
      </c>
      <c r="J9" s="21">
        <v>150</v>
      </c>
      <c r="K9" s="19">
        <v>2174</v>
      </c>
      <c r="L9" s="17">
        <v>617952</v>
      </c>
      <c r="M9" s="18">
        <v>284</v>
      </c>
      <c r="O9" s="38">
        <f t="shared" si="0"/>
        <v>18086</v>
      </c>
    </row>
    <row r="10" spans="1:15">
      <c r="A10" s="15">
        <v>2015</v>
      </c>
      <c r="B10" s="16">
        <v>14456</v>
      </c>
      <c r="C10" s="17">
        <v>649452</v>
      </c>
      <c r="D10" s="18">
        <v>45</v>
      </c>
      <c r="E10" s="19">
        <v>1818</v>
      </c>
      <c r="F10" s="17">
        <v>257905</v>
      </c>
      <c r="G10" s="18">
        <v>142</v>
      </c>
      <c r="H10" s="20">
        <v>999</v>
      </c>
      <c r="I10" s="17">
        <v>164124</v>
      </c>
      <c r="J10" s="21">
        <v>164</v>
      </c>
      <c r="K10" s="19">
        <v>2018</v>
      </c>
      <c r="L10" s="17">
        <v>651824</v>
      </c>
      <c r="M10" s="18">
        <v>323</v>
      </c>
      <c r="O10" s="38">
        <f t="shared" si="0"/>
        <v>19291</v>
      </c>
    </row>
    <row r="11" spans="1:15">
      <c r="A11" s="15">
        <v>2016</v>
      </c>
      <c r="B11" s="16">
        <v>15182</v>
      </c>
      <c r="C11" s="17">
        <v>675776</v>
      </c>
      <c r="D11" s="18">
        <v>45</v>
      </c>
      <c r="E11" s="19">
        <v>1970</v>
      </c>
      <c r="F11" s="17">
        <v>295359</v>
      </c>
      <c r="G11" s="18">
        <v>150</v>
      </c>
      <c r="H11" s="19">
        <v>1343</v>
      </c>
      <c r="I11" s="17">
        <v>197597</v>
      </c>
      <c r="J11" s="21">
        <v>147</v>
      </c>
      <c r="K11" s="19">
        <v>1507</v>
      </c>
      <c r="L11" s="17">
        <v>614333</v>
      </c>
      <c r="M11" s="18">
        <v>408</v>
      </c>
      <c r="O11" s="38">
        <f t="shared" si="0"/>
        <v>20002</v>
      </c>
    </row>
    <row r="12" spans="1:15">
      <c r="A12" s="15">
        <v>2017</v>
      </c>
      <c r="B12" s="16">
        <v>14622</v>
      </c>
      <c r="C12" s="17">
        <v>696047</v>
      </c>
      <c r="D12" s="18">
        <v>48</v>
      </c>
      <c r="E12" s="19">
        <v>2082</v>
      </c>
      <c r="F12" s="17">
        <v>319417</v>
      </c>
      <c r="G12" s="18">
        <v>153</v>
      </c>
      <c r="H12" s="19">
        <v>1732</v>
      </c>
      <c r="I12" s="17">
        <v>267200</v>
      </c>
      <c r="J12" s="21">
        <v>154</v>
      </c>
      <c r="K12" s="19">
        <v>1393</v>
      </c>
      <c r="L12" s="17">
        <v>594583</v>
      </c>
      <c r="M12" s="18">
        <v>427</v>
      </c>
      <c r="O12" s="38">
        <f t="shared" si="0"/>
        <v>19829</v>
      </c>
    </row>
    <row r="13" spans="1:15">
      <c r="A13" s="15">
        <v>2018</v>
      </c>
      <c r="B13" s="16">
        <v>14581</v>
      </c>
      <c r="C13" s="17">
        <v>750542</v>
      </c>
      <c r="D13" s="18">
        <v>51</v>
      </c>
      <c r="E13" s="19">
        <v>2147</v>
      </c>
      <c r="F13" s="17">
        <v>334542</v>
      </c>
      <c r="G13" s="18">
        <v>155</v>
      </c>
      <c r="H13" s="19">
        <v>1639</v>
      </c>
      <c r="I13" s="17">
        <v>271509</v>
      </c>
      <c r="J13" s="21">
        <v>166</v>
      </c>
      <c r="K13" s="19">
        <v>1391</v>
      </c>
      <c r="L13" s="17">
        <v>586462</v>
      </c>
      <c r="M13" s="18">
        <v>422</v>
      </c>
      <c r="O13" s="38">
        <f t="shared" si="0"/>
        <v>19758</v>
      </c>
    </row>
    <row r="14" spans="1:15">
      <c r="A14" s="15">
        <v>2019</v>
      </c>
      <c r="B14" s="16">
        <v>14546</v>
      </c>
      <c r="C14" s="17">
        <v>864600</v>
      </c>
      <c r="D14" s="18">
        <v>59</v>
      </c>
      <c r="E14" s="19">
        <v>1787</v>
      </c>
      <c r="F14" s="17">
        <v>292859</v>
      </c>
      <c r="G14" s="18">
        <v>164</v>
      </c>
      <c r="H14" s="19">
        <v>1730</v>
      </c>
      <c r="I14" s="17">
        <v>316521</v>
      </c>
      <c r="J14" s="21">
        <v>183</v>
      </c>
      <c r="K14" s="19">
        <v>1312</v>
      </c>
      <c r="L14" s="17">
        <v>551997</v>
      </c>
      <c r="M14" s="18">
        <v>421</v>
      </c>
      <c r="O14" s="38">
        <f t="shared" si="0"/>
        <v>19375</v>
      </c>
    </row>
    <row r="16" spans="1:15">
      <c r="A16" s="37" t="s">
        <v>56</v>
      </c>
      <c r="B16" s="37"/>
      <c r="C16" s="37"/>
      <c r="D16" s="37"/>
      <c r="E16" s="37"/>
      <c r="F16" s="37"/>
    </row>
    <row r="17" spans="1:6">
      <c r="A17" s="22" t="s">
        <v>42</v>
      </c>
      <c r="B17" s="23" t="s">
        <v>57</v>
      </c>
      <c r="C17" s="24"/>
      <c r="D17" s="22" t="s">
        <v>58</v>
      </c>
      <c r="E17" s="24"/>
      <c r="F17" s="25"/>
    </row>
    <row r="18" spans="1:6">
      <c r="A18" s="26"/>
      <c r="B18" s="27"/>
      <c r="C18" s="28" t="s">
        <v>47</v>
      </c>
      <c r="D18" s="77" t="s">
        <v>48</v>
      </c>
      <c r="E18" s="77"/>
      <c r="F18" s="25"/>
    </row>
    <row r="19" spans="1:6">
      <c r="A19" s="26"/>
      <c r="B19" s="29" t="s">
        <v>52</v>
      </c>
      <c r="C19" s="30" t="s">
        <v>52</v>
      </c>
      <c r="D19" s="31" t="s">
        <v>50</v>
      </c>
      <c r="E19" s="32" t="s">
        <v>51</v>
      </c>
      <c r="F19" s="25"/>
    </row>
    <row r="20" spans="1:6">
      <c r="A20" s="33">
        <v>2010</v>
      </c>
      <c r="B20" s="34">
        <v>22480</v>
      </c>
      <c r="C20" s="34">
        <v>19226</v>
      </c>
      <c r="D20" s="35">
        <v>2271133</v>
      </c>
      <c r="E20" s="36">
        <v>118</v>
      </c>
      <c r="F20" s="25"/>
    </row>
    <row r="21" spans="1:6">
      <c r="A21" s="33">
        <v>2011</v>
      </c>
      <c r="B21" s="34">
        <v>21630</v>
      </c>
      <c r="C21" s="34">
        <v>18507</v>
      </c>
      <c r="D21" s="35">
        <v>2591727</v>
      </c>
      <c r="E21" s="36">
        <v>140</v>
      </c>
      <c r="F21" s="25"/>
    </row>
    <row r="22" spans="1:6">
      <c r="A22" s="33">
        <v>2012</v>
      </c>
      <c r="B22" s="34">
        <v>21637</v>
      </c>
      <c r="C22" s="34">
        <v>18479</v>
      </c>
      <c r="D22" s="35">
        <v>2517772</v>
      </c>
      <c r="E22" s="36">
        <v>136</v>
      </c>
      <c r="F22" s="25"/>
    </row>
    <row r="23" spans="1:6">
      <c r="A23" s="33">
        <v>2013</v>
      </c>
      <c r="B23" s="34">
        <v>21966</v>
      </c>
      <c r="C23" s="34">
        <v>20097</v>
      </c>
      <c r="D23" s="35">
        <v>2804944</v>
      </c>
      <c r="E23" s="36">
        <v>140</v>
      </c>
      <c r="F23" s="25"/>
    </row>
    <row r="24" spans="1:6">
      <c r="A24" s="33">
        <v>2014</v>
      </c>
      <c r="B24" s="34">
        <v>21776</v>
      </c>
      <c r="C24" s="34">
        <v>19340</v>
      </c>
      <c r="D24" s="35">
        <v>2785855</v>
      </c>
      <c r="E24" s="36">
        <v>144</v>
      </c>
      <c r="F24" s="25"/>
    </row>
    <row r="25" spans="1:6">
      <c r="A25" s="33">
        <v>2015</v>
      </c>
      <c r="B25" s="34">
        <v>22905</v>
      </c>
      <c r="C25" s="34">
        <v>20406</v>
      </c>
      <c r="D25" s="35">
        <v>2902761</v>
      </c>
      <c r="E25" s="36">
        <v>142</v>
      </c>
      <c r="F25" s="25"/>
    </row>
    <row r="26" spans="1:6">
      <c r="A26" s="33">
        <v>2016</v>
      </c>
      <c r="B26" s="34">
        <v>23355</v>
      </c>
      <c r="C26" s="34">
        <v>21130</v>
      </c>
      <c r="D26" s="35">
        <v>3011744</v>
      </c>
      <c r="E26" s="36">
        <v>143</v>
      </c>
      <c r="F26" s="25"/>
    </row>
    <row r="27" spans="1:6">
      <c r="A27" s="33">
        <v>2017</v>
      </c>
      <c r="B27" s="34">
        <v>23752</v>
      </c>
      <c r="C27" s="34">
        <v>21037</v>
      </c>
      <c r="D27" s="35">
        <v>3247959</v>
      </c>
      <c r="E27" s="36">
        <v>154</v>
      </c>
      <c r="F27" s="25"/>
    </row>
    <row r="28" spans="1:6">
      <c r="A28" s="33">
        <v>2018</v>
      </c>
      <c r="B28" s="34">
        <v>22746</v>
      </c>
      <c r="C28" s="34">
        <v>21069</v>
      </c>
      <c r="D28" s="35">
        <v>3490117</v>
      </c>
      <c r="E28" s="36">
        <v>166</v>
      </c>
      <c r="F28" s="25"/>
    </row>
    <row r="29" spans="1:6">
      <c r="A29" s="33">
        <v>2019</v>
      </c>
      <c r="B29" s="34">
        <v>22274</v>
      </c>
      <c r="C29" s="34">
        <v>20593</v>
      </c>
      <c r="D29" s="35">
        <v>3623475</v>
      </c>
      <c r="E29" s="36">
        <v>176</v>
      </c>
    </row>
  </sheetData>
  <mergeCells count="10">
    <mergeCell ref="K2:M2"/>
    <mergeCell ref="C3:D3"/>
    <mergeCell ref="F3:G3"/>
    <mergeCell ref="I3:J3"/>
    <mergeCell ref="L3:M3"/>
    <mergeCell ref="D18:E18"/>
    <mergeCell ref="A2:A4"/>
    <mergeCell ref="B2:D2"/>
    <mergeCell ref="E2:G2"/>
    <mergeCell ref="H2:J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4D0C91-72D3-4D02-99C9-4A8CB257A155}">
  <dimension ref="A1:M14"/>
  <sheetViews>
    <sheetView workbookViewId="0">
      <selection activeCell="A2" sqref="A2"/>
    </sheetView>
  </sheetViews>
  <sheetFormatPr defaultRowHeight="14.4"/>
  <sheetData>
    <row r="1" spans="1:13">
      <c r="A1" t="s">
        <v>65</v>
      </c>
    </row>
    <row r="2" spans="1:13" ht="14.4" customHeight="1">
      <c r="A2" s="47" t="s">
        <v>42</v>
      </c>
      <c r="B2" s="95" t="s">
        <v>43</v>
      </c>
      <c r="C2" s="95"/>
      <c r="D2" s="95"/>
      <c r="E2" s="95" t="s">
        <v>44</v>
      </c>
      <c r="F2" s="95"/>
      <c r="G2" s="95"/>
      <c r="H2" s="95" t="s">
        <v>45</v>
      </c>
      <c r="I2" s="95"/>
      <c r="J2" s="95"/>
      <c r="K2" s="95" t="s">
        <v>46</v>
      </c>
      <c r="L2" s="95"/>
      <c r="M2" s="95"/>
    </row>
    <row r="3" spans="1:13" ht="14.4" customHeight="1">
      <c r="A3" s="46"/>
      <c r="B3" s="46" t="s">
        <v>47</v>
      </c>
      <c r="C3" s="96" t="s">
        <v>48</v>
      </c>
      <c r="D3" s="96"/>
      <c r="E3" s="46" t="s">
        <v>47</v>
      </c>
      <c r="F3" s="96" t="s">
        <v>48</v>
      </c>
      <c r="G3" s="96"/>
      <c r="H3" s="46" t="s">
        <v>47</v>
      </c>
      <c r="I3" s="96" t="s">
        <v>48</v>
      </c>
      <c r="J3" s="96"/>
      <c r="K3" s="46" t="s">
        <v>47</v>
      </c>
      <c r="L3" s="96" t="s">
        <v>48</v>
      </c>
      <c r="M3" s="96"/>
    </row>
    <row r="4" spans="1:13">
      <c r="A4" s="46"/>
      <c r="B4" s="46" t="s">
        <v>52</v>
      </c>
      <c r="C4" s="46" t="s">
        <v>60</v>
      </c>
      <c r="D4" s="46" t="s">
        <v>51</v>
      </c>
      <c r="E4" s="46" t="s">
        <v>52</v>
      </c>
      <c r="F4" s="46" t="s">
        <v>60</v>
      </c>
      <c r="G4" s="46" t="s">
        <v>51</v>
      </c>
      <c r="H4" s="46" t="s">
        <v>52</v>
      </c>
      <c r="I4" s="46" t="s">
        <v>60</v>
      </c>
      <c r="J4" s="46" t="s">
        <v>51</v>
      </c>
      <c r="K4" s="46" t="s">
        <v>52</v>
      </c>
      <c r="L4" s="39" t="s">
        <v>60</v>
      </c>
      <c r="M4" s="39" t="s">
        <v>51</v>
      </c>
    </row>
    <row r="5" spans="1:13">
      <c r="A5" s="40">
        <v>2000</v>
      </c>
      <c r="B5" s="42">
        <v>9794</v>
      </c>
      <c r="C5" s="42">
        <v>136004</v>
      </c>
      <c r="D5" s="43">
        <v>14</v>
      </c>
      <c r="E5" s="42">
        <v>2131</v>
      </c>
      <c r="F5" s="42">
        <v>96379</v>
      </c>
      <c r="G5" s="43">
        <v>45</v>
      </c>
      <c r="H5" s="43">
        <v>653</v>
      </c>
      <c r="I5" s="42">
        <v>26205</v>
      </c>
      <c r="J5" s="43">
        <v>40</v>
      </c>
      <c r="K5" s="43">
        <v>969</v>
      </c>
      <c r="L5" s="42">
        <v>170403</v>
      </c>
      <c r="M5" s="43">
        <v>176</v>
      </c>
    </row>
    <row r="6" spans="1:13">
      <c r="A6" s="40">
        <v>2001</v>
      </c>
      <c r="B6" s="42">
        <v>9700</v>
      </c>
      <c r="C6" s="42">
        <v>156639</v>
      </c>
      <c r="D6" s="43">
        <v>16</v>
      </c>
      <c r="E6" s="42">
        <v>2038</v>
      </c>
      <c r="F6" s="42">
        <v>90442</v>
      </c>
      <c r="G6" s="43">
        <v>44</v>
      </c>
      <c r="H6" s="43">
        <v>799</v>
      </c>
      <c r="I6" s="42">
        <v>36497</v>
      </c>
      <c r="J6" s="43">
        <v>46</v>
      </c>
      <c r="K6" s="43">
        <v>974</v>
      </c>
      <c r="L6" s="42">
        <v>185487</v>
      </c>
      <c r="M6" s="43">
        <v>190</v>
      </c>
    </row>
    <row r="7" spans="1:13">
      <c r="A7" s="40">
        <v>2002</v>
      </c>
      <c r="B7" s="42">
        <v>11218</v>
      </c>
      <c r="C7" s="42">
        <v>188653</v>
      </c>
      <c r="D7" s="43">
        <v>17</v>
      </c>
      <c r="E7" s="42">
        <v>2088</v>
      </c>
      <c r="F7" s="42">
        <v>98690</v>
      </c>
      <c r="G7" s="43">
        <v>47</v>
      </c>
      <c r="H7" s="43">
        <v>993</v>
      </c>
      <c r="I7" s="42">
        <v>49281</v>
      </c>
      <c r="J7" s="43">
        <v>50</v>
      </c>
      <c r="K7" s="42">
        <v>1017</v>
      </c>
      <c r="L7" s="42">
        <v>230879</v>
      </c>
      <c r="M7" s="43">
        <v>227</v>
      </c>
    </row>
    <row r="8" spans="1:13">
      <c r="A8" s="40">
        <v>2003</v>
      </c>
      <c r="B8" s="42">
        <v>11893</v>
      </c>
      <c r="C8" s="42">
        <v>216148</v>
      </c>
      <c r="D8" s="43">
        <v>18</v>
      </c>
      <c r="E8" s="42">
        <v>1972</v>
      </c>
      <c r="F8" s="42">
        <v>104861</v>
      </c>
      <c r="G8" s="43">
        <v>53</v>
      </c>
      <c r="H8" s="43">
        <v>935</v>
      </c>
      <c r="I8" s="42">
        <v>53732</v>
      </c>
      <c r="J8" s="43">
        <v>57</v>
      </c>
      <c r="K8" s="42">
        <v>1110</v>
      </c>
      <c r="L8" s="42">
        <v>260981</v>
      </c>
      <c r="M8" s="43">
        <v>235</v>
      </c>
    </row>
    <row r="9" spans="1:13">
      <c r="A9" s="40">
        <v>2004</v>
      </c>
      <c r="B9" s="42">
        <v>11565</v>
      </c>
      <c r="C9" s="42">
        <v>225433</v>
      </c>
      <c r="D9" s="43">
        <v>19</v>
      </c>
      <c r="E9" s="42">
        <v>2041</v>
      </c>
      <c r="F9" s="42">
        <v>107887</v>
      </c>
      <c r="G9" s="43">
        <v>53</v>
      </c>
      <c r="H9" s="43">
        <v>948</v>
      </c>
      <c r="I9" s="42">
        <v>48404</v>
      </c>
      <c r="J9" s="43">
        <v>51</v>
      </c>
      <c r="K9" s="42">
        <v>1139</v>
      </c>
      <c r="L9" s="42">
        <v>275612</v>
      </c>
      <c r="M9" s="43">
        <v>242</v>
      </c>
    </row>
    <row r="10" spans="1:13">
      <c r="A10" s="40">
        <v>2005</v>
      </c>
      <c r="B10" s="42">
        <v>13519</v>
      </c>
      <c r="C10" s="42">
        <v>279474</v>
      </c>
      <c r="D10" s="43">
        <v>21</v>
      </c>
      <c r="E10" s="42">
        <v>1964</v>
      </c>
      <c r="F10" s="42">
        <v>114205</v>
      </c>
      <c r="G10" s="43">
        <v>58</v>
      </c>
      <c r="H10" s="43">
        <v>604</v>
      </c>
      <c r="I10" s="42">
        <v>35948</v>
      </c>
      <c r="J10" s="43">
        <v>60</v>
      </c>
      <c r="K10" s="42">
        <v>1328</v>
      </c>
      <c r="L10" s="42">
        <v>297219</v>
      </c>
      <c r="M10" s="43">
        <v>224</v>
      </c>
    </row>
    <row r="11" spans="1:13">
      <c r="A11" s="40">
        <v>2006</v>
      </c>
      <c r="B11" s="42">
        <v>14225</v>
      </c>
      <c r="C11" s="42">
        <v>313038</v>
      </c>
      <c r="D11" s="43">
        <v>22</v>
      </c>
      <c r="E11" s="42">
        <v>2183</v>
      </c>
      <c r="F11" s="42">
        <v>131284</v>
      </c>
      <c r="G11" s="43">
        <v>60</v>
      </c>
      <c r="H11" s="43">
        <v>707</v>
      </c>
      <c r="I11" s="42">
        <v>51779</v>
      </c>
      <c r="J11" s="43">
        <v>73</v>
      </c>
      <c r="K11" s="42">
        <v>1533</v>
      </c>
      <c r="L11" s="42">
        <v>335919</v>
      </c>
      <c r="M11" s="43">
        <v>219</v>
      </c>
    </row>
    <row r="12" spans="1:13">
      <c r="A12" s="40">
        <v>2007</v>
      </c>
      <c r="B12" s="42">
        <v>14647</v>
      </c>
      <c r="C12" s="42">
        <v>350922</v>
      </c>
      <c r="D12" s="43">
        <v>24</v>
      </c>
      <c r="E12" s="42">
        <v>1569</v>
      </c>
      <c r="F12" s="42">
        <v>117847</v>
      </c>
      <c r="G12" s="43">
        <v>75</v>
      </c>
      <c r="H12" s="43">
        <v>860</v>
      </c>
      <c r="I12" s="42">
        <v>59304</v>
      </c>
      <c r="J12" s="43">
        <v>69</v>
      </c>
      <c r="K12" s="42">
        <v>1774</v>
      </c>
      <c r="L12" s="42">
        <v>366980</v>
      </c>
      <c r="M12" s="43">
        <v>207</v>
      </c>
    </row>
    <row r="13" spans="1:13">
      <c r="A13" s="40">
        <v>2008</v>
      </c>
      <c r="B13" s="42">
        <v>14252</v>
      </c>
      <c r="C13" s="42">
        <v>403215</v>
      </c>
      <c r="D13" s="43">
        <v>28</v>
      </c>
      <c r="E13" s="42">
        <v>1372</v>
      </c>
      <c r="F13" s="42">
        <v>120083</v>
      </c>
      <c r="G13" s="43">
        <v>87</v>
      </c>
      <c r="H13" s="43">
        <v>879</v>
      </c>
      <c r="I13" s="42">
        <v>72263</v>
      </c>
      <c r="J13" s="43">
        <v>82</v>
      </c>
      <c r="K13" s="42">
        <v>1646</v>
      </c>
      <c r="L13" s="42">
        <v>381021</v>
      </c>
      <c r="M13" s="43">
        <v>231</v>
      </c>
    </row>
    <row r="14" spans="1:13">
      <c r="A14" s="41">
        <v>2009</v>
      </c>
      <c r="B14" s="44">
        <v>14860</v>
      </c>
      <c r="C14" s="44">
        <v>462122</v>
      </c>
      <c r="D14" s="45">
        <v>31</v>
      </c>
      <c r="E14" s="44">
        <v>1237</v>
      </c>
      <c r="F14" s="44">
        <v>117632</v>
      </c>
      <c r="G14" s="45">
        <v>95</v>
      </c>
      <c r="H14" s="45">
        <v>855</v>
      </c>
      <c r="I14" s="44">
        <v>81762</v>
      </c>
      <c r="J14" s="45">
        <v>96</v>
      </c>
      <c r="K14" s="44">
        <v>1616</v>
      </c>
      <c r="L14" s="44">
        <v>404149</v>
      </c>
      <c r="M14" s="45">
        <v>250</v>
      </c>
    </row>
  </sheetData>
  <mergeCells count="8">
    <mergeCell ref="E2:G2"/>
    <mergeCell ref="H2:J2"/>
    <mergeCell ref="K2:M2"/>
    <mergeCell ref="I3:J3"/>
    <mergeCell ref="C3:D3"/>
    <mergeCell ref="F3:G3"/>
    <mergeCell ref="L3:M3"/>
    <mergeCell ref="B2:D2"/>
  </mergeCells>
  <pageMargins left="0.7" right="0.7" top="0.75" bottom="0.75" header="0.3" footer="0.3"/>
  <pageSetup paperSize="9" orientation="portrait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45CBA2-2358-4EA2-89B2-3F56E68D1C7D}">
  <dimension ref="A1:Y52"/>
  <sheetViews>
    <sheetView workbookViewId="0">
      <selection activeCell="B29" sqref="B29"/>
    </sheetView>
  </sheetViews>
  <sheetFormatPr defaultRowHeight="14.4"/>
  <cols>
    <col min="2" max="2" width="13.5546875" customWidth="1"/>
    <col min="3" max="3" width="9.33203125" customWidth="1"/>
    <col min="4" max="4" width="9.6640625" customWidth="1"/>
    <col min="5" max="5" width="10.6640625" bestFit="1" customWidth="1"/>
    <col min="6" max="6" width="12.6640625" bestFit="1" customWidth="1"/>
    <col min="7" max="7" width="12" bestFit="1" customWidth="1"/>
    <col min="8" max="8" width="9.33203125" bestFit="1" customWidth="1"/>
    <col min="9" max="9" width="10.6640625" bestFit="1" customWidth="1"/>
    <col min="10" max="10" width="10" bestFit="1" customWidth="1"/>
    <col min="11" max="11" width="11.6640625" bestFit="1" customWidth="1"/>
    <col min="12" max="12" width="12.6640625" bestFit="1" customWidth="1"/>
    <col min="13" max="13" width="11.109375" bestFit="1" customWidth="1"/>
    <col min="14" max="14" width="11" bestFit="1" customWidth="1"/>
    <col min="15" max="15" width="11.5546875" bestFit="1" customWidth="1"/>
    <col min="17" max="17" width="9.33203125" bestFit="1" customWidth="1"/>
    <col min="18" max="18" width="11" bestFit="1" customWidth="1"/>
    <col min="19" max="19" width="9.44140625" bestFit="1" customWidth="1"/>
  </cols>
  <sheetData>
    <row r="1" spans="1:25">
      <c r="A1" s="74" t="s">
        <v>92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</row>
    <row r="2" spans="1:25">
      <c r="A2" s="73" t="s">
        <v>42</v>
      </c>
      <c r="B2" s="98" t="s">
        <v>43</v>
      </c>
      <c r="C2" s="98"/>
      <c r="D2" s="98"/>
      <c r="E2" s="98" t="s">
        <v>44</v>
      </c>
      <c r="F2" s="98"/>
      <c r="G2" s="98"/>
      <c r="H2" s="98" t="s">
        <v>45</v>
      </c>
      <c r="I2" s="98"/>
      <c r="J2" s="98"/>
      <c r="K2" s="98" t="s">
        <v>46</v>
      </c>
      <c r="L2" s="98"/>
      <c r="M2" s="98"/>
    </row>
    <row r="3" spans="1:25" ht="15" customHeight="1">
      <c r="A3" s="71"/>
      <c r="B3" s="71" t="s">
        <v>47</v>
      </c>
      <c r="C3" s="97" t="s">
        <v>48</v>
      </c>
      <c r="D3" s="97"/>
      <c r="E3" s="71" t="s">
        <v>47</v>
      </c>
      <c r="F3" s="97" t="s">
        <v>48</v>
      </c>
      <c r="G3" s="97"/>
      <c r="H3" s="71" t="s">
        <v>47</v>
      </c>
      <c r="I3" s="97" t="s">
        <v>48</v>
      </c>
      <c r="J3" s="97"/>
      <c r="K3" s="71" t="s">
        <v>47</v>
      </c>
      <c r="L3" s="97" t="s">
        <v>48</v>
      </c>
      <c r="M3" s="97"/>
    </row>
    <row r="4" spans="1:25">
      <c r="A4" s="72"/>
      <c r="B4" s="71" t="s">
        <v>49</v>
      </c>
      <c r="C4" s="71" t="s">
        <v>91</v>
      </c>
      <c r="D4" s="71" t="s">
        <v>51</v>
      </c>
      <c r="E4" s="71" t="s">
        <v>49</v>
      </c>
      <c r="F4" s="71" t="s">
        <v>91</v>
      </c>
      <c r="G4" s="71" t="s">
        <v>51</v>
      </c>
      <c r="H4" s="71" t="s">
        <v>49</v>
      </c>
      <c r="I4" s="71" t="s">
        <v>91</v>
      </c>
      <c r="J4" s="71" t="s">
        <v>51</v>
      </c>
      <c r="K4" s="71" t="s">
        <v>52</v>
      </c>
      <c r="L4" s="71" t="s">
        <v>91</v>
      </c>
      <c r="M4" s="71" t="s">
        <v>51</v>
      </c>
    </row>
    <row r="5" spans="1:25">
      <c r="A5" s="67">
        <v>1996</v>
      </c>
      <c r="B5" s="70">
        <v>11517.154</v>
      </c>
      <c r="C5" s="70">
        <v>121631.527</v>
      </c>
      <c r="D5" s="70">
        <v>11</v>
      </c>
      <c r="E5" s="70">
        <v>2054.7719999999999</v>
      </c>
      <c r="F5" s="70">
        <v>70118.706000000006</v>
      </c>
      <c r="G5" s="70">
        <v>34</v>
      </c>
      <c r="H5" s="70">
        <v>784.07600000000002</v>
      </c>
      <c r="I5" s="70">
        <v>25998.68</v>
      </c>
      <c r="J5" s="70">
        <v>33</v>
      </c>
      <c r="K5" s="70">
        <v>2401.0059999999999</v>
      </c>
      <c r="L5" s="70">
        <v>163034.78700000001</v>
      </c>
      <c r="M5" s="70">
        <v>68</v>
      </c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</row>
    <row r="6" spans="1:25">
      <c r="A6" s="67">
        <v>1997</v>
      </c>
      <c r="B6" s="70">
        <v>11533.493</v>
      </c>
      <c r="C6" s="70">
        <v>130184.80100000001</v>
      </c>
      <c r="D6" s="70">
        <v>11</v>
      </c>
      <c r="E6" s="70">
        <v>2324.067</v>
      </c>
      <c r="F6" s="70">
        <v>91750.192999999999</v>
      </c>
      <c r="G6" s="70">
        <v>39</v>
      </c>
      <c r="H6" s="70">
        <v>709.577</v>
      </c>
      <c r="I6" s="70">
        <v>23054.769</v>
      </c>
      <c r="J6" s="70">
        <v>32</v>
      </c>
      <c r="K6" s="70">
        <v>2150.5239999999999</v>
      </c>
      <c r="L6" s="70">
        <v>151982.18400000001</v>
      </c>
      <c r="M6" s="70">
        <v>71</v>
      </c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</row>
    <row r="7" spans="1:25">
      <c r="A7" s="67">
        <v>1998</v>
      </c>
      <c r="B7" s="70">
        <v>10541.188</v>
      </c>
      <c r="C7" s="70">
        <v>118455.58</v>
      </c>
      <c r="D7" s="70">
        <v>11</v>
      </c>
      <c r="E7" s="70">
        <v>2066.5810000000001</v>
      </c>
      <c r="F7" s="70">
        <v>84870.926000000007</v>
      </c>
      <c r="G7" s="70">
        <v>41</v>
      </c>
      <c r="H7" s="70">
        <v>864.56500000000005</v>
      </c>
      <c r="I7" s="70">
        <v>29800.954000000002</v>
      </c>
      <c r="J7" s="70">
        <v>34</v>
      </c>
      <c r="K7" s="70">
        <v>2099.1979999999999</v>
      </c>
      <c r="L7" s="70">
        <v>169624.97700000001</v>
      </c>
      <c r="M7" s="70">
        <v>81</v>
      </c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</row>
    <row r="8" spans="1:25" s="65" customFormat="1">
      <c r="A8" s="67">
        <v>1999</v>
      </c>
      <c r="B8" s="66">
        <v>10074</v>
      </c>
      <c r="C8" s="66">
        <v>132375</v>
      </c>
      <c r="D8" s="66">
        <v>13</v>
      </c>
      <c r="E8" s="66">
        <v>1998</v>
      </c>
      <c r="F8" s="66">
        <v>85247</v>
      </c>
      <c r="G8" s="66">
        <v>43</v>
      </c>
      <c r="H8" s="66">
        <v>836</v>
      </c>
      <c r="I8" s="66">
        <v>29055</v>
      </c>
      <c r="J8" s="66">
        <v>35</v>
      </c>
      <c r="K8" s="66">
        <v>927</v>
      </c>
      <c r="L8" s="66">
        <v>156396</v>
      </c>
      <c r="M8" s="66">
        <v>169</v>
      </c>
      <c r="N8" s="68"/>
    </row>
    <row r="9" spans="1:25" s="65" customFormat="1">
      <c r="A9" s="67">
        <v>2000</v>
      </c>
      <c r="B9" s="66">
        <v>9794</v>
      </c>
      <c r="C9" s="66">
        <v>136004</v>
      </c>
      <c r="D9" s="66">
        <v>14</v>
      </c>
      <c r="E9" s="66">
        <v>2131</v>
      </c>
      <c r="F9" s="66">
        <v>96379</v>
      </c>
      <c r="G9" s="66">
        <v>45</v>
      </c>
      <c r="H9" s="66">
        <v>653</v>
      </c>
      <c r="I9" s="66">
        <v>26205</v>
      </c>
      <c r="J9" s="66">
        <v>40</v>
      </c>
      <c r="K9" s="66">
        <v>969</v>
      </c>
      <c r="L9" s="66">
        <v>170403</v>
      </c>
      <c r="M9" s="66">
        <v>176</v>
      </c>
    </row>
    <row r="10" spans="1:25">
      <c r="A10" s="57">
        <v>2001</v>
      </c>
      <c r="B10" s="64">
        <v>9700</v>
      </c>
      <c r="C10" s="64">
        <v>156639</v>
      </c>
      <c r="D10" s="64">
        <v>16</v>
      </c>
      <c r="E10" s="64">
        <v>2038</v>
      </c>
      <c r="F10" s="64">
        <v>90442</v>
      </c>
      <c r="G10" s="64">
        <v>44</v>
      </c>
      <c r="H10" s="64">
        <v>799</v>
      </c>
      <c r="I10" s="64">
        <v>36497</v>
      </c>
      <c r="J10" s="64">
        <v>46</v>
      </c>
      <c r="K10" s="64">
        <v>974</v>
      </c>
      <c r="L10" s="64">
        <v>185487</v>
      </c>
      <c r="M10" s="64">
        <v>190</v>
      </c>
    </row>
    <row r="11" spans="1:25">
      <c r="A11" s="57">
        <v>2002</v>
      </c>
      <c r="B11" s="64">
        <v>11218</v>
      </c>
      <c r="C11" s="64">
        <v>188653</v>
      </c>
      <c r="D11" s="64">
        <v>17</v>
      </c>
      <c r="E11" s="64">
        <v>2088</v>
      </c>
      <c r="F11" s="64">
        <v>98690</v>
      </c>
      <c r="G11" s="64">
        <v>47</v>
      </c>
      <c r="H11" s="64">
        <v>993</v>
      </c>
      <c r="I11" s="64">
        <v>49281</v>
      </c>
      <c r="J11" s="64">
        <v>50</v>
      </c>
      <c r="K11" s="64">
        <v>1017</v>
      </c>
      <c r="L11" s="64">
        <v>230879</v>
      </c>
      <c r="M11" s="64">
        <v>227</v>
      </c>
    </row>
    <row r="12" spans="1:25">
      <c r="A12" s="57">
        <v>2003</v>
      </c>
      <c r="B12" s="64">
        <v>11893</v>
      </c>
      <c r="C12" s="64">
        <v>216148</v>
      </c>
      <c r="D12" s="64">
        <v>18</v>
      </c>
      <c r="E12" s="64">
        <v>1972</v>
      </c>
      <c r="F12" s="64">
        <v>104861</v>
      </c>
      <c r="G12" s="64">
        <v>53</v>
      </c>
      <c r="H12" s="64">
        <v>935</v>
      </c>
      <c r="I12" s="64">
        <v>53732</v>
      </c>
      <c r="J12" s="64">
        <v>57</v>
      </c>
      <c r="K12" s="64">
        <v>1110</v>
      </c>
      <c r="L12" s="64">
        <v>260981</v>
      </c>
      <c r="M12" s="64">
        <v>235</v>
      </c>
    </row>
    <row r="13" spans="1:25">
      <c r="A13" s="57">
        <v>2004</v>
      </c>
      <c r="B13" s="64">
        <v>11565</v>
      </c>
      <c r="C13" s="64">
        <v>225433</v>
      </c>
      <c r="D13" s="64">
        <v>19</v>
      </c>
      <c r="E13" s="64">
        <v>2041</v>
      </c>
      <c r="F13" s="64">
        <v>107887</v>
      </c>
      <c r="G13" s="64">
        <v>53</v>
      </c>
      <c r="H13" s="64">
        <v>948</v>
      </c>
      <c r="I13" s="64">
        <v>48404</v>
      </c>
      <c r="J13" s="64">
        <v>51</v>
      </c>
      <c r="K13" s="64">
        <v>1139</v>
      </c>
      <c r="L13" s="64">
        <v>275612</v>
      </c>
      <c r="M13" s="64">
        <v>242</v>
      </c>
    </row>
    <row r="14" spans="1:25">
      <c r="A14" s="57">
        <v>2005</v>
      </c>
      <c r="B14" s="64">
        <v>13519</v>
      </c>
      <c r="C14" s="64">
        <v>279474</v>
      </c>
      <c r="D14" s="64">
        <v>21</v>
      </c>
      <c r="E14" s="64">
        <v>1964</v>
      </c>
      <c r="F14" s="64">
        <v>114205</v>
      </c>
      <c r="G14" s="64">
        <v>58</v>
      </c>
      <c r="H14" s="64">
        <v>604</v>
      </c>
      <c r="I14" s="64">
        <v>35948</v>
      </c>
      <c r="J14" s="64">
        <v>60</v>
      </c>
      <c r="K14" s="64">
        <v>1328</v>
      </c>
      <c r="L14" s="64">
        <v>297219</v>
      </c>
      <c r="M14" s="64">
        <v>224</v>
      </c>
    </row>
    <row r="15" spans="1:25">
      <c r="A15" s="57">
        <v>2006</v>
      </c>
      <c r="B15" s="64">
        <v>14225</v>
      </c>
      <c r="C15" s="64">
        <v>313038</v>
      </c>
      <c r="D15" s="64">
        <v>22</v>
      </c>
      <c r="E15" s="64">
        <v>2183</v>
      </c>
      <c r="F15" s="64">
        <v>131284</v>
      </c>
      <c r="G15" s="64">
        <v>60</v>
      </c>
      <c r="H15" s="64">
        <v>707</v>
      </c>
      <c r="I15" s="64">
        <v>51779</v>
      </c>
      <c r="J15" s="64">
        <v>73</v>
      </c>
      <c r="K15" s="64">
        <v>1533</v>
      </c>
      <c r="L15" s="64">
        <v>335919</v>
      </c>
      <c r="M15" s="64">
        <v>219</v>
      </c>
    </row>
    <row r="16" spans="1:25">
      <c r="A16" s="57">
        <v>2007</v>
      </c>
      <c r="B16" s="64">
        <v>14647</v>
      </c>
      <c r="C16" s="64">
        <v>350922</v>
      </c>
      <c r="D16" s="64">
        <v>24</v>
      </c>
      <c r="E16" s="64">
        <v>1569</v>
      </c>
      <c r="F16" s="64">
        <v>117847</v>
      </c>
      <c r="G16" s="64">
        <v>75</v>
      </c>
      <c r="H16" s="64">
        <v>860</v>
      </c>
      <c r="I16" s="64">
        <v>59304</v>
      </c>
      <c r="J16" s="64">
        <v>69</v>
      </c>
      <c r="K16" s="64">
        <v>1774</v>
      </c>
      <c r="L16" s="64">
        <v>366980</v>
      </c>
      <c r="M16" s="64">
        <v>207</v>
      </c>
    </row>
    <row r="17" spans="1:15">
      <c r="A17" s="57">
        <v>2008</v>
      </c>
      <c r="B17" s="63">
        <v>14252</v>
      </c>
      <c r="C17" s="63">
        <v>403215</v>
      </c>
      <c r="D17" s="63">
        <v>28</v>
      </c>
      <c r="E17" s="63">
        <v>1372</v>
      </c>
      <c r="F17" s="63">
        <v>120083</v>
      </c>
      <c r="G17" s="63">
        <v>87</v>
      </c>
      <c r="H17" s="63">
        <v>879</v>
      </c>
      <c r="I17" s="63">
        <v>72263</v>
      </c>
      <c r="J17" s="63">
        <v>82</v>
      </c>
      <c r="K17" s="63">
        <v>1646</v>
      </c>
      <c r="L17" s="63">
        <v>381021</v>
      </c>
      <c r="M17" s="63">
        <v>231</v>
      </c>
    </row>
    <row r="18" spans="1:15">
      <c r="A18" s="57">
        <v>2009</v>
      </c>
      <c r="B18" s="62">
        <v>14853</v>
      </c>
      <c r="C18" s="62">
        <v>461541</v>
      </c>
      <c r="D18" s="62">
        <v>31</v>
      </c>
      <c r="E18" s="62">
        <v>1244</v>
      </c>
      <c r="F18" s="62">
        <v>118213</v>
      </c>
      <c r="G18" s="62">
        <v>95</v>
      </c>
      <c r="H18" s="62">
        <v>855</v>
      </c>
      <c r="I18" s="62">
        <v>81762</v>
      </c>
      <c r="J18" s="62">
        <v>96</v>
      </c>
      <c r="K18" s="62">
        <v>1616</v>
      </c>
      <c r="L18" s="62">
        <v>404150</v>
      </c>
      <c r="M18" s="62">
        <v>250</v>
      </c>
    </row>
    <row r="19" spans="1:15" s="61" customFormat="1" ht="13.8">
      <c r="A19" s="57">
        <v>2010</v>
      </c>
      <c r="B19" s="62">
        <v>13458</v>
      </c>
      <c r="C19" s="62">
        <v>443978</v>
      </c>
      <c r="D19" s="62">
        <v>33</v>
      </c>
      <c r="E19" s="56">
        <v>1910</v>
      </c>
      <c r="F19" s="56">
        <v>190589</v>
      </c>
      <c r="G19" s="62">
        <v>100</v>
      </c>
      <c r="H19" s="56">
        <v>783</v>
      </c>
      <c r="I19" s="56">
        <v>86553</v>
      </c>
      <c r="J19" s="62">
        <v>109</v>
      </c>
      <c r="K19" s="56">
        <v>1780</v>
      </c>
      <c r="L19" s="56">
        <v>447341</v>
      </c>
      <c r="M19" s="62">
        <v>251</v>
      </c>
    </row>
    <row r="20" spans="1:15">
      <c r="A20" s="57">
        <v>2011</v>
      </c>
      <c r="B20" s="60">
        <v>12373</v>
      </c>
      <c r="C20" s="56">
        <v>456522</v>
      </c>
      <c r="D20" s="56">
        <v>37</v>
      </c>
      <c r="E20" s="56">
        <v>1745</v>
      </c>
      <c r="F20" s="56">
        <v>194042</v>
      </c>
      <c r="G20" s="56">
        <v>111</v>
      </c>
      <c r="H20" s="56">
        <v>901</v>
      </c>
      <c r="I20" s="56">
        <v>101081</v>
      </c>
      <c r="J20" s="56">
        <v>112</v>
      </c>
      <c r="K20" s="56">
        <v>1948</v>
      </c>
      <c r="L20" s="56">
        <v>472135</v>
      </c>
      <c r="M20" s="56">
        <v>242</v>
      </c>
    </row>
    <row r="21" spans="1:15">
      <c r="A21" s="57">
        <v>2012</v>
      </c>
      <c r="B21" s="60">
        <v>12358</v>
      </c>
      <c r="C21" s="56">
        <v>463196</v>
      </c>
      <c r="D21" s="56">
        <v>37</v>
      </c>
      <c r="E21" s="56">
        <v>1703</v>
      </c>
      <c r="F21" s="56">
        <v>208933</v>
      </c>
      <c r="G21" s="56">
        <v>123</v>
      </c>
      <c r="H21" s="56">
        <v>1083</v>
      </c>
      <c r="I21" s="56">
        <v>140557</v>
      </c>
      <c r="J21" s="56">
        <v>130</v>
      </c>
      <c r="K21" s="56">
        <v>2125</v>
      </c>
      <c r="L21" s="56">
        <v>525422</v>
      </c>
      <c r="M21" s="56">
        <v>247</v>
      </c>
    </row>
    <row r="22" spans="1:15">
      <c r="A22" s="57">
        <v>2013</v>
      </c>
      <c r="B22" s="58">
        <v>13053</v>
      </c>
      <c r="C22" s="58">
        <v>496711</v>
      </c>
      <c r="D22" s="58">
        <v>38</v>
      </c>
      <c r="E22" s="58">
        <v>1825</v>
      </c>
      <c r="F22" s="58">
        <v>241671</v>
      </c>
      <c r="G22" s="58">
        <v>132</v>
      </c>
      <c r="H22" s="58">
        <v>947</v>
      </c>
      <c r="I22" s="58">
        <v>133771</v>
      </c>
      <c r="J22" s="58">
        <v>141</v>
      </c>
      <c r="K22" s="58">
        <v>3085</v>
      </c>
      <c r="L22" s="58">
        <v>744057</v>
      </c>
      <c r="M22" s="58">
        <v>241</v>
      </c>
      <c r="N22" s="59"/>
      <c r="O22" s="59"/>
    </row>
    <row r="23" spans="1:15">
      <c r="A23" s="57">
        <v>2014</v>
      </c>
      <c r="B23" s="58">
        <v>13099</v>
      </c>
      <c r="C23" s="58">
        <v>521370</v>
      </c>
      <c r="D23" s="58">
        <v>40</v>
      </c>
      <c r="E23" s="58">
        <v>1826</v>
      </c>
      <c r="F23" s="58">
        <v>258363</v>
      </c>
      <c r="G23" s="58">
        <v>141</v>
      </c>
      <c r="H23" s="58">
        <v>987</v>
      </c>
      <c r="I23" s="58">
        <v>147994</v>
      </c>
      <c r="J23" s="58">
        <v>150</v>
      </c>
      <c r="K23" s="58">
        <v>2174</v>
      </c>
      <c r="L23" s="58">
        <v>617952</v>
      </c>
      <c r="M23" s="58">
        <v>284</v>
      </c>
    </row>
    <row r="24" spans="1:15">
      <c r="A24" s="57">
        <v>2015</v>
      </c>
      <c r="B24" s="58">
        <v>14456</v>
      </c>
      <c r="C24" s="58">
        <v>649452</v>
      </c>
      <c r="D24" s="58">
        <v>45</v>
      </c>
      <c r="E24" s="58">
        <v>1818</v>
      </c>
      <c r="F24" s="58">
        <v>257905</v>
      </c>
      <c r="G24" s="58">
        <v>142</v>
      </c>
      <c r="H24" s="58">
        <v>999</v>
      </c>
      <c r="I24" s="58">
        <v>164124</v>
      </c>
      <c r="J24" s="58">
        <v>164</v>
      </c>
      <c r="K24" s="58">
        <v>2018</v>
      </c>
      <c r="L24" s="58">
        <v>651824</v>
      </c>
      <c r="M24" s="58">
        <v>323</v>
      </c>
    </row>
    <row r="25" spans="1:15">
      <c r="A25" s="57">
        <v>2016</v>
      </c>
      <c r="B25" s="58">
        <v>15182</v>
      </c>
      <c r="C25" s="58">
        <v>675776</v>
      </c>
      <c r="D25" s="58">
        <v>45</v>
      </c>
      <c r="E25" s="58">
        <v>1970</v>
      </c>
      <c r="F25" s="58">
        <v>295359</v>
      </c>
      <c r="G25" s="58">
        <v>150</v>
      </c>
      <c r="H25" s="58">
        <v>1343</v>
      </c>
      <c r="I25" s="58">
        <v>197597</v>
      </c>
      <c r="J25" s="58">
        <v>147</v>
      </c>
      <c r="K25" s="58">
        <v>1507</v>
      </c>
      <c r="L25" s="58">
        <v>614333</v>
      </c>
      <c r="M25" s="58">
        <v>408</v>
      </c>
    </row>
    <row r="26" spans="1:15">
      <c r="A26" s="57">
        <v>2017</v>
      </c>
      <c r="B26" s="58">
        <v>14622</v>
      </c>
      <c r="C26" s="58">
        <v>696047</v>
      </c>
      <c r="D26" s="58">
        <v>48</v>
      </c>
      <c r="E26" s="58">
        <v>2082</v>
      </c>
      <c r="F26" s="58">
        <v>319417</v>
      </c>
      <c r="G26" s="58">
        <v>153</v>
      </c>
      <c r="H26" s="58">
        <v>1732</v>
      </c>
      <c r="I26" s="58">
        <v>267200</v>
      </c>
      <c r="J26" s="58">
        <v>154</v>
      </c>
      <c r="K26" s="58">
        <v>1393</v>
      </c>
      <c r="L26" s="58">
        <v>594583</v>
      </c>
      <c r="M26" s="58">
        <v>427</v>
      </c>
    </row>
    <row r="27" spans="1:15">
      <c r="A27" s="57">
        <v>2018</v>
      </c>
      <c r="B27" s="56">
        <v>14581</v>
      </c>
      <c r="C27" s="56">
        <v>750542</v>
      </c>
      <c r="D27" s="56">
        <v>51</v>
      </c>
      <c r="E27" s="56">
        <v>2147</v>
      </c>
      <c r="F27" s="56">
        <v>333542</v>
      </c>
      <c r="G27" s="56">
        <v>155</v>
      </c>
      <c r="H27" s="56">
        <v>1639</v>
      </c>
      <c r="I27" s="56">
        <v>271509</v>
      </c>
      <c r="J27" s="56">
        <v>166</v>
      </c>
      <c r="K27" s="56">
        <v>1391</v>
      </c>
      <c r="L27" s="56">
        <v>586462</v>
      </c>
      <c r="M27" s="56">
        <v>422</v>
      </c>
    </row>
    <row r="28" spans="1:15">
      <c r="A28" s="57">
        <v>2019</v>
      </c>
      <c r="B28" s="56">
        <v>14546</v>
      </c>
      <c r="C28" s="56">
        <v>864600</v>
      </c>
      <c r="D28" s="56">
        <v>59</v>
      </c>
      <c r="E28" s="56">
        <v>1787</v>
      </c>
      <c r="F28" s="56">
        <v>292859</v>
      </c>
      <c r="G28" s="56">
        <v>164</v>
      </c>
      <c r="H28" s="56">
        <v>1730</v>
      </c>
      <c r="I28" s="56">
        <v>316521</v>
      </c>
      <c r="J28" s="56">
        <v>183</v>
      </c>
      <c r="K28" s="56">
        <v>1312</v>
      </c>
      <c r="L28" s="56">
        <v>551997</v>
      </c>
      <c r="M28" s="56">
        <v>421</v>
      </c>
    </row>
    <row r="29" spans="1:15">
      <c r="A29" s="57">
        <v>2020</v>
      </c>
      <c r="B29" s="56">
        <v>13527</v>
      </c>
      <c r="C29" s="56">
        <v>868628</v>
      </c>
      <c r="D29" s="56">
        <v>64</v>
      </c>
      <c r="E29" s="56">
        <v>1274</v>
      </c>
      <c r="F29" s="56">
        <v>208368</v>
      </c>
      <c r="G29" s="56">
        <v>164</v>
      </c>
      <c r="H29" s="56" t="s">
        <v>90</v>
      </c>
      <c r="I29" s="56">
        <v>399173</v>
      </c>
      <c r="J29" s="56">
        <v>176</v>
      </c>
      <c r="K29" s="56">
        <v>1311</v>
      </c>
      <c r="L29" s="56">
        <v>606855</v>
      </c>
      <c r="M29" s="56">
        <v>463</v>
      </c>
    </row>
    <row r="30" spans="1:15">
      <c r="A30" s="55" t="s">
        <v>89</v>
      </c>
    </row>
    <row r="31" spans="1:15">
      <c r="A31" t="s">
        <v>88</v>
      </c>
      <c r="B31" t="s">
        <v>88</v>
      </c>
      <c r="C31" t="s">
        <v>88</v>
      </c>
    </row>
    <row r="32" spans="1:15">
      <c r="D32" s="54"/>
      <c r="E32" s="54"/>
      <c r="F32" s="54"/>
      <c r="G32" s="54"/>
      <c r="H32" s="54"/>
      <c r="I32" s="54"/>
      <c r="J32" s="54"/>
      <c r="K32" s="54"/>
      <c r="L32" s="54"/>
    </row>
    <row r="33" spans="4:12">
      <c r="D33" s="54"/>
      <c r="E33" s="54"/>
      <c r="F33" s="54"/>
      <c r="G33" s="54"/>
      <c r="H33" s="54"/>
      <c r="I33" s="54"/>
      <c r="J33" s="54"/>
      <c r="K33" s="54"/>
      <c r="L33" s="54"/>
    </row>
    <row r="34" spans="4:12">
      <c r="D34" s="54"/>
      <c r="E34" s="54"/>
      <c r="F34" s="54"/>
      <c r="G34" s="54"/>
      <c r="H34" s="54"/>
      <c r="I34" s="54"/>
      <c r="J34" s="54"/>
      <c r="K34" s="54"/>
      <c r="L34" s="54"/>
    </row>
    <row r="35" spans="4:12">
      <c r="D35" s="54"/>
      <c r="E35" s="54"/>
      <c r="F35" s="54"/>
      <c r="G35" s="54"/>
      <c r="H35" s="54"/>
      <c r="I35" s="54"/>
      <c r="J35" s="54"/>
      <c r="K35" s="54"/>
      <c r="L35" s="54"/>
    </row>
    <row r="36" spans="4:12">
      <c r="D36" s="54"/>
      <c r="E36" s="54"/>
      <c r="F36" s="54"/>
      <c r="G36" s="54"/>
      <c r="H36" s="54"/>
      <c r="I36" s="54"/>
      <c r="J36" s="54"/>
      <c r="K36" s="54"/>
      <c r="L36" s="54"/>
    </row>
    <row r="37" spans="4:12">
      <c r="D37" s="54"/>
      <c r="E37" s="54"/>
      <c r="F37" s="54"/>
      <c r="G37" s="54"/>
      <c r="H37" s="54"/>
      <c r="I37" s="54"/>
      <c r="J37" s="54"/>
      <c r="K37" s="54"/>
      <c r="L37" s="54"/>
    </row>
    <row r="38" spans="4:12">
      <c r="D38" s="54"/>
      <c r="E38" s="54"/>
      <c r="F38" s="54"/>
      <c r="G38" s="54"/>
      <c r="H38" s="54"/>
      <c r="I38" s="54"/>
      <c r="J38" s="54"/>
      <c r="K38" s="54"/>
      <c r="L38" s="54"/>
    </row>
    <row r="39" spans="4:12">
      <c r="D39" s="54"/>
      <c r="E39" s="54"/>
      <c r="F39" s="54"/>
      <c r="G39" s="54"/>
      <c r="H39" s="54"/>
      <c r="I39" s="54"/>
      <c r="J39" s="54"/>
      <c r="K39" s="54"/>
      <c r="L39" s="54"/>
    </row>
    <row r="40" spans="4:12">
      <c r="D40" s="54"/>
      <c r="E40" s="54"/>
      <c r="F40" s="54"/>
      <c r="G40" s="54"/>
      <c r="H40" s="54"/>
      <c r="I40" s="54"/>
      <c r="J40" s="54"/>
      <c r="K40" s="54"/>
      <c r="L40" s="54"/>
    </row>
    <row r="41" spans="4:12">
      <c r="D41" s="54"/>
      <c r="E41" s="54"/>
      <c r="F41" s="54"/>
      <c r="G41" s="54"/>
      <c r="H41" s="54"/>
      <c r="I41" s="54"/>
      <c r="J41" s="54"/>
      <c r="K41" s="54"/>
      <c r="L41" s="54"/>
    </row>
    <row r="42" spans="4:12">
      <c r="D42" s="54"/>
      <c r="E42" s="54"/>
      <c r="F42" s="54"/>
      <c r="G42" s="54"/>
      <c r="H42" s="54"/>
      <c r="I42" s="54"/>
      <c r="J42" s="54"/>
      <c r="K42" s="54"/>
      <c r="L42" s="54"/>
    </row>
    <row r="47" spans="4:12">
      <c r="E47" s="49"/>
      <c r="F47" s="49"/>
      <c r="G47" s="49"/>
      <c r="H47" s="49"/>
      <c r="J47" s="49"/>
      <c r="K47" s="53"/>
    </row>
    <row r="49" spans="3:5">
      <c r="C49" s="49"/>
      <c r="E49" s="49"/>
    </row>
    <row r="50" spans="3:5">
      <c r="C50" s="49"/>
      <c r="D50" s="49"/>
    </row>
    <row r="52" spans="3:5">
      <c r="C52" s="49"/>
      <c r="E52" s="49"/>
    </row>
  </sheetData>
  <mergeCells count="8">
    <mergeCell ref="C3:D3"/>
    <mergeCell ref="F3:G3"/>
    <mergeCell ref="I3:J3"/>
    <mergeCell ref="L3:M3"/>
    <mergeCell ref="B2:D2"/>
    <mergeCell ref="E2:G2"/>
    <mergeCell ref="H2:J2"/>
    <mergeCell ref="K2:M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083af8e-c479-4bff-9f3e-2a380844c8c1" xsi:nil="true"/>
    <lcf76f155ced4ddcb4097134ff3c332f xmlns="1ae9c94a-2673-46e1-b5a6-dc0c87eae04c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D02CDF85BB3C43825BB38CAE9C40BF" ma:contentTypeVersion="16" ma:contentTypeDescription="Create a new document." ma:contentTypeScope="" ma:versionID="2fb5f53940ec2c7f0a344607982ab2a5">
  <xsd:schema xmlns:xsd="http://www.w3.org/2001/XMLSchema" xmlns:xs="http://www.w3.org/2001/XMLSchema" xmlns:p="http://schemas.microsoft.com/office/2006/metadata/properties" xmlns:ns2="1ae9c94a-2673-46e1-b5a6-dc0c87eae04c" xmlns:ns3="5083af8e-c479-4bff-9f3e-2a380844c8c1" targetNamespace="http://schemas.microsoft.com/office/2006/metadata/properties" ma:root="true" ma:fieldsID="0d94da3d7173a37185eb1f1bab2ed9be" ns2:_="" ns3:_="">
    <xsd:import namespace="1ae9c94a-2673-46e1-b5a6-dc0c87eae04c"/>
    <xsd:import namespace="5083af8e-c479-4bff-9f3e-2a380844c8c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e9c94a-2673-46e1-b5a6-dc0c87eae04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1e53c95e-727e-44f4-9ee8-bf1dacd917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83af8e-c479-4bff-9f3e-2a380844c8c1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6ae1418-1b43-41e8-bcf0-187ce1a503fc}" ma:internalName="TaxCatchAll" ma:showField="CatchAllData" ma:web="5083af8e-c479-4bff-9f3e-2a380844c8c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F91C7EC-6FED-456F-9717-E248EFF6CEC9}">
  <ds:schemaRefs>
    <ds:schemaRef ds:uri="http://schemas.microsoft.com/office/2006/metadata/properties"/>
    <ds:schemaRef ds:uri="http://schemas.microsoft.com/office/infopath/2007/PartnerControls"/>
    <ds:schemaRef ds:uri="5083af8e-c479-4bff-9f3e-2a380844c8c1"/>
    <ds:schemaRef ds:uri="1ae9c94a-2673-46e1-b5a6-dc0c87eae04c"/>
  </ds:schemaRefs>
</ds:datastoreItem>
</file>

<file path=customXml/itemProps2.xml><?xml version="1.0" encoding="utf-8"?>
<ds:datastoreItem xmlns:ds="http://schemas.openxmlformats.org/officeDocument/2006/customXml" ds:itemID="{F5A67F96-7312-4333-97EA-091A8F66C8C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A3FF0B9-73ED-40D2-B530-2F85A4CD7ED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ae9c94a-2673-46e1-b5a6-dc0c87eae04c"/>
    <ds:schemaRef ds:uri="5083af8e-c479-4bff-9f3e-2a380844c8c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NIR14 Activity data Table 4.2</vt:lpstr>
      <vt:lpstr>NIR14 Emissions</vt:lpstr>
      <vt:lpstr>3BUR</vt:lpstr>
      <vt:lpstr>Notes</vt:lpstr>
      <vt:lpstr>COMTRADE</vt:lpstr>
      <vt:lpstr>NIR17 Emissions</vt:lpstr>
      <vt:lpstr>SAMI 2019-2020</vt:lpstr>
      <vt:lpstr>SAMI 2009-2010</vt:lpstr>
      <vt:lpstr>DMRE 2022</vt:lpstr>
      <vt:lpstr>Estimates</vt:lpstr>
      <vt:lpstr>Onestone</vt:lpstr>
      <vt:lpstr>NIR17 Activity Data table 4.10</vt:lpstr>
    </vt:vector>
  </TitlesOfParts>
  <Company>University of Oslo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Robbie Andrew</dc:creator>
  <cp:lastModifiedBy>Robbie Andrew</cp:lastModifiedBy>
  <dcterms:created xsi:type="dcterms:W3CDTF">2017-06-13T10:00:34Z</dcterms:created>
  <dcterms:modified xsi:type="dcterms:W3CDTF">2022-09-14T12:35:07Z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0x01010074D02CDF85BB3C43825BB38CAE9C40BF</vt:lpwstr>
  </property>
  <property fmtid="{D5CDD505-2E9C-101B-9397-08002B2CF9AE}" pid="3" name="MediaServiceImageTags">
    <vt:lpwstr/>
  </property>
</Properties>
</file>