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semieniuk/Dropbox/2022_StrandedAssets/Joule/zenodo/"/>
    </mc:Choice>
  </mc:AlternateContent>
  <xr:revisionPtr revIDLastSave="0" documentId="13_ncr:1_{DFA9C499-BCEF-EE49-A905-62CA9F36B112}" xr6:coauthVersionLast="47" xr6:coauthVersionMax="47" xr10:uidLastSave="{00000000-0000-0000-0000-000000000000}"/>
  <bookViews>
    <workbookView xWindow="860" yWindow="500" windowWidth="51200" windowHeight="28300" xr2:uid="{00000000-000D-0000-FFFF-FFFF00000000}"/>
  </bookViews>
  <sheets>
    <sheet name="fig3_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1" l="1"/>
  <c r="I34" i="1"/>
  <c r="R11" i="1"/>
  <c r="R28" i="1"/>
  <c r="R29" i="1"/>
  <c r="R30" i="1"/>
  <c r="R27" i="1"/>
  <c r="R21" i="1"/>
  <c r="R25" i="1"/>
  <c r="R24" i="1"/>
  <c r="R26" i="1"/>
  <c r="R23" i="1"/>
  <c r="R20" i="1"/>
  <c r="R22" i="1"/>
  <c r="R19" i="1"/>
  <c r="R16" i="1"/>
  <c r="R17" i="1"/>
  <c r="R18" i="1"/>
  <c r="R15" i="1"/>
  <c r="R12" i="1"/>
  <c r="R13" i="1"/>
  <c r="R14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11" i="1"/>
  <c r="D11" i="1"/>
  <c r="F15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E11" i="1"/>
  <c r="F1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E15" i="1"/>
  <c r="F14" i="1"/>
  <c r="E14" i="1"/>
  <c r="F13" i="1"/>
  <c r="E13" i="1"/>
  <c r="F12" i="1"/>
  <c r="E12" i="1"/>
  <c r="I19" i="1" l="1"/>
  <c r="K19" i="1" s="1"/>
  <c r="P19" i="1" s="1"/>
  <c r="I13" i="1"/>
  <c r="K13" i="1" s="1"/>
  <c r="P13" i="1" s="1"/>
  <c r="I16" i="1"/>
  <c r="K16" i="1" s="1"/>
  <c r="P16" i="1" s="1"/>
  <c r="I11" i="1"/>
  <c r="K11" i="1" s="1"/>
  <c r="P11" i="1" s="1"/>
  <c r="I23" i="1"/>
  <c r="K23" i="1" s="1"/>
  <c r="P23" i="1" s="1"/>
  <c r="I22" i="1"/>
  <c r="K22" i="1" s="1"/>
  <c r="P22" i="1" s="1"/>
  <c r="I18" i="1"/>
  <c r="K18" i="1" s="1"/>
  <c r="P18" i="1" s="1"/>
  <c r="I17" i="1"/>
  <c r="K17" i="1" s="1"/>
  <c r="P17" i="1" s="1"/>
  <c r="I28" i="1"/>
  <c r="K28" i="1" s="1"/>
  <c r="P28" i="1" s="1"/>
  <c r="I30" i="1"/>
  <c r="K30" i="1" s="1"/>
  <c r="P30" i="1" s="1"/>
  <c r="I27" i="1"/>
  <c r="K27" i="1" s="1"/>
  <c r="P27" i="1" s="1"/>
  <c r="Q27" i="1" s="1"/>
  <c r="I15" i="1"/>
  <c r="K15" i="1" s="1"/>
  <c r="P15" i="1" s="1"/>
  <c r="Q15" i="1" s="1"/>
  <c r="I26" i="1"/>
  <c r="K26" i="1" s="1"/>
  <c r="P26" i="1" s="1"/>
  <c r="I14" i="1"/>
  <c r="K14" i="1" s="1"/>
  <c r="P14" i="1" s="1"/>
  <c r="I29" i="1"/>
  <c r="K29" i="1" s="1"/>
  <c r="P29" i="1" s="1"/>
  <c r="I25" i="1"/>
  <c r="K25" i="1" s="1"/>
  <c r="P25" i="1" s="1"/>
  <c r="I24" i="1"/>
  <c r="K24" i="1" s="1"/>
  <c r="P24" i="1" s="1"/>
  <c r="I12" i="1"/>
  <c r="K12" i="1" s="1"/>
  <c r="P12" i="1" s="1"/>
  <c r="I21" i="1"/>
  <c r="K21" i="1" s="1"/>
  <c r="P21" i="1" s="1"/>
  <c r="I20" i="1"/>
  <c r="K20" i="1" s="1"/>
  <c r="P20" i="1" s="1"/>
  <c r="Q19" i="1" s="1"/>
  <c r="G14" i="1"/>
  <c r="J14" i="1" s="1"/>
  <c r="N14" i="1" s="1"/>
  <c r="G27" i="1"/>
  <c r="J27" i="1" s="1"/>
  <c r="N27" i="1" s="1"/>
  <c r="G22" i="1"/>
  <c r="J22" i="1" s="1"/>
  <c r="N22" i="1" s="1"/>
  <c r="G11" i="1"/>
  <c r="J11" i="1" s="1"/>
  <c r="N11" i="1" s="1"/>
  <c r="O11" i="1" s="1"/>
  <c r="G24" i="1"/>
  <c r="J24" i="1" s="1"/>
  <c r="N24" i="1" s="1"/>
  <c r="G30" i="1"/>
  <c r="J30" i="1" s="1"/>
  <c r="N30" i="1" s="1"/>
  <c r="G16" i="1"/>
  <c r="J16" i="1" s="1"/>
  <c r="N16" i="1" s="1"/>
  <c r="G28" i="1"/>
  <c r="J28" i="1" s="1"/>
  <c r="N28" i="1" s="1"/>
  <c r="G19" i="1"/>
  <c r="J19" i="1" s="1"/>
  <c r="N19" i="1" s="1"/>
  <c r="G20" i="1"/>
  <c r="J20" i="1" s="1"/>
  <c r="N20" i="1" s="1"/>
  <c r="G15" i="1"/>
  <c r="J15" i="1" s="1"/>
  <c r="N15" i="1" s="1"/>
  <c r="O15" i="1" s="1"/>
  <c r="G23" i="1"/>
  <c r="G12" i="1"/>
  <c r="J12" i="1" s="1"/>
  <c r="N12" i="1" s="1"/>
  <c r="G13" i="1"/>
  <c r="J13" i="1" s="1"/>
  <c r="N13" i="1" s="1"/>
  <c r="G21" i="1"/>
  <c r="J21" i="1" s="1"/>
  <c r="N21" i="1" s="1"/>
  <c r="G29" i="1"/>
  <c r="J29" i="1" s="1"/>
  <c r="N29" i="1" s="1"/>
  <c r="G17" i="1"/>
  <c r="J17" i="1" s="1"/>
  <c r="N17" i="1" s="1"/>
  <c r="G25" i="1"/>
  <c r="J25" i="1" s="1"/>
  <c r="N25" i="1" s="1"/>
  <c r="G18" i="1"/>
  <c r="J18" i="1" s="1"/>
  <c r="N18" i="1" s="1"/>
  <c r="G26" i="1"/>
  <c r="J26" i="1" s="1"/>
  <c r="N26" i="1" s="1"/>
  <c r="O27" i="1" l="1"/>
  <c r="O19" i="1"/>
  <c r="Q23" i="1"/>
  <c r="Q11" i="1"/>
  <c r="J23" i="1"/>
  <c r="N23" i="1" s="1"/>
  <c r="O23" i="1" s="1"/>
</calcChain>
</file>

<file path=xl/sharedStrings.xml><?xml version="1.0" encoding="utf-8"?>
<sst xmlns="http://schemas.openxmlformats.org/spreadsheetml/2006/main" count="111" uniqueCount="48">
  <si>
    <t>iso3</t>
  </si>
  <si>
    <t>ID</t>
  </si>
  <si>
    <t>med_quan</t>
  </si>
  <si>
    <t>s_inc</t>
  </si>
  <si>
    <t>EUROPE</t>
  </si>
  <si>
    <t>USA</t>
  </si>
  <si>
    <t>DEU</t>
  </si>
  <si>
    <t>FRA</t>
  </si>
  <si>
    <t>GBR</t>
  </si>
  <si>
    <t>ITA</t>
  </si>
  <si>
    <t>Bottom 50%</t>
  </si>
  <si>
    <t>Middle 40%</t>
  </si>
  <si>
    <t>Next 9%</t>
  </si>
  <si>
    <t>Top 1%</t>
  </si>
  <si>
    <t>GERMANY</t>
  </si>
  <si>
    <t>GREAT BRITAIN</t>
  </si>
  <si>
    <t>FRANCE</t>
  </si>
  <si>
    <t>ITALY</t>
  </si>
  <si>
    <t>nat_income_2019USD</t>
  </si>
  <si>
    <t>year</t>
  </si>
  <si>
    <t>xlcusp999i</t>
  </si>
  <si>
    <t>inyixx999i</t>
  </si>
  <si>
    <t>nat_income_2021LCC</t>
  </si>
  <si>
    <t>2019 market exchange rate to USD</t>
  </si>
  <si>
    <t>Country price index to 2019</t>
  </si>
  <si>
    <t>mnninc999i</t>
  </si>
  <si>
    <t>value</t>
  </si>
  <si>
    <t>country</t>
  </si>
  <si>
    <t>variable</t>
  </si>
  <si>
    <t>percentile</t>
  </si>
  <si>
    <t>mnweal999i</t>
  </si>
  <si>
    <t>p0p100</t>
  </si>
  <si>
    <t>nat_wealth_2019 at 2021 value</t>
  </si>
  <si>
    <t>s_wea</t>
  </si>
  <si>
    <t>Title</t>
  </si>
  <si>
    <t>Stranded asset losses by wealth group as a share of national income in 2019</t>
  </si>
  <si>
    <t>Stranded asset losses by wealth group as a share of national wealth in 2019</t>
  </si>
  <si>
    <t>Note</t>
  </si>
  <si>
    <t>Stranded asset losses based on Semieniuk et al. 2022. Distributional National Accounts data from WID.world. Benchmark scenario.</t>
  </si>
  <si>
    <t>Bottom 90%</t>
  </si>
  <si>
    <t>loss % wealth</t>
  </si>
  <si>
    <t>loss % income</t>
  </si>
  <si>
    <t>loss % total losses</t>
  </si>
  <si>
    <t>Share of losses by group as % of national losses in 2019</t>
  </si>
  <si>
    <t># Potential pension fund losses should not deter high-income countries from bold climate action</t>
  </si>
  <si>
    <t># https://doi.org/10.1016/j.joule.2023.05.023</t>
  </si>
  <si>
    <t># by Gregor Semieniuk, Lucas Chancel and Eulalie Saïsset</t>
  </si>
  <si>
    <t># Code for Figures S1, S6 and S7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</si>
</sst>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0.00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2" fontId="0" fillId="0" borderId="0" xfId="0" applyNumberFormat="1"/>
    <xf numFmtId="164" fontId="0" fillId="0" borderId="0" xfId="42" applyFont="1"/>
    <xf numFmtId="0" fontId="0" fillId="0" borderId="0" xfId="0" applyAlignment="1">
      <alignment horizontal="center" vertical="center" wrapText="1"/>
    </xf>
    <xf numFmtId="165" fontId="0" fillId="0" borderId="0" xfId="42" applyNumberFormat="1" applyFont="1"/>
    <xf numFmtId="10" fontId="0" fillId="0" borderId="0" xfId="43" applyNumberFormat="1" applyFont="1"/>
    <xf numFmtId="166" fontId="0" fillId="0" borderId="0" xfId="43" applyNumberFormat="1" applyFont="1"/>
    <xf numFmtId="11" fontId="0" fillId="0" borderId="0" xfId="0" applyNumberFormat="1"/>
    <xf numFmtId="9" fontId="0" fillId="0" borderId="0" xfId="43" applyFont="1"/>
    <xf numFmtId="167" fontId="0" fillId="0" borderId="0" xfId="43" applyNumberFormat="1" applyFont="1"/>
    <xf numFmtId="167" fontId="0" fillId="0" borderId="0" xfId="0" applyNumberFormat="1"/>
    <xf numFmtId="10" fontId="0" fillId="0" borderId="0" xfId="0" applyNumberFormat="1"/>
    <xf numFmtId="166" fontId="0" fillId="0" borderId="0" xfId="0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DE824"/>
      <color rgb="FF35B879"/>
      <color rgb="FF30688E"/>
      <color rgb="FF440054"/>
      <color rgb="FFF2F2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7154394162268"/>
          <c:y val="4.4229828850855753E-2"/>
          <c:w val="0.85531123994116109"/>
          <c:h val="0.665271846318391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D0-1C4B-987B-29E811728338}"/>
              </c:ext>
            </c:extLst>
          </c:dPt>
          <c:dPt>
            <c:idx val="1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D0-1C4B-987B-29E811728338}"/>
              </c:ext>
            </c:extLst>
          </c:dPt>
          <c:dPt>
            <c:idx val="2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D0-1C4B-987B-29E811728338}"/>
              </c:ext>
            </c:extLst>
          </c:dPt>
          <c:dPt>
            <c:idx val="3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3D0-1C4B-987B-29E811728338}"/>
              </c:ext>
            </c:extLst>
          </c:dPt>
          <c:dPt>
            <c:idx val="4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3D0-1C4B-987B-29E811728338}"/>
              </c:ext>
            </c:extLst>
          </c:dPt>
          <c:dPt>
            <c:idx val="5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3D0-1C4B-987B-29E811728338}"/>
              </c:ext>
            </c:extLst>
          </c:dPt>
          <c:dPt>
            <c:idx val="6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C3D0-1C4B-987B-29E811728338}"/>
              </c:ext>
            </c:extLst>
          </c:dPt>
          <c:dPt>
            <c:idx val="7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B79B-5842-BEA6-CDF3AB447DF3}"/>
              </c:ext>
            </c:extLst>
          </c:dPt>
          <c:dPt>
            <c:idx val="8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D0-1C4B-987B-29E811728338}"/>
              </c:ext>
            </c:extLst>
          </c:dPt>
          <c:dPt>
            <c:idx val="9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D0-1C4B-987B-29E811728338}"/>
              </c:ext>
            </c:extLst>
          </c:dPt>
          <c:dPt>
            <c:idx val="10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D0-1C4B-987B-29E811728338}"/>
              </c:ext>
            </c:extLst>
          </c:dPt>
          <c:dPt>
            <c:idx val="11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B79B-5842-BEA6-CDF3AB447DF3}"/>
              </c:ext>
            </c:extLst>
          </c:dPt>
          <c:dPt>
            <c:idx val="12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C3D0-1C4B-987B-29E811728338}"/>
              </c:ext>
            </c:extLst>
          </c:dPt>
          <c:dPt>
            <c:idx val="13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3D0-1C4B-987B-29E811728338}"/>
              </c:ext>
            </c:extLst>
          </c:dPt>
          <c:dPt>
            <c:idx val="14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3D0-1C4B-987B-29E811728338}"/>
              </c:ext>
            </c:extLst>
          </c:dPt>
          <c:dPt>
            <c:idx val="15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B79B-5842-BEA6-CDF3AB447DF3}"/>
              </c:ext>
            </c:extLst>
          </c:dPt>
          <c:dPt>
            <c:idx val="16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3D0-1C4B-987B-29E811728338}"/>
              </c:ext>
            </c:extLst>
          </c:dPt>
          <c:dPt>
            <c:idx val="17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D0-1C4B-987B-29E811728338}"/>
              </c:ext>
            </c:extLst>
          </c:dPt>
          <c:dPt>
            <c:idx val="18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C3D0-1C4B-987B-29E811728338}"/>
              </c:ext>
            </c:extLst>
          </c:dPt>
          <c:dPt>
            <c:idx val="19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B79B-5842-BEA6-CDF3AB447D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fig3_data!$L$11:$M$30</c:f>
              <c:multiLvlStrCache>
                <c:ptCount val="20"/>
                <c:lvl>
                  <c:pt idx="0">
                    <c:v>Bottom 50%</c:v>
                  </c:pt>
                  <c:pt idx="1">
                    <c:v>Middle 40%</c:v>
                  </c:pt>
                  <c:pt idx="2">
                    <c:v>Next 9%</c:v>
                  </c:pt>
                  <c:pt idx="3">
                    <c:v>Top 1%</c:v>
                  </c:pt>
                  <c:pt idx="4">
                    <c:v>Bottom 50%</c:v>
                  </c:pt>
                  <c:pt idx="5">
                    <c:v>Middle 40%</c:v>
                  </c:pt>
                  <c:pt idx="6">
                    <c:v>Next 9%</c:v>
                  </c:pt>
                  <c:pt idx="7">
                    <c:v>Top 1%</c:v>
                  </c:pt>
                  <c:pt idx="8">
                    <c:v>Bottom 50%</c:v>
                  </c:pt>
                  <c:pt idx="9">
                    <c:v>Middle 40%</c:v>
                  </c:pt>
                  <c:pt idx="10">
                    <c:v>Next 9%</c:v>
                  </c:pt>
                  <c:pt idx="11">
                    <c:v>Top 1%</c:v>
                  </c:pt>
                  <c:pt idx="12">
                    <c:v>Bottom 50%</c:v>
                  </c:pt>
                  <c:pt idx="13">
                    <c:v>Middle 40%</c:v>
                  </c:pt>
                  <c:pt idx="14">
                    <c:v>Next 9%</c:v>
                  </c:pt>
                  <c:pt idx="15">
                    <c:v>Top 1%</c:v>
                  </c:pt>
                  <c:pt idx="16">
                    <c:v>Bottom 50%</c:v>
                  </c:pt>
                  <c:pt idx="17">
                    <c:v>Middle 40%</c:v>
                  </c:pt>
                  <c:pt idx="18">
                    <c:v>Next 9%</c:v>
                  </c:pt>
                  <c:pt idx="19">
                    <c:v>Top 1%</c:v>
                  </c:pt>
                </c:lvl>
                <c:lvl>
                  <c:pt idx="0">
                    <c:v>USA</c:v>
                  </c:pt>
                  <c:pt idx="4">
                    <c:v>GERMANY</c:v>
                  </c:pt>
                  <c:pt idx="8">
                    <c:v>FRANCE</c:v>
                  </c:pt>
                  <c:pt idx="12">
                    <c:v>GREAT BRITAIN</c:v>
                  </c:pt>
                  <c:pt idx="16">
                    <c:v>ITALY</c:v>
                  </c:pt>
                </c:lvl>
              </c:multiLvlStrCache>
            </c:multiLvlStrRef>
          </c:cat>
          <c:val>
            <c:numRef>
              <c:f>fig3_data!$N$11:$N$30</c:f>
              <c:numCache>
                <c:formatCode>0.0%</c:formatCode>
                <c:ptCount val="20"/>
                <c:pt idx="0">
                  <c:v>6.7127291756372801E-4</c:v>
                </c:pt>
                <c:pt idx="1">
                  <c:v>5.6448026088211836E-3</c:v>
                </c:pt>
                <c:pt idx="2">
                  <c:v>6.1803763024402495E-3</c:v>
                </c:pt>
                <c:pt idx="3">
                  <c:v>6.6515640554996444E-3</c:v>
                </c:pt>
                <c:pt idx="4" formatCode="0.00%">
                  <c:v>3.2351675832361087E-4</c:v>
                </c:pt>
                <c:pt idx="5">
                  <c:v>1.5873726668744689E-3</c:v>
                </c:pt>
                <c:pt idx="6">
                  <c:v>1.4310263440999926E-3</c:v>
                </c:pt>
                <c:pt idx="7">
                  <c:v>7.9590473435683766E-4</c:v>
                </c:pt>
                <c:pt idx="8" formatCode="0.00%">
                  <c:v>2.2863229872633454E-4</c:v>
                </c:pt>
                <c:pt idx="9">
                  <c:v>1.17773996087942E-3</c:v>
                </c:pt>
                <c:pt idx="10">
                  <c:v>7.45448095680795E-3</c:v>
                </c:pt>
                <c:pt idx="11">
                  <c:v>5.8691227788450779E-3</c:v>
                </c:pt>
                <c:pt idx="12">
                  <c:v>1.0602177308910285E-3</c:v>
                </c:pt>
                <c:pt idx="13">
                  <c:v>1.0723895736101389E-2</c:v>
                </c:pt>
                <c:pt idx="14">
                  <c:v>1.612417102534057E-2</c:v>
                </c:pt>
                <c:pt idx="15">
                  <c:v>1.1395490211165517E-2</c:v>
                </c:pt>
                <c:pt idx="16" formatCode="0.00%">
                  <c:v>1.2713522451648478E-4</c:v>
                </c:pt>
                <c:pt idx="17">
                  <c:v>8.8945370858140038E-4</c:v>
                </c:pt>
                <c:pt idx="18">
                  <c:v>2.7775438995149503E-3</c:v>
                </c:pt>
                <c:pt idx="19">
                  <c:v>2.5876231852577868E-3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D0-1C4B-987B-29E811728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-87"/>
        <c:axId val="1070014672"/>
        <c:axId val="1069953200"/>
      </c:barChart>
      <c:catAx>
        <c:axId val="107001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69953200"/>
        <c:crosses val="autoZero"/>
        <c:auto val="1"/>
        <c:lblAlgn val="ctr"/>
        <c:lblOffset val="100"/>
        <c:noMultiLvlLbl val="0"/>
      </c:catAx>
      <c:valAx>
        <c:axId val="106995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% national income</a:t>
                </a:r>
              </a:p>
            </c:rich>
          </c:tx>
          <c:layout>
            <c:manualLayout>
              <c:xMode val="edge"/>
              <c:yMode val="edge"/>
              <c:x val="2.6619790240774432E-2"/>
              <c:y val="0.226866383753060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00146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7154394162268"/>
          <c:y val="4.4229828850855753E-2"/>
          <c:w val="0.85531123994116109"/>
          <c:h val="0.665271846318391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97-9A4F-B2E1-21DC860C797D}"/>
              </c:ext>
            </c:extLst>
          </c:dPt>
          <c:dPt>
            <c:idx val="1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97-9A4F-B2E1-21DC860C797D}"/>
              </c:ext>
            </c:extLst>
          </c:dPt>
          <c:dPt>
            <c:idx val="2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97-9A4F-B2E1-21DC860C797D}"/>
              </c:ext>
            </c:extLst>
          </c:dPt>
          <c:dPt>
            <c:idx val="3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97-9A4F-B2E1-21DC860C797D}"/>
              </c:ext>
            </c:extLst>
          </c:dPt>
          <c:dPt>
            <c:idx val="4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97-9A4F-B2E1-21DC860C797D}"/>
              </c:ext>
            </c:extLst>
          </c:dPt>
          <c:dPt>
            <c:idx val="5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97-9A4F-B2E1-21DC860C797D}"/>
              </c:ext>
            </c:extLst>
          </c:dPt>
          <c:dPt>
            <c:idx val="6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97-9A4F-B2E1-21DC860C797D}"/>
              </c:ext>
            </c:extLst>
          </c:dPt>
          <c:dPt>
            <c:idx val="7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097-9A4F-B2E1-21DC860C797D}"/>
              </c:ext>
            </c:extLst>
          </c:dPt>
          <c:dPt>
            <c:idx val="8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097-9A4F-B2E1-21DC860C797D}"/>
              </c:ext>
            </c:extLst>
          </c:dPt>
          <c:dPt>
            <c:idx val="9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6097-9A4F-B2E1-21DC860C797D}"/>
              </c:ext>
            </c:extLst>
          </c:dPt>
          <c:dPt>
            <c:idx val="10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6097-9A4F-B2E1-21DC860C797D}"/>
              </c:ext>
            </c:extLst>
          </c:dPt>
          <c:dPt>
            <c:idx val="11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6097-9A4F-B2E1-21DC860C797D}"/>
              </c:ext>
            </c:extLst>
          </c:dPt>
          <c:dPt>
            <c:idx val="12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6097-9A4F-B2E1-21DC860C797D}"/>
              </c:ext>
            </c:extLst>
          </c:dPt>
          <c:dPt>
            <c:idx val="13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6097-9A4F-B2E1-21DC860C797D}"/>
              </c:ext>
            </c:extLst>
          </c:dPt>
          <c:dPt>
            <c:idx val="14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6097-9A4F-B2E1-21DC860C797D}"/>
              </c:ext>
            </c:extLst>
          </c:dPt>
          <c:dPt>
            <c:idx val="15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6097-9A4F-B2E1-21DC860C797D}"/>
              </c:ext>
            </c:extLst>
          </c:dPt>
          <c:dPt>
            <c:idx val="16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6097-9A4F-B2E1-21DC860C797D}"/>
              </c:ext>
            </c:extLst>
          </c:dPt>
          <c:dPt>
            <c:idx val="17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6097-9A4F-B2E1-21DC860C797D}"/>
              </c:ext>
            </c:extLst>
          </c:dPt>
          <c:dPt>
            <c:idx val="18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6097-9A4F-B2E1-21DC860C797D}"/>
              </c:ext>
            </c:extLst>
          </c:dPt>
          <c:dPt>
            <c:idx val="19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6097-9A4F-B2E1-21DC860C79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fig3_data!$L$11:$M$30</c:f>
              <c:multiLvlStrCache>
                <c:ptCount val="20"/>
                <c:lvl>
                  <c:pt idx="0">
                    <c:v>Bottom 50%</c:v>
                  </c:pt>
                  <c:pt idx="1">
                    <c:v>Middle 40%</c:v>
                  </c:pt>
                  <c:pt idx="2">
                    <c:v>Next 9%</c:v>
                  </c:pt>
                  <c:pt idx="3">
                    <c:v>Top 1%</c:v>
                  </c:pt>
                  <c:pt idx="4">
                    <c:v>Bottom 50%</c:v>
                  </c:pt>
                  <c:pt idx="5">
                    <c:v>Middle 40%</c:v>
                  </c:pt>
                  <c:pt idx="6">
                    <c:v>Next 9%</c:v>
                  </c:pt>
                  <c:pt idx="7">
                    <c:v>Top 1%</c:v>
                  </c:pt>
                  <c:pt idx="8">
                    <c:v>Bottom 50%</c:v>
                  </c:pt>
                  <c:pt idx="9">
                    <c:v>Middle 40%</c:v>
                  </c:pt>
                  <c:pt idx="10">
                    <c:v>Next 9%</c:v>
                  </c:pt>
                  <c:pt idx="11">
                    <c:v>Top 1%</c:v>
                  </c:pt>
                  <c:pt idx="12">
                    <c:v>Bottom 50%</c:v>
                  </c:pt>
                  <c:pt idx="13">
                    <c:v>Middle 40%</c:v>
                  </c:pt>
                  <c:pt idx="14">
                    <c:v>Next 9%</c:v>
                  </c:pt>
                  <c:pt idx="15">
                    <c:v>Top 1%</c:v>
                  </c:pt>
                  <c:pt idx="16">
                    <c:v>Bottom 50%</c:v>
                  </c:pt>
                  <c:pt idx="17">
                    <c:v>Middle 40%</c:v>
                  </c:pt>
                  <c:pt idx="18">
                    <c:v>Next 9%</c:v>
                  </c:pt>
                  <c:pt idx="19">
                    <c:v>Top 1%</c:v>
                  </c:pt>
                </c:lvl>
                <c:lvl>
                  <c:pt idx="0">
                    <c:v>USA</c:v>
                  </c:pt>
                  <c:pt idx="4">
                    <c:v>GERMANY</c:v>
                  </c:pt>
                  <c:pt idx="8">
                    <c:v>FRANCE</c:v>
                  </c:pt>
                  <c:pt idx="12">
                    <c:v>GREAT BRITAIN</c:v>
                  </c:pt>
                  <c:pt idx="16">
                    <c:v>ITALY</c:v>
                  </c:pt>
                </c:lvl>
              </c:multiLvlStrCache>
            </c:multiLvlStrRef>
          </c:cat>
          <c:val>
            <c:numRef>
              <c:f>fig3_data!$P$11:$P$30</c:f>
              <c:numCache>
                <c:formatCode>0.0%</c:formatCode>
                <c:ptCount val="20"/>
                <c:pt idx="0" formatCode="0.00%">
                  <c:v>1.3030628710360186E-4</c:v>
                </c:pt>
                <c:pt idx="1">
                  <c:v>1.0957588935030787E-3</c:v>
                </c:pt>
                <c:pt idx="2">
                  <c:v>1.199723492192906E-3</c:v>
                </c:pt>
                <c:pt idx="3">
                  <c:v>1.2911896083185124E-3</c:v>
                </c:pt>
                <c:pt idx="4" formatCode="0.00%">
                  <c:v>5.9224844829911866E-5</c:v>
                </c:pt>
                <c:pt idx="5" formatCode="0.00%">
                  <c:v>2.9059360130223778E-4</c:v>
                </c:pt>
                <c:pt idx="6" formatCode="0.00%">
                  <c:v>2.6197194116312563E-4</c:v>
                </c:pt>
                <c:pt idx="7" formatCode="0.00%">
                  <c:v>1.4570291392609986E-4</c:v>
                </c:pt>
                <c:pt idx="8" formatCode="0.000%">
                  <c:v>4.141878476007437E-5</c:v>
                </c:pt>
                <c:pt idx="9" formatCode="0.00%">
                  <c:v>2.1335812225459824E-4</c:v>
                </c:pt>
                <c:pt idx="10">
                  <c:v>1.3504458642462941E-3</c:v>
                </c:pt>
                <c:pt idx="11">
                  <c:v>1.0632440580865042E-3</c:v>
                </c:pt>
                <c:pt idx="12" formatCode="0.00%">
                  <c:v>2.3664981727578805E-4</c:v>
                </c:pt>
                <c:pt idx="13">
                  <c:v>2.3936667841804259E-3</c:v>
                </c:pt>
                <c:pt idx="14">
                  <c:v>3.5990551899783272E-3</c:v>
                </c:pt>
                <c:pt idx="15">
                  <c:v>2.5435725112557357E-3</c:v>
                </c:pt>
                <c:pt idx="16" formatCode="0.000%">
                  <c:v>2.3712498204867873E-5</c:v>
                </c:pt>
                <c:pt idx="17" formatCode="0.00%">
                  <c:v>1.6589556158226452E-4</c:v>
                </c:pt>
                <c:pt idx="18">
                  <c:v>5.1805079970303604E-4</c:v>
                </c:pt>
                <c:pt idx="19" formatCode="0.00%">
                  <c:v>4.8262792918845037E-4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6097-9A4F-B2E1-21DC860C7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-87"/>
        <c:axId val="1070014672"/>
        <c:axId val="1069953200"/>
      </c:barChart>
      <c:catAx>
        <c:axId val="107001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69953200"/>
        <c:crosses val="autoZero"/>
        <c:auto val="1"/>
        <c:lblAlgn val="ctr"/>
        <c:lblOffset val="100"/>
        <c:noMultiLvlLbl val="0"/>
      </c:catAx>
      <c:valAx>
        <c:axId val="106995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% national wealth</a:t>
                </a:r>
              </a:p>
            </c:rich>
          </c:tx>
          <c:layout>
            <c:manualLayout>
              <c:xMode val="edge"/>
              <c:yMode val="edge"/>
              <c:x val="2.6619790240774432E-2"/>
              <c:y val="0.226866383753060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0014672"/>
        <c:crosses val="autoZero"/>
        <c:crossBetween val="between"/>
        <c:majorUnit val="1.0000000000000002E-3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7154394162268"/>
          <c:y val="4.4229828850855753E-2"/>
          <c:w val="0.85531123994116109"/>
          <c:h val="0.665271846318391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5D-C749-B2D3-26F3088F0C24}"/>
              </c:ext>
            </c:extLst>
          </c:dPt>
          <c:dPt>
            <c:idx val="1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5D-C749-B2D3-26F3088F0C24}"/>
              </c:ext>
            </c:extLst>
          </c:dPt>
          <c:dPt>
            <c:idx val="2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5D-C749-B2D3-26F3088F0C24}"/>
              </c:ext>
            </c:extLst>
          </c:dPt>
          <c:dPt>
            <c:idx val="3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5D-C749-B2D3-26F3088F0C24}"/>
              </c:ext>
            </c:extLst>
          </c:dPt>
          <c:dPt>
            <c:idx val="4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5D-C749-B2D3-26F3088F0C24}"/>
              </c:ext>
            </c:extLst>
          </c:dPt>
          <c:dPt>
            <c:idx val="5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5D-C749-B2D3-26F3088F0C24}"/>
              </c:ext>
            </c:extLst>
          </c:dPt>
          <c:dPt>
            <c:idx val="6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5D-C749-B2D3-26F3088F0C24}"/>
              </c:ext>
            </c:extLst>
          </c:dPt>
          <c:dPt>
            <c:idx val="7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EB5D-C749-B2D3-26F3088F0C24}"/>
              </c:ext>
            </c:extLst>
          </c:dPt>
          <c:dPt>
            <c:idx val="8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EB5D-C749-B2D3-26F3088F0C24}"/>
              </c:ext>
            </c:extLst>
          </c:dPt>
          <c:dPt>
            <c:idx val="9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EB5D-C749-B2D3-26F3088F0C24}"/>
              </c:ext>
            </c:extLst>
          </c:dPt>
          <c:dPt>
            <c:idx val="10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EB5D-C749-B2D3-26F3088F0C24}"/>
              </c:ext>
            </c:extLst>
          </c:dPt>
          <c:dPt>
            <c:idx val="11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EB5D-C749-B2D3-26F3088F0C24}"/>
              </c:ext>
            </c:extLst>
          </c:dPt>
          <c:dPt>
            <c:idx val="12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EB5D-C749-B2D3-26F3088F0C24}"/>
              </c:ext>
            </c:extLst>
          </c:dPt>
          <c:dPt>
            <c:idx val="13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EB5D-C749-B2D3-26F3088F0C24}"/>
              </c:ext>
            </c:extLst>
          </c:dPt>
          <c:dPt>
            <c:idx val="14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EB5D-C749-B2D3-26F3088F0C24}"/>
              </c:ext>
            </c:extLst>
          </c:dPt>
          <c:dPt>
            <c:idx val="15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EB5D-C749-B2D3-26F3088F0C24}"/>
              </c:ext>
            </c:extLst>
          </c:dPt>
          <c:dPt>
            <c:idx val="16"/>
            <c:invertIfNegative val="0"/>
            <c:bubble3D val="0"/>
            <c:spPr>
              <a:solidFill>
                <a:srgbClr val="44005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EB5D-C749-B2D3-26F3088F0C24}"/>
              </c:ext>
            </c:extLst>
          </c:dPt>
          <c:dPt>
            <c:idx val="17"/>
            <c:invertIfNegative val="0"/>
            <c:bubble3D val="0"/>
            <c:spPr>
              <a:solidFill>
                <a:srgbClr val="3068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EB5D-C749-B2D3-26F3088F0C24}"/>
              </c:ext>
            </c:extLst>
          </c:dPt>
          <c:dPt>
            <c:idx val="18"/>
            <c:invertIfNegative val="0"/>
            <c:bubble3D val="0"/>
            <c:spPr>
              <a:solidFill>
                <a:srgbClr val="35B87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EB5D-C749-B2D3-26F3088F0C24}"/>
              </c:ext>
            </c:extLst>
          </c:dPt>
          <c:dPt>
            <c:idx val="19"/>
            <c:invertIfNegative val="0"/>
            <c:bubble3D val="0"/>
            <c:spPr>
              <a:solidFill>
                <a:srgbClr val="FDE82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EB5D-C749-B2D3-26F3088F0C2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fig3_data!$L$11:$M$30</c:f>
              <c:multiLvlStrCache>
                <c:ptCount val="20"/>
                <c:lvl>
                  <c:pt idx="0">
                    <c:v>Bottom 50%</c:v>
                  </c:pt>
                  <c:pt idx="1">
                    <c:v>Middle 40%</c:v>
                  </c:pt>
                  <c:pt idx="2">
                    <c:v>Next 9%</c:v>
                  </c:pt>
                  <c:pt idx="3">
                    <c:v>Top 1%</c:v>
                  </c:pt>
                  <c:pt idx="4">
                    <c:v>Bottom 50%</c:v>
                  </c:pt>
                  <c:pt idx="5">
                    <c:v>Middle 40%</c:v>
                  </c:pt>
                  <c:pt idx="6">
                    <c:v>Next 9%</c:v>
                  </c:pt>
                  <c:pt idx="7">
                    <c:v>Top 1%</c:v>
                  </c:pt>
                  <c:pt idx="8">
                    <c:v>Bottom 50%</c:v>
                  </c:pt>
                  <c:pt idx="9">
                    <c:v>Middle 40%</c:v>
                  </c:pt>
                  <c:pt idx="10">
                    <c:v>Next 9%</c:v>
                  </c:pt>
                  <c:pt idx="11">
                    <c:v>Top 1%</c:v>
                  </c:pt>
                  <c:pt idx="12">
                    <c:v>Bottom 50%</c:v>
                  </c:pt>
                  <c:pt idx="13">
                    <c:v>Middle 40%</c:v>
                  </c:pt>
                  <c:pt idx="14">
                    <c:v>Next 9%</c:v>
                  </c:pt>
                  <c:pt idx="15">
                    <c:v>Top 1%</c:v>
                  </c:pt>
                  <c:pt idx="16">
                    <c:v>Bottom 50%</c:v>
                  </c:pt>
                  <c:pt idx="17">
                    <c:v>Middle 40%</c:v>
                  </c:pt>
                  <c:pt idx="18">
                    <c:v>Next 9%</c:v>
                  </c:pt>
                  <c:pt idx="19">
                    <c:v>Top 1%</c:v>
                  </c:pt>
                </c:lvl>
                <c:lvl>
                  <c:pt idx="0">
                    <c:v>USA</c:v>
                  </c:pt>
                  <c:pt idx="4">
                    <c:v>GERMANY</c:v>
                  </c:pt>
                  <c:pt idx="8">
                    <c:v>FRANCE</c:v>
                  </c:pt>
                  <c:pt idx="12">
                    <c:v>GREAT BRITAIN</c:v>
                  </c:pt>
                  <c:pt idx="16">
                    <c:v>ITALY</c:v>
                  </c:pt>
                </c:lvl>
              </c:multiLvlStrCache>
            </c:multiLvlStrRef>
          </c:cat>
          <c:val>
            <c:numRef>
              <c:f>fig3_data!$R$11:$R$30</c:f>
              <c:numCache>
                <c:formatCode>0%</c:formatCode>
                <c:ptCount val="20"/>
                <c:pt idx="0" formatCode="0.0%">
                  <c:v>3.5057048292572918E-2</c:v>
                </c:pt>
                <c:pt idx="1">
                  <c:v>0.29479830406043295</c:v>
                </c:pt>
                <c:pt idx="2">
                  <c:v>0.3227684967349389</c:v>
                </c:pt>
                <c:pt idx="3">
                  <c:v>0.3473761509120552</c:v>
                </c:pt>
                <c:pt idx="4">
                  <c:v>7.8185305050775061E-2</c:v>
                </c:pt>
                <c:pt idx="5">
                  <c:v>0.38362530841353626</c:v>
                </c:pt>
                <c:pt idx="6">
                  <c:v>0.34584060445250736</c:v>
                </c:pt>
                <c:pt idx="7">
                  <c:v>0.19234878208318124</c:v>
                </c:pt>
                <c:pt idx="8">
                  <c:v>1.5521566280890454E-2</c:v>
                </c:pt>
                <c:pt idx="9">
                  <c:v>7.9955321126015791E-2</c:v>
                </c:pt>
                <c:pt idx="10">
                  <c:v>0.50607556721120006</c:v>
                </c:pt>
                <c:pt idx="11">
                  <c:v>0.39844754538189364</c:v>
                </c:pt>
                <c:pt idx="12">
                  <c:v>2.6974959501705479E-2</c:v>
                </c:pt>
                <c:pt idx="13">
                  <c:v>0.27284645856538647</c:v>
                </c:pt>
                <c:pt idx="14">
                  <c:v>0.41024484663314859</c:v>
                </c:pt>
                <c:pt idx="15">
                  <c:v>0.28993373529975947</c:v>
                </c:pt>
                <c:pt idx="16">
                  <c:v>1.9921667979858861E-2</c:v>
                </c:pt>
                <c:pt idx="17">
                  <c:v>0.13937444585639003</c:v>
                </c:pt>
                <c:pt idx="18">
                  <c:v>0.43523191606465139</c:v>
                </c:pt>
                <c:pt idx="19">
                  <c:v>0.40547197009909974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EB5D-C749-B2D3-26F3088F0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-87"/>
        <c:axId val="1070014672"/>
        <c:axId val="1069953200"/>
      </c:barChart>
      <c:catAx>
        <c:axId val="107001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69953200"/>
        <c:crosses val="autoZero"/>
        <c:auto val="1"/>
        <c:lblAlgn val="ctr"/>
        <c:lblOffset val="100"/>
        <c:noMultiLvlLbl val="0"/>
      </c:catAx>
      <c:valAx>
        <c:axId val="106995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% total</a:t>
                </a:r>
                <a:r>
                  <a:rPr lang="en-US" sz="1600" baseline="0"/>
                  <a:t> losses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2.6619790240774432E-2"/>
              <c:y val="0.226866383753060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0014672"/>
        <c:crosses val="autoZero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52315</xdr:colOff>
      <xdr:row>71</xdr:row>
      <xdr:rowOff>147837</xdr:rowOff>
    </xdr:from>
    <xdr:to>
      <xdr:col>10</xdr:col>
      <xdr:colOff>710730</xdr:colOff>
      <xdr:row>96</xdr:row>
      <xdr:rowOff>161307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F4158B-E5CF-8E8A-EEDC-2E8042ECF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418172</xdr:colOff>
      <xdr:row>98</xdr:row>
      <xdr:rowOff>0</xdr:rowOff>
    </xdr:from>
    <xdr:to>
      <xdr:col>10</xdr:col>
      <xdr:colOff>712439</xdr:colOff>
      <xdr:row>118</xdr:row>
      <xdr:rowOff>168348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38225A9-8A85-754D-90B5-2197E703E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10</xdr:col>
      <xdr:colOff>658415</xdr:colOff>
      <xdr:row>71</xdr:row>
      <xdr:rowOff>13469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B739FA7-BDC6-B646-A6EA-D0E3AFC6E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"/>
  <sheetViews>
    <sheetView tabSelected="1" zoomScale="81" workbookViewId="0">
      <selection activeCell="A5" sqref="A5"/>
    </sheetView>
  </sheetViews>
  <sheetFormatPr baseColWidth="10" defaultRowHeight="16" x14ac:dyDescent="0.2"/>
  <cols>
    <col min="4" max="4" width="13.6640625" customWidth="1"/>
    <col min="6" max="6" width="13.5" customWidth="1"/>
  </cols>
  <sheetData>
    <row r="1" spans="1:18" x14ac:dyDescent="0.2">
      <c r="A1" t="s">
        <v>47</v>
      </c>
    </row>
    <row r="2" spans="1:18" x14ac:dyDescent="0.2">
      <c r="A2" t="s">
        <v>44</v>
      </c>
    </row>
    <row r="3" spans="1:18" x14ac:dyDescent="0.2">
      <c r="A3" t="s">
        <v>45</v>
      </c>
    </row>
    <row r="4" spans="1:18" x14ac:dyDescent="0.2">
      <c r="A4" t="s">
        <v>46</v>
      </c>
    </row>
    <row r="6" spans="1:18" s="3" customFormat="1" ht="51" x14ac:dyDescent="0.2">
      <c r="A6" s="3" t="s">
        <v>0</v>
      </c>
      <c r="B6" s="3" t="s">
        <v>1</v>
      </c>
      <c r="C6" s="3" t="s">
        <v>2</v>
      </c>
      <c r="D6" s="3" t="s">
        <v>22</v>
      </c>
      <c r="E6" s="3" t="s">
        <v>24</v>
      </c>
      <c r="F6" s="3" t="s">
        <v>23</v>
      </c>
      <c r="G6" s="3" t="s">
        <v>18</v>
      </c>
      <c r="H6" s="3" t="s">
        <v>32</v>
      </c>
      <c r="J6" s="3" t="s">
        <v>3</v>
      </c>
      <c r="K6" s="3" t="s">
        <v>33</v>
      </c>
      <c r="L6" s="3" t="s">
        <v>0</v>
      </c>
      <c r="M6" s="3" t="s">
        <v>1</v>
      </c>
      <c r="N6" s="3" t="s">
        <v>41</v>
      </c>
      <c r="P6" s="3" t="s">
        <v>40</v>
      </c>
      <c r="Q6" s="3" t="s">
        <v>39</v>
      </c>
      <c r="R6" s="3" t="s">
        <v>42</v>
      </c>
    </row>
    <row r="7" spans="1:18" x14ac:dyDescent="0.2">
      <c r="A7" t="s">
        <v>4</v>
      </c>
      <c r="B7">
        <v>1</v>
      </c>
      <c r="C7">
        <v>3.9849883460000002</v>
      </c>
      <c r="G7" s="2"/>
      <c r="H7" s="2"/>
      <c r="I7" s="2"/>
      <c r="J7" s="1"/>
      <c r="K7" s="1"/>
      <c r="L7" t="s">
        <v>4</v>
      </c>
    </row>
    <row r="8" spans="1:18" x14ac:dyDescent="0.2">
      <c r="A8" t="s">
        <v>4</v>
      </c>
      <c r="B8">
        <v>2</v>
      </c>
      <c r="C8">
        <v>31.76890217</v>
      </c>
      <c r="G8" s="2"/>
      <c r="H8" s="2"/>
      <c r="I8" s="2"/>
      <c r="J8" s="1"/>
      <c r="K8" s="1"/>
    </row>
    <row r="9" spans="1:18" x14ac:dyDescent="0.2">
      <c r="A9" t="s">
        <v>4</v>
      </c>
      <c r="B9">
        <v>3</v>
      </c>
      <c r="C9">
        <v>59.979061620000003</v>
      </c>
      <c r="G9" s="2"/>
      <c r="H9" s="2"/>
      <c r="I9" s="2"/>
      <c r="J9" s="1"/>
      <c r="K9" s="1"/>
    </row>
    <row r="10" spans="1:18" x14ac:dyDescent="0.2">
      <c r="A10" t="s">
        <v>4</v>
      </c>
      <c r="B10">
        <v>4</v>
      </c>
      <c r="C10">
        <v>44.06390056</v>
      </c>
      <c r="G10" s="2"/>
      <c r="H10" s="2"/>
      <c r="I10" s="2"/>
      <c r="J10" s="1"/>
      <c r="K10" s="1"/>
    </row>
    <row r="11" spans="1:18" x14ac:dyDescent="0.2">
      <c r="A11" t="s">
        <v>5</v>
      </c>
      <c r="B11">
        <v>1</v>
      </c>
      <c r="C11">
        <v>12.216827029999999</v>
      </c>
      <c r="D11" s="4">
        <f t="shared" ref="D11:D30" si="0">VLOOKUP(A11,$A$33:$E$38,MATCH($C$33,$A$33:$E$33,0),FALSE)/1000000000</f>
        <v>18755.7</v>
      </c>
      <c r="E11" s="2">
        <f t="shared" ref="E11:E30" si="1">VLOOKUP(A11,$A$33:$E$38,MATCH($E$33,$A$33:$E$33,0),FALSE)</f>
        <v>0.970344663</v>
      </c>
      <c r="F11" s="2">
        <f t="shared" ref="F11:F30" si="2">VLOOKUP(A11,$A$33:$E$38,MATCH($D$33,$A$33:$E$33,0),FALSE)</f>
        <v>1</v>
      </c>
      <c r="G11" s="2">
        <f>D11*E11/F11</f>
        <v>18199.4933958291</v>
      </c>
      <c r="H11" s="4">
        <f>VLOOKUP(A11,$A$40:$E$45,MATCH($E$40,$A$40:$E$40,0),FALSE)/1000000000</f>
        <v>96620</v>
      </c>
      <c r="I11" s="4">
        <f>H11*E11</f>
        <v>93754.701339060004</v>
      </c>
      <c r="J11" s="5">
        <f>(C11/G11)</f>
        <v>6.7127291756372801E-4</v>
      </c>
      <c r="K11" s="9">
        <f>C11/I11</f>
        <v>1.3030628710360186E-4</v>
      </c>
      <c r="L11" t="s">
        <v>5</v>
      </c>
      <c r="M11" t="s">
        <v>10</v>
      </c>
      <c r="N11" s="6">
        <f>J11</f>
        <v>6.7127291756372801E-4</v>
      </c>
      <c r="O11" s="11">
        <f>N11+N12</f>
        <v>6.3160755263849113E-3</v>
      </c>
      <c r="P11" s="11">
        <f>K11</f>
        <v>1.3030628710360186E-4</v>
      </c>
      <c r="Q11" s="11">
        <f>P11+P12</f>
        <v>1.2260651806066806E-3</v>
      </c>
      <c r="R11" s="6">
        <f>C11/SUM($C$11:$C$14)</f>
        <v>3.5057048292572918E-2</v>
      </c>
    </row>
    <row r="12" spans="1:18" x14ac:dyDescent="0.2">
      <c r="A12" t="s">
        <v>5</v>
      </c>
      <c r="B12">
        <v>2</v>
      </c>
      <c r="C12">
        <v>102.73254780000001</v>
      </c>
      <c r="D12" s="4">
        <f t="shared" si="0"/>
        <v>18755.7</v>
      </c>
      <c r="E12" s="2">
        <f t="shared" si="1"/>
        <v>0.970344663</v>
      </c>
      <c r="F12" s="2">
        <f t="shared" si="2"/>
        <v>1</v>
      </c>
      <c r="G12" s="2">
        <f t="shared" ref="G12:G30" si="3">D12*E12/F12</f>
        <v>18199.4933958291</v>
      </c>
      <c r="H12" s="4">
        <f t="shared" ref="H12:H30" si="4">VLOOKUP(A12,$A$40:$E$45,MATCH($E$40,$A$40:$E$40,0),FALSE)/1000000000</f>
        <v>96620</v>
      </c>
      <c r="I12" s="4">
        <f t="shared" ref="I12:I30" si="5">H12*E12</f>
        <v>93754.701339060004</v>
      </c>
      <c r="J12" s="5">
        <f t="shared" ref="J12:J30" si="6">(C12/G12)</f>
        <v>5.6448026088211836E-3</v>
      </c>
      <c r="K12" s="9">
        <f t="shared" ref="K12:K30" si="7">C12/I12</f>
        <v>1.0957588935030787E-3</v>
      </c>
      <c r="M12" t="s">
        <v>11</v>
      </c>
      <c r="N12" s="6">
        <f t="shared" ref="N12:N30" si="8">J12</f>
        <v>5.6448026088211836E-3</v>
      </c>
      <c r="O12" s="12"/>
      <c r="P12" s="12">
        <f t="shared" ref="P12:P30" si="9">K12</f>
        <v>1.0957588935030787E-3</v>
      </c>
      <c r="Q12" s="12"/>
      <c r="R12" s="8">
        <f>C12/SUM($C$11:$C$14)</f>
        <v>0.29479830406043295</v>
      </c>
    </row>
    <row r="13" spans="1:18" x14ac:dyDescent="0.2">
      <c r="A13" t="s">
        <v>5</v>
      </c>
      <c r="B13">
        <v>3</v>
      </c>
      <c r="C13">
        <v>112.47971769999999</v>
      </c>
      <c r="D13" s="4">
        <f t="shared" si="0"/>
        <v>18755.7</v>
      </c>
      <c r="E13" s="2">
        <f t="shared" si="1"/>
        <v>0.970344663</v>
      </c>
      <c r="F13" s="2">
        <f t="shared" si="2"/>
        <v>1</v>
      </c>
      <c r="G13" s="2">
        <f t="shared" si="3"/>
        <v>18199.4933958291</v>
      </c>
      <c r="H13" s="4">
        <f t="shared" si="4"/>
        <v>96620</v>
      </c>
      <c r="I13" s="4">
        <f t="shared" si="5"/>
        <v>93754.701339060004</v>
      </c>
      <c r="J13" s="5">
        <f t="shared" si="6"/>
        <v>6.1803763024402495E-3</v>
      </c>
      <c r="K13" s="9">
        <f t="shared" si="7"/>
        <v>1.199723492192906E-3</v>
      </c>
      <c r="M13" t="s">
        <v>12</v>
      </c>
      <c r="N13" s="6">
        <f t="shared" si="8"/>
        <v>6.1803763024402495E-3</v>
      </c>
      <c r="O13" s="12"/>
      <c r="P13" s="12">
        <f t="shared" si="9"/>
        <v>1.199723492192906E-3</v>
      </c>
      <c r="Q13" s="12"/>
      <c r="R13" s="8">
        <f>C13/SUM($C$11:$C$14)</f>
        <v>0.3227684967349389</v>
      </c>
    </row>
    <row r="14" spans="1:18" x14ac:dyDescent="0.2">
      <c r="A14" t="s">
        <v>5</v>
      </c>
      <c r="B14">
        <v>4</v>
      </c>
      <c r="C14">
        <v>121.0550961</v>
      </c>
      <c r="D14" s="4">
        <f t="shared" si="0"/>
        <v>18755.7</v>
      </c>
      <c r="E14" s="2">
        <f t="shared" si="1"/>
        <v>0.970344663</v>
      </c>
      <c r="F14" s="2">
        <f t="shared" si="2"/>
        <v>1</v>
      </c>
      <c r="G14" s="2">
        <f t="shared" si="3"/>
        <v>18199.4933958291</v>
      </c>
      <c r="H14" s="4">
        <f t="shared" si="4"/>
        <v>96620</v>
      </c>
      <c r="I14" s="4">
        <f t="shared" si="5"/>
        <v>93754.701339060004</v>
      </c>
      <c r="J14" s="5">
        <f t="shared" si="6"/>
        <v>6.6515640554996444E-3</v>
      </c>
      <c r="K14" s="9">
        <f t="shared" si="7"/>
        <v>1.2911896083185124E-3</v>
      </c>
      <c r="M14" t="s">
        <v>13</v>
      </c>
      <c r="N14" s="6">
        <f t="shared" si="8"/>
        <v>6.6515640554996444E-3</v>
      </c>
      <c r="O14" s="12"/>
      <c r="P14" s="12">
        <f t="shared" si="9"/>
        <v>1.2911896083185124E-3</v>
      </c>
      <c r="Q14" s="12"/>
      <c r="R14" s="8">
        <f>C14/SUM($C$11:$C$14)</f>
        <v>0.3473761509120552</v>
      </c>
    </row>
    <row r="15" spans="1:18" x14ac:dyDescent="0.2">
      <c r="A15" t="s">
        <v>6</v>
      </c>
      <c r="B15">
        <v>1</v>
      </c>
      <c r="C15">
        <v>1.0224564700000001</v>
      </c>
      <c r="D15" s="4">
        <f t="shared" si="0"/>
        <v>2945.1448483839999</v>
      </c>
      <c r="E15" s="2">
        <f t="shared" si="1"/>
        <v>0.95857739448547397</v>
      </c>
      <c r="F15" s="2">
        <f t="shared" si="2"/>
        <v>0.89327626999999998</v>
      </c>
      <c r="G15" s="2">
        <f>D15*E15/F15</f>
        <v>3160.443605141611</v>
      </c>
      <c r="H15" s="4">
        <f t="shared" si="4"/>
        <v>18010</v>
      </c>
      <c r="I15" s="4">
        <f t="shared" si="5"/>
        <v>17263.978874683387</v>
      </c>
      <c r="J15" s="5">
        <f t="shared" si="6"/>
        <v>3.2351675832361087E-4</v>
      </c>
      <c r="K15" s="9">
        <f t="shared" si="7"/>
        <v>5.9224844829911866E-5</v>
      </c>
      <c r="L15" t="s">
        <v>14</v>
      </c>
      <c r="M15" t="s">
        <v>10</v>
      </c>
      <c r="N15" s="5">
        <f t="shared" si="8"/>
        <v>3.2351675832361087E-4</v>
      </c>
      <c r="O15" s="11">
        <f>N15+N16</f>
        <v>1.9108894251980797E-3</v>
      </c>
      <c r="P15" s="11">
        <f t="shared" si="9"/>
        <v>5.9224844829911866E-5</v>
      </c>
      <c r="Q15" s="11">
        <f>P15+P16</f>
        <v>3.4981844613214967E-4</v>
      </c>
      <c r="R15" s="8">
        <f>C15/SUM($C$15:$C$18)</f>
        <v>7.8185305050775061E-2</v>
      </c>
    </row>
    <row r="16" spans="1:18" x14ac:dyDescent="0.2">
      <c r="A16" t="s">
        <v>6</v>
      </c>
      <c r="B16">
        <v>2</v>
      </c>
      <c r="C16">
        <v>5.016801794</v>
      </c>
      <c r="D16" s="4">
        <f t="shared" si="0"/>
        <v>2945.1448483839999</v>
      </c>
      <c r="E16" s="2">
        <f t="shared" si="1"/>
        <v>0.95857739448547397</v>
      </c>
      <c r="F16" s="2">
        <f t="shared" si="2"/>
        <v>0.89327626999999998</v>
      </c>
      <c r="G16" s="2">
        <f t="shared" si="3"/>
        <v>3160.443605141611</v>
      </c>
      <c r="H16" s="4">
        <f t="shared" si="4"/>
        <v>18010</v>
      </c>
      <c r="I16" s="4">
        <f t="shared" si="5"/>
        <v>17263.978874683387</v>
      </c>
      <c r="J16" s="5">
        <f t="shared" si="6"/>
        <v>1.5873726668744689E-3</v>
      </c>
      <c r="K16" s="9">
        <f t="shared" si="7"/>
        <v>2.9059360130223778E-4</v>
      </c>
      <c r="M16" t="s">
        <v>11</v>
      </c>
      <c r="N16" s="6">
        <f t="shared" si="8"/>
        <v>1.5873726668744689E-3</v>
      </c>
      <c r="O16" s="12"/>
      <c r="P16" s="11">
        <f t="shared" si="9"/>
        <v>2.9059360130223778E-4</v>
      </c>
      <c r="Q16" s="12"/>
      <c r="R16" s="8">
        <f t="shared" ref="R16:R18" si="10">C16/SUM($C$15:$C$18)</f>
        <v>0.38362530841353626</v>
      </c>
    </row>
    <row r="17" spans="1:18" x14ac:dyDescent="0.2">
      <c r="A17" t="s">
        <v>6</v>
      </c>
      <c r="B17">
        <v>3</v>
      </c>
      <c r="C17">
        <v>4.5226780580000003</v>
      </c>
      <c r="D17" s="4">
        <f t="shared" si="0"/>
        <v>2945.1448483839999</v>
      </c>
      <c r="E17" s="2">
        <f t="shared" si="1"/>
        <v>0.95857739448547397</v>
      </c>
      <c r="F17" s="2">
        <f t="shared" si="2"/>
        <v>0.89327626999999998</v>
      </c>
      <c r="G17" s="2">
        <f t="shared" si="3"/>
        <v>3160.443605141611</v>
      </c>
      <c r="H17" s="4">
        <f t="shared" si="4"/>
        <v>18010</v>
      </c>
      <c r="I17" s="4">
        <f t="shared" si="5"/>
        <v>17263.978874683387</v>
      </c>
      <c r="J17" s="5">
        <f t="shared" si="6"/>
        <v>1.4310263440999926E-3</v>
      </c>
      <c r="K17" s="9">
        <f t="shared" si="7"/>
        <v>2.6197194116312563E-4</v>
      </c>
      <c r="M17" t="s">
        <v>12</v>
      </c>
      <c r="N17" s="6">
        <f t="shared" si="8"/>
        <v>1.4310263440999926E-3</v>
      </c>
      <c r="O17" s="12"/>
      <c r="P17" s="11">
        <f t="shared" si="9"/>
        <v>2.6197194116312563E-4</v>
      </c>
      <c r="Q17" s="12"/>
      <c r="R17" s="8">
        <f t="shared" si="10"/>
        <v>0.34584060445250736</v>
      </c>
    </row>
    <row r="18" spans="1:18" x14ac:dyDescent="0.2">
      <c r="A18" t="s">
        <v>6</v>
      </c>
      <c r="B18">
        <v>4</v>
      </c>
      <c r="C18">
        <v>2.5154120280000001</v>
      </c>
      <c r="D18" s="4">
        <f t="shared" si="0"/>
        <v>2945.1448483839999</v>
      </c>
      <c r="E18" s="2">
        <f t="shared" si="1"/>
        <v>0.95857739448547397</v>
      </c>
      <c r="F18" s="2">
        <f t="shared" si="2"/>
        <v>0.89327626999999998</v>
      </c>
      <c r="G18" s="2">
        <f t="shared" si="3"/>
        <v>3160.443605141611</v>
      </c>
      <c r="H18" s="4">
        <f t="shared" si="4"/>
        <v>18010</v>
      </c>
      <c r="I18" s="4">
        <f t="shared" si="5"/>
        <v>17263.978874683387</v>
      </c>
      <c r="J18" s="5">
        <f t="shared" si="6"/>
        <v>7.9590473435683766E-4</v>
      </c>
      <c r="K18" s="9">
        <f t="shared" si="7"/>
        <v>1.4570291392609986E-4</v>
      </c>
      <c r="M18" t="s">
        <v>13</v>
      </c>
      <c r="N18" s="6">
        <f t="shared" si="8"/>
        <v>7.9590473435683766E-4</v>
      </c>
      <c r="O18" s="12"/>
      <c r="P18" s="11">
        <f t="shared" si="9"/>
        <v>1.4570291392609986E-4</v>
      </c>
      <c r="Q18" s="12"/>
      <c r="R18" s="8">
        <f t="shared" si="10"/>
        <v>0.19234878208318124</v>
      </c>
    </row>
    <row r="19" spans="1:18" x14ac:dyDescent="0.2">
      <c r="A19" t="s">
        <v>7</v>
      </c>
      <c r="B19">
        <v>1</v>
      </c>
      <c r="C19">
        <v>0.52133374799999999</v>
      </c>
      <c r="D19" s="4">
        <f t="shared" si="0"/>
        <v>2084.3057643520001</v>
      </c>
      <c r="E19" s="2">
        <f t="shared" si="1"/>
        <v>0.97724312543868996</v>
      </c>
      <c r="F19" s="2">
        <f t="shared" si="2"/>
        <v>0.89327626999999998</v>
      </c>
      <c r="G19" s="2">
        <f t="shared" si="3"/>
        <v>2280.2279070115969</v>
      </c>
      <c r="H19" s="4">
        <f t="shared" si="4"/>
        <v>12880</v>
      </c>
      <c r="I19" s="4">
        <f t="shared" si="5"/>
        <v>12586.891455650326</v>
      </c>
      <c r="J19" s="5">
        <f t="shared" si="6"/>
        <v>2.2863229872633454E-4</v>
      </c>
      <c r="K19" s="9">
        <f t="shared" si="7"/>
        <v>4.141878476007437E-5</v>
      </c>
      <c r="L19" t="s">
        <v>16</v>
      </c>
      <c r="M19" t="s">
        <v>10</v>
      </c>
      <c r="N19" s="5">
        <f t="shared" si="8"/>
        <v>2.2863229872633454E-4</v>
      </c>
      <c r="O19" s="11">
        <f>N19+N20</f>
        <v>1.4063722596057546E-3</v>
      </c>
      <c r="P19" s="10">
        <f t="shared" si="9"/>
        <v>4.141878476007437E-5</v>
      </c>
      <c r="Q19" s="11">
        <f>P19+P20</f>
        <v>2.5477690701467259E-4</v>
      </c>
      <c r="R19" s="8">
        <f>C19/SUM($C$19:$C$22)</f>
        <v>1.5521566280890454E-2</v>
      </c>
    </row>
    <row r="20" spans="1:18" x14ac:dyDescent="0.2">
      <c r="A20" t="s">
        <v>7</v>
      </c>
      <c r="B20">
        <v>2</v>
      </c>
      <c r="C20">
        <v>2.6855155260000001</v>
      </c>
      <c r="D20" s="4">
        <f t="shared" si="0"/>
        <v>2084.3057643520001</v>
      </c>
      <c r="E20" s="2">
        <f t="shared" si="1"/>
        <v>0.97724312543868996</v>
      </c>
      <c r="F20" s="2">
        <f t="shared" si="2"/>
        <v>0.89327626999999998</v>
      </c>
      <c r="G20" s="2">
        <f t="shared" si="3"/>
        <v>2280.2279070115969</v>
      </c>
      <c r="H20" s="4">
        <f t="shared" si="4"/>
        <v>12880</v>
      </c>
      <c r="I20" s="4">
        <f t="shared" si="5"/>
        <v>12586.891455650326</v>
      </c>
      <c r="J20" s="5">
        <f t="shared" si="6"/>
        <v>1.17773996087942E-3</v>
      </c>
      <c r="K20" s="9">
        <f t="shared" si="7"/>
        <v>2.1335812225459824E-4</v>
      </c>
      <c r="M20" t="s">
        <v>11</v>
      </c>
      <c r="N20" s="6">
        <f t="shared" si="8"/>
        <v>1.17773996087942E-3</v>
      </c>
      <c r="O20" s="12"/>
      <c r="P20" s="11">
        <f t="shared" si="9"/>
        <v>2.1335812225459824E-4</v>
      </c>
      <c r="Q20" s="12"/>
      <c r="R20" s="8">
        <f>C20/SUM($C$19:$C$22)</f>
        <v>7.9955321126015791E-2</v>
      </c>
    </row>
    <row r="21" spans="1:18" x14ac:dyDescent="0.2">
      <c r="A21" t="s">
        <v>7</v>
      </c>
      <c r="B21">
        <v>3</v>
      </c>
      <c r="C21">
        <v>16.997915509999999</v>
      </c>
      <c r="D21" s="4">
        <f t="shared" si="0"/>
        <v>2084.3057643520001</v>
      </c>
      <c r="E21" s="2">
        <f t="shared" si="1"/>
        <v>0.97724312543868996</v>
      </c>
      <c r="F21" s="2">
        <f t="shared" si="2"/>
        <v>0.89327626999999998</v>
      </c>
      <c r="G21" s="2">
        <f t="shared" si="3"/>
        <v>2280.2279070115969</v>
      </c>
      <c r="H21" s="4">
        <f t="shared" si="4"/>
        <v>12880</v>
      </c>
      <c r="I21" s="4">
        <f t="shared" si="5"/>
        <v>12586.891455650326</v>
      </c>
      <c r="J21" s="5">
        <f t="shared" si="6"/>
        <v>7.45448095680795E-3</v>
      </c>
      <c r="K21" s="9">
        <f t="shared" si="7"/>
        <v>1.3504458642462941E-3</v>
      </c>
      <c r="M21" t="s">
        <v>12</v>
      </c>
      <c r="N21" s="6">
        <f t="shared" si="8"/>
        <v>7.45448095680795E-3</v>
      </c>
      <c r="O21" s="12"/>
      <c r="P21" s="12">
        <f t="shared" si="9"/>
        <v>1.3504458642462941E-3</v>
      </c>
      <c r="Q21" s="12"/>
      <c r="R21" s="8">
        <f>C21/SUM($C$19:$C$22)</f>
        <v>0.50607556721120006</v>
      </c>
    </row>
    <row r="22" spans="1:18" x14ac:dyDescent="0.2">
      <c r="A22" t="s">
        <v>7</v>
      </c>
      <c r="B22">
        <v>4</v>
      </c>
      <c r="C22">
        <v>13.382937549999999</v>
      </c>
      <c r="D22" s="4">
        <f t="shared" si="0"/>
        <v>2084.3057643520001</v>
      </c>
      <c r="E22" s="2">
        <f t="shared" si="1"/>
        <v>0.97724312543868996</v>
      </c>
      <c r="F22" s="2">
        <f t="shared" si="2"/>
        <v>0.89327626999999998</v>
      </c>
      <c r="G22" s="2">
        <f t="shared" si="3"/>
        <v>2280.2279070115969</v>
      </c>
      <c r="H22" s="4">
        <f t="shared" si="4"/>
        <v>12880</v>
      </c>
      <c r="I22" s="4">
        <f t="shared" si="5"/>
        <v>12586.891455650326</v>
      </c>
      <c r="J22" s="5">
        <f t="shared" si="6"/>
        <v>5.8691227788450779E-3</v>
      </c>
      <c r="K22" s="9">
        <f t="shared" si="7"/>
        <v>1.0632440580865042E-3</v>
      </c>
      <c r="M22" t="s">
        <v>13</v>
      </c>
      <c r="N22" s="6">
        <f t="shared" si="8"/>
        <v>5.8691227788450779E-3</v>
      </c>
      <c r="O22" s="12"/>
      <c r="P22" s="12">
        <f t="shared" si="9"/>
        <v>1.0632440580865042E-3</v>
      </c>
      <c r="Q22" s="12"/>
      <c r="R22" s="8">
        <f>C22/SUM($C$19:$C$22)</f>
        <v>0.39844754538189364</v>
      </c>
    </row>
    <row r="23" spans="1:18" x14ac:dyDescent="0.2">
      <c r="A23" t="s">
        <v>8</v>
      </c>
      <c r="B23">
        <v>1</v>
      </c>
      <c r="C23">
        <v>2.2405818040000001</v>
      </c>
      <c r="D23" s="4">
        <f t="shared" si="0"/>
        <v>1767.95353088</v>
      </c>
      <c r="E23" s="2">
        <f t="shared" si="1"/>
        <v>0.93649071455001798</v>
      </c>
      <c r="F23" s="2">
        <f t="shared" si="2"/>
        <v>0.78344511999999999</v>
      </c>
      <c r="G23" s="2">
        <f t="shared" si="3"/>
        <v>2113.3223287229594</v>
      </c>
      <c r="H23" s="4">
        <f t="shared" si="4"/>
        <v>10110</v>
      </c>
      <c r="I23" s="4">
        <f t="shared" si="5"/>
        <v>9467.9211241006815</v>
      </c>
      <c r="J23" s="5">
        <f>(C23/G23)</f>
        <v>1.0602177308910285E-3</v>
      </c>
      <c r="K23" s="9">
        <f t="shared" si="7"/>
        <v>2.3664981727578805E-4</v>
      </c>
      <c r="L23" t="s">
        <v>15</v>
      </c>
      <c r="M23" t="s">
        <v>10</v>
      </c>
      <c r="N23" s="6">
        <f t="shared" si="8"/>
        <v>1.0602177308910285E-3</v>
      </c>
      <c r="O23" s="11">
        <f>N23+N24</f>
        <v>1.1784113466992418E-2</v>
      </c>
      <c r="P23" s="11">
        <f t="shared" si="9"/>
        <v>2.3664981727578805E-4</v>
      </c>
      <c r="Q23" s="11">
        <f>P23+P24</f>
        <v>2.630316601456214E-3</v>
      </c>
      <c r="R23" s="8">
        <f>C23/SUM($C$23:$C$26)</f>
        <v>2.6974959501705479E-2</v>
      </c>
    </row>
    <row r="24" spans="1:18" x14ac:dyDescent="0.2">
      <c r="A24" t="s">
        <v>8</v>
      </c>
      <c r="B24">
        <v>2</v>
      </c>
      <c r="C24">
        <v>22.663048310000001</v>
      </c>
      <c r="D24" s="4">
        <f t="shared" si="0"/>
        <v>1767.95353088</v>
      </c>
      <c r="E24" s="2">
        <f t="shared" si="1"/>
        <v>0.93649071455001798</v>
      </c>
      <c r="F24" s="2">
        <f t="shared" si="2"/>
        <v>0.78344511999999999</v>
      </c>
      <c r="G24" s="2">
        <f t="shared" si="3"/>
        <v>2113.3223287229594</v>
      </c>
      <c r="H24" s="4">
        <f t="shared" si="4"/>
        <v>10110</v>
      </c>
      <c r="I24" s="4">
        <f t="shared" si="5"/>
        <v>9467.9211241006815</v>
      </c>
      <c r="J24" s="5">
        <f t="shared" si="6"/>
        <v>1.0723895736101389E-2</v>
      </c>
      <c r="K24" s="9">
        <f t="shared" si="7"/>
        <v>2.3936667841804259E-3</v>
      </c>
      <c r="M24" t="s">
        <v>11</v>
      </c>
      <c r="N24" s="6">
        <f t="shared" si="8"/>
        <v>1.0723895736101389E-2</v>
      </c>
      <c r="O24" s="12"/>
      <c r="P24" s="12">
        <f t="shared" si="9"/>
        <v>2.3936667841804259E-3</v>
      </c>
      <c r="Q24" s="12"/>
      <c r="R24" s="8">
        <f>C24/SUM($C$23:$C$26)</f>
        <v>0.27284645856538647</v>
      </c>
    </row>
    <row r="25" spans="1:18" x14ac:dyDescent="0.2">
      <c r="A25" t="s">
        <v>8</v>
      </c>
      <c r="B25">
        <v>3</v>
      </c>
      <c r="C25">
        <v>34.075570659999997</v>
      </c>
      <c r="D25" s="4">
        <f t="shared" si="0"/>
        <v>1767.95353088</v>
      </c>
      <c r="E25" s="2">
        <f t="shared" si="1"/>
        <v>0.93649071455001798</v>
      </c>
      <c r="F25" s="2">
        <f t="shared" si="2"/>
        <v>0.78344511999999999</v>
      </c>
      <c r="G25" s="2">
        <f t="shared" si="3"/>
        <v>2113.3223287229594</v>
      </c>
      <c r="H25" s="4">
        <f t="shared" si="4"/>
        <v>10110</v>
      </c>
      <c r="I25" s="4">
        <f t="shared" si="5"/>
        <v>9467.9211241006815</v>
      </c>
      <c r="J25" s="5">
        <f t="shared" si="6"/>
        <v>1.612417102534057E-2</v>
      </c>
      <c r="K25" s="9">
        <f t="shared" si="7"/>
        <v>3.5990551899783272E-3</v>
      </c>
      <c r="M25" t="s">
        <v>12</v>
      </c>
      <c r="N25" s="6">
        <f t="shared" si="8"/>
        <v>1.612417102534057E-2</v>
      </c>
      <c r="O25" s="12"/>
      <c r="P25" s="12">
        <f t="shared" si="9"/>
        <v>3.5990551899783272E-3</v>
      </c>
      <c r="Q25" s="12"/>
      <c r="R25" s="8">
        <f>C25/SUM($C$23:$C$26)</f>
        <v>0.41024484663314859</v>
      </c>
    </row>
    <row r="26" spans="1:18" x14ac:dyDescent="0.2">
      <c r="A26" t="s">
        <v>8</v>
      </c>
      <c r="B26">
        <v>4</v>
      </c>
      <c r="C26">
        <v>24.082343909999999</v>
      </c>
      <c r="D26" s="4">
        <f t="shared" si="0"/>
        <v>1767.95353088</v>
      </c>
      <c r="E26" s="2">
        <f t="shared" si="1"/>
        <v>0.93649071455001798</v>
      </c>
      <c r="F26" s="2">
        <f t="shared" si="2"/>
        <v>0.78344511999999999</v>
      </c>
      <c r="G26" s="2">
        <f t="shared" si="3"/>
        <v>2113.3223287229594</v>
      </c>
      <c r="H26" s="4">
        <f t="shared" si="4"/>
        <v>10110</v>
      </c>
      <c r="I26" s="4">
        <f t="shared" si="5"/>
        <v>9467.9211241006815</v>
      </c>
      <c r="J26" s="5">
        <f t="shared" si="6"/>
        <v>1.1395490211165517E-2</v>
      </c>
      <c r="K26" s="9">
        <f t="shared" si="7"/>
        <v>2.5435725112557357E-3</v>
      </c>
      <c r="M26" t="s">
        <v>13</v>
      </c>
      <c r="N26" s="6">
        <f t="shared" si="8"/>
        <v>1.1395490211165517E-2</v>
      </c>
      <c r="O26" s="12"/>
      <c r="P26" s="12">
        <f t="shared" si="9"/>
        <v>2.5435725112557357E-3</v>
      </c>
      <c r="Q26" s="12"/>
      <c r="R26" s="8">
        <f>C26/SUM($C$23:$C$26)</f>
        <v>0.28993373529975947</v>
      </c>
    </row>
    <row r="27" spans="1:18" x14ac:dyDescent="0.2">
      <c r="A27" t="s">
        <v>9</v>
      </c>
      <c r="B27">
        <v>1</v>
      </c>
      <c r="C27">
        <v>0.20061632300000001</v>
      </c>
      <c r="D27" s="4">
        <f t="shared" si="0"/>
        <v>1433.4997299199999</v>
      </c>
      <c r="E27" s="2">
        <f t="shared" si="1"/>
        <v>0.98330569267272905</v>
      </c>
      <c r="F27" s="2">
        <f t="shared" si="2"/>
        <v>0.89327626999999998</v>
      </c>
      <c r="G27" s="2">
        <f t="shared" si="3"/>
        <v>1577.9759210161887</v>
      </c>
      <c r="H27" s="4">
        <f t="shared" si="4"/>
        <v>8604</v>
      </c>
      <c r="I27" s="4">
        <f t="shared" si="5"/>
        <v>8460.3621797561609</v>
      </c>
      <c r="J27" s="5">
        <f t="shared" si="6"/>
        <v>1.2713522451648478E-4</v>
      </c>
      <c r="K27" s="9">
        <f t="shared" si="7"/>
        <v>2.3712498204867873E-5</v>
      </c>
      <c r="L27" t="s">
        <v>17</v>
      </c>
      <c r="M27" t="s">
        <v>10</v>
      </c>
      <c r="N27" s="5">
        <f t="shared" si="8"/>
        <v>1.2713522451648478E-4</v>
      </c>
      <c r="O27" s="11">
        <f>N27+N28</f>
        <v>1.0165889330978851E-3</v>
      </c>
      <c r="P27" s="10">
        <f t="shared" si="9"/>
        <v>2.3712498204867873E-5</v>
      </c>
      <c r="Q27" s="11">
        <f>P27+P28</f>
        <v>1.896080597871324E-4</v>
      </c>
      <c r="R27" s="8">
        <f>C27/SUM($C$27:$C$30)</f>
        <v>1.9921667979858861E-2</v>
      </c>
    </row>
    <row r="28" spans="1:18" x14ac:dyDescent="0.2">
      <c r="A28" t="s">
        <v>9</v>
      </c>
      <c r="B28">
        <v>2</v>
      </c>
      <c r="C28">
        <v>1.403536535</v>
      </c>
      <c r="D28" s="4">
        <f t="shared" si="0"/>
        <v>1433.4997299199999</v>
      </c>
      <c r="E28" s="2">
        <f t="shared" si="1"/>
        <v>0.98330569267272905</v>
      </c>
      <c r="F28" s="2">
        <f t="shared" si="2"/>
        <v>0.89327626999999998</v>
      </c>
      <c r="G28" s="2">
        <f t="shared" si="3"/>
        <v>1577.9759210161887</v>
      </c>
      <c r="H28" s="4">
        <f t="shared" si="4"/>
        <v>8604</v>
      </c>
      <c r="I28" s="4">
        <f t="shared" si="5"/>
        <v>8460.3621797561609</v>
      </c>
      <c r="J28" s="5">
        <f t="shared" si="6"/>
        <v>8.8945370858140038E-4</v>
      </c>
      <c r="K28" s="9">
        <f t="shared" si="7"/>
        <v>1.6589556158226452E-4</v>
      </c>
      <c r="M28" t="s">
        <v>11</v>
      </c>
      <c r="N28" s="6">
        <f t="shared" si="8"/>
        <v>8.8945370858140038E-4</v>
      </c>
      <c r="O28" s="12"/>
      <c r="P28" s="11">
        <f t="shared" si="9"/>
        <v>1.6589556158226452E-4</v>
      </c>
      <c r="Q28" s="12"/>
      <c r="R28" s="8">
        <f t="shared" ref="R28:R30" si="11">C28/SUM($C$27:$C$30)</f>
        <v>0.13937444585639003</v>
      </c>
    </row>
    <row r="29" spans="1:18" x14ac:dyDescent="0.2">
      <c r="A29" t="s">
        <v>9</v>
      </c>
      <c r="B29">
        <v>3</v>
      </c>
      <c r="C29">
        <v>4.3828973930000004</v>
      </c>
      <c r="D29" s="4">
        <f t="shared" si="0"/>
        <v>1433.4997299199999</v>
      </c>
      <c r="E29" s="2">
        <f t="shared" si="1"/>
        <v>0.98330569267272905</v>
      </c>
      <c r="F29" s="2">
        <f t="shared" si="2"/>
        <v>0.89327626999999998</v>
      </c>
      <c r="G29" s="2">
        <f t="shared" si="3"/>
        <v>1577.9759210161887</v>
      </c>
      <c r="H29" s="4">
        <f t="shared" si="4"/>
        <v>8604</v>
      </c>
      <c r="I29" s="4">
        <f t="shared" si="5"/>
        <v>8460.3621797561609</v>
      </c>
      <c r="J29" s="5">
        <f t="shared" si="6"/>
        <v>2.7775438995149503E-3</v>
      </c>
      <c r="K29" s="9">
        <f t="shared" si="7"/>
        <v>5.1805079970303604E-4</v>
      </c>
      <c r="M29" t="s">
        <v>12</v>
      </c>
      <c r="N29" s="6">
        <f t="shared" si="8"/>
        <v>2.7775438995149503E-3</v>
      </c>
      <c r="O29" s="12"/>
      <c r="P29" s="12">
        <f t="shared" si="9"/>
        <v>5.1805079970303604E-4</v>
      </c>
      <c r="Q29" s="12"/>
      <c r="R29" s="8">
        <f t="shared" si="11"/>
        <v>0.43523191606465139</v>
      </c>
    </row>
    <row r="30" spans="1:18" x14ac:dyDescent="0.2">
      <c r="A30" t="s">
        <v>9</v>
      </c>
      <c r="B30">
        <v>4</v>
      </c>
      <c r="C30">
        <v>4.0832070790000001</v>
      </c>
      <c r="D30" s="4">
        <f t="shared" si="0"/>
        <v>1433.4997299199999</v>
      </c>
      <c r="E30" s="2">
        <f t="shared" si="1"/>
        <v>0.98330569267272905</v>
      </c>
      <c r="F30" s="2">
        <f t="shared" si="2"/>
        <v>0.89327626999999998</v>
      </c>
      <c r="G30" s="2">
        <f t="shared" si="3"/>
        <v>1577.9759210161887</v>
      </c>
      <c r="H30" s="4">
        <f t="shared" si="4"/>
        <v>8604</v>
      </c>
      <c r="I30" s="4">
        <f t="shared" si="5"/>
        <v>8460.3621797561609</v>
      </c>
      <c r="J30" s="5">
        <f t="shared" si="6"/>
        <v>2.5876231852577868E-3</v>
      </c>
      <c r="K30" s="9">
        <f t="shared" si="7"/>
        <v>4.8262792918845037E-4</v>
      </c>
      <c r="M30" t="s">
        <v>13</v>
      </c>
      <c r="N30" s="6">
        <f t="shared" si="8"/>
        <v>2.5876231852577868E-3</v>
      </c>
      <c r="O30" s="12"/>
      <c r="P30" s="11">
        <f t="shared" si="9"/>
        <v>4.8262792918845037E-4</v>
      </c>
      <c r="Q30" s="12"/>
      <c r="R30" s="8">
        <f t="shared" si="11"/>
        <v>0.40547197009909974</v>
      </c>
    </row>
    <row r="33" spans="1:13" x14ac:dyDescent="0.2">
      <c r="A33" t="s">
        <v>0</v>
      </c>
      <c r="B33" t="s">
        <v>19</v>
      </c>
      <c r="C33" t="s">
        <v>25</v>
      </c>
      <c r="D33" t="s">
        <v>20</v>
      </c>
      <c r="E33" t="s">
        <v>21</v>
      </c>
    </row>
    <row r="34" spans="1:13" x14ac:dyDescent="0.2">
      <c r="A34" t="s">
        <v>6</v>
      </c>
      <c r="B34">
        <v>2019</v>
      </c>
      <c r="C34">
        <v>2945144848384</v>
      </c>
      <c r="D34">
        <v>0.89327626999999998</v>
      </c>
      <c r="E34">
        <v>0.95857739448547397</v>
      </c>
      <c r="I34">
        <f>SUM(C7:C10)</f>
        <v>139.796852696</v>
      </c>
      <c r="J34">
        <f>SUM(C15:C30)</f>
        <v>139.79685269800001</v>
      </c>
    </row>
    <row r="35" spans="1:13" x14ac:dyDescent="0.2">
      <c r="A35" t="s">
        <v>7</v>
      </c>
      <c r="B35">
        <v>2019</v>
      </c>
      <c r="C35">
        <v>2084305764352</v>
      </c>
      <c r="D35">
        <v>0.89327626999999998</v>
      </c>
      <c r="E35">
        <v>0.97724312543868996</v>
      </c>
    </row>
    <row r="36" spans="1:13" x14ac:dyDescent="0.2">
      <c r="A36" t="s">
        <v>8</v>
      </c>
      <c r="B36">
        <v>2019</v>
      </c>
      <c r="C36">
        <v>1767953530880</v>
      </c>
      <c r="D36">
        <v>0.78344511999999999</v>
      </c>
      <c r="E36">
        <v>0.93649071455001798</v>
      </c>
    </row>
    <row r="37" spans="1:13" x14ac:dyDescent="0.2">
      <c r="A37" t="s">
        <v>9</v>
      </c>
      <c r="B37">
        <v>2019</v>
      </c>
      <c r="C37">
        <v>1433499729920</v>
      </c>
      <c r="D37">
        <v>0.89327626999999998</v>
      </c>
      <c r="E37">
        <v>0.98330569267272905</v>
      </c>
    </row>
    <row r="38" spans="1:13" x14ac:dyDescent="0.2">
      <c r="A38" t="s">
        <v>5</v>
      </c>
      <c r="B38">
        <v>2019</v>
      </c>
      <c r="C38">
        <v>18755700000000</v>
      </c>
      <c r="D38">
        <v>1</v>
      </c>
      <c r="E38">
        <v>0.970344663</v>
      </c>
    </row>
    <row r="40" spans="1:13" x14ac:dyDescent="0.2">
      <c r="A40" t="s">
        <v>27</v>
      </c>
      <c r="B40" t="s">
        <v>28</v>
      </c>
      <c r="C40" t="s">
        <v>29</v>
      </c>
      <c r="D40" t="s">
        <v>19</v>
      </c>
      <c r="E40" t="s">
        <v>26</v>
      </c>
    </row>
    <row r="41" spans="1:13" x14ac:dyDescent="0.2">
      <c r="A41" t="s">
        <v>6</v>
      </c>
      <c r="B41" t="s">
        <v>30</v>
      </c>
      <c r="C41" t="s">
        <v>31</v>
      </c>
      <c r="D41">
        <v>2019</v>
      </c>
      <c r="E41" s="7">
        <v>18010000000000</v>
      </c>
    </row>
    <row r="42" spans="1:13" x14ac:dyDescent="0.2">
      <c r="A42" t="s">
        <v>7</v>
      </c>
      <c r="B42" t="s">
        <v>30</v>
      </c>
      <c r="C42" t="s">
        <v>31</v>
      </c>
      <c r="D42">
        <v>2019</v>
      </c>
      <c r="E42" s="7">
        <v>12880000000000</v>
      </c>
    </row>
    <row r="43" spans="1:13" x14ac:dyDescent="0.2">
      <c r="A43" t="s">
        <v>8</v>
      </c>
      <c r="B43" t="s">
        <v>30</v>
      </c>
      <c r="C43" t="s">
        <v>31</v>
      </c>
      <c r="D43">
        <v>2019</v>
      </c>
      <c r="E43" s="7">
        <v>10110000000000</v>
      </c>
    </row>
    <row r="44" spans="1:13" x14ac:dyDescent="0.2">
      <c r="A44" t="s">
        <v>9</v>
      </c>
      <c r="B44" t="s">
        <v>30</v>
      </c>
      <c r="C44" t="s">
        <v>31</v>
      </c>
      <c r="D44">
        <v>2019</v>
      </c>
      <c r="E44" s="7">
        <v>8604000000000</v>
      </c>
    </row>
    <row r="45" spans="1:13" x14ac:dyDescent="0.2">
      <c r="A45" t="s">
        <v>5</v>
      </c>
      <c r="B45" t="s">
        <v>30</v>
      </c>
      <c r="C45" t="s">
        <v>31</v>
      </c>
      <c r="D45">
        <v>2019</v>
      </c>
      <c r="E45" s="7">
        <v>96620000000000</v>
      </c>
    </row>
    <row r="46" spans="1:13" x14ac:dyDescent="0.2">
      <c r="E46" s="7"/>
    </row>
    <row r="47" spans="1:13" x14ac:dyDescent="0.2">
      <c r="E47" s="7"/>
      <c r="L47" t="s">
        <v>34</v>
      </c>
      <c r="M47" t="s">
        <v>43</v>
      </c>
    </row>
    <row r="48" spans="1:13" x14ac:dyDescent="0.2">
      <c r="E48" s="7"/>
      <c r="L48" t="s">
        <v>37</v>
      </c>
      <c r="M48" t="s">
        <v>38</v>
      </c>
    </row>
    <row r="49" spans="5:5" x14ac:dyDescent="0.2">
      <c r="E49" s="7"/>
    </row>
    <row r="50" spans="5:5" x14ac:dyDescent="0.2">
      <c r="E50" s="7"/>
    </row>
    <row r="51" spans="5:5" x14ac:dyDescent="0.2">
      <c r="E51" s="7"/>
    </row>
    <row r="52" spans="5:5" x14ac:dyDescent="0.2">
      <c r="E52" s="7"/>
    </row>
    <row r="53" spans="5:5" x14ac:dyDescent="0.2">
      <c r="E53" s="7"/>
    </row>
    <row r="54" spans="5:5" x14ac:dyDescent="0.2">
      <c r="E54" s="7"/>
    </row>
    <row r="55" spans="5:5" x14ac:dyDescent="0.2">
      <c r="E55" s="7"/>
    </row>
    <row r="56" spans="5:5" x14ac:dyDescent="0.2">
      <c r="E56" s="7"/>
    </row>
    <row r="57" spans="5:5" x14ac:dyDescent="0.2">
      <c r="E57" s="7"/>
    </row>
    <row r="58" spans="5:5" x14ac:dyDescent="0.2">
      <c r="E58" s="7"/>
    </row>
    <row r="59" spans="5:5" x14ac:dyDescent="0.2">
      <c r="E59" s="7"/>
    </row>
    <row r="60" spans="5:5" x14ac:dyDescent="0.2">
      <c r="E60" s="7"/>
    </row>
    <row r="61" spans="5:5" x14ac:dyDescent="0.2">
      <c r="E61" s="7"/>
    </row>
    <row r="62" spans="5:5" x14ac:dyDescent="0.2">
      <c r="E62" s="7"/>
    </row>
    <row r="63" spans="5:5" x14ac:dyDescent="0.2">
      <c r="E63" s="7"/>
    </row>
    <row r="64" spans="5:5" x14ac:dyDescent="0.2">
      <c r="E64" s="7"/>
    </row>
    <row r="72" spans="13:14" ht="25" customHeight="1" x14ac:dyDescent="0.2"/>
    <row r="73" spans="13:14" x14ac:dyDescent="0.2">
      <c r="M73" t="s">
        <v>34</v>
      </c>
      <c r="N73" t="s">
        <v>35</v>
      </c>
    </row>
    <row r="74" spans="13:14" x14ac:dyDescent="0.2">
      <c r="N74" t="s">
        <v>38</v>
      </c>
    </row>
    <row r="100" spans="13:14" x14ac:dyDescent="0.2">
      <c r="M100" t="s">
        <v>34</v>
      </c>
      <c r="N100" t="s">
        <v>36</v>
      </c>
    </row>
    <row r="101" spans="13:14" x14ac:dyDescent="0.2">
      <c r="M101" t="s">
        <v>37</v>
      </c>
      <c r="N101" t="s">
        <v>38</v>
      </c>
    </row>
  </sheetData>
  <pageMargins left="0.75" right="0.75" top="1" bottom="1" header="0.5" footer="0.5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2CF71A72715C4E9618933FBD04E586" ma:contentTypeVersion="5" ma:contentTypeDescription="Crée un document." ma:contentTypeScope="" ma:versionID="c3344b4b56d156225dc34c8afdffe7f8">
  <xsd:schema xmlns:xsd="http://www.w3.org/2001/XMLSchema" xmlns:xs="http://www.w3.org/2001/XMLSchema" xmlns:p="http://schemas.microsoft.com/office/2006/metadata/properties" xmlns:ns3="0576bc24-28ac-48a8-b1ef-50ce051cbe91" targetNamespace="http://schemas.microsoft.com/office/2006/metadata/properties" ma:root="true" ma:fieldsID="3645147c9541fe9743efab70b99f4519" ns3:_="">
    <xsd:import namespace="0576bc24-28ac-48a8-b1ef-50ce051cbe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6bc24-28ac-48a8-b1ef-50ce051cbe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10119E-4C36-439F-ACB2-304106A81C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F71F43-4A46-4628-97C6-CCA8720EE9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76bc24-28ac-48a8-b1ef-50ce051cbe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AD57DF-E2BF-481A-877B-FED1990A5AE4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0576bc24-28ac-48a8-b1ef-50ce051cbe91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CHANCEL</dc:creator>
  <cp:lastModifiedBy>Gregor</cp:lastModifiedBy>
  <dcterms:created xsi:type="dcterms:W3CDTF">2023-06-08T16:43:45Z</dcterms:created>
  <dcterms:modified xsi:type="dcterms:W3CDTF">2023-06-22T02:29:10Z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0x010100962CF71A72715C4E9618933FBD04E586</vt:lpwstr>
  </property>
</Properties>
</file>