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Ex1.xml" ContentType="application/vnd.ms-office.chartex+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https://d.docs.live.net/afbdb2a7827722fd/Papers/IST2022-Special-Issue-Visualization/Supplementary/"/>
    </mc:Choice>
  </mc:AlternateContent>
  <xr:revisionPtr revIDLastSave="3121" documentId="11_730A47479FA7558DFB159405937B69EF36F0BF2B" xr6:coauthVersionLast="47" xr6:coauthVersionMax="47" xr10:uidLastSave="{6F5CF835-8732-4A12-9DA5-2396ADAFFEB4}"/>
  <bookViews>
    <workbookView xWindow="-110" yWindow="-110" windowWidth="38620" windowHeight="21220" activeTab="5" xr2:uid="{00000000-000D-0000-FFFF-FFFF00000000}"/>
  </bookViews>
  <sheets>
    <sheet name="Program-Comprehension" sheetId="2" r:id="rId1"/>
    <sheet name="Ease-of-Use" sheetId="5" r:id="rId2"/>
    <sheet name="Usefulness" sheetId="11" r:id="rId3"/>
    <sheet name="Open-Ended-Questions" sheetId="10" r:id="rId4"/>
    <sheet name="Usage-Scenario" sheetId="8" r:id="rId5"/>
    <sheet name="Target Audience" sheetId="12" r:id="rId6"/>
  </sheets>
  <definedNames>
    <definedName name="_xlchart.v1.0" hidden="1">'Target Audience'!$B$5:$B$11</definedName>
    <definedName name="_xlchart.v1.1" hidden="1">'Target Audience'!$C$5:$C$11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2" i="2" l="1"/>
  <c r="B97" i="2"/>
  <c r="D12" i="8"/>
  <c r="D7" i="8" s="1"/>
  <c r="C10" i="12"/>
  <c r="C11" i="12"/>
  <c r="C9" i="12"/>
  <c r="C7" i="12"/>
  <c r="C6" i="12"/>
  <c r="C5" i="12"/>
  <c r="C13" i="12"/>
  <c r="C8" i="12" s="1"/>
  <c r="C34" i="11"/>
  <c r="C35" i="11"/>
  <c r="C36" i="11"/>
  <c r="C33" i="11"/>
  <c r="F34" i="11"/>
  <c r="F33" i="11"/>
  <c r="F35" i="11"/>
  <c r="F36" i="11"/>
  <c r="E34" i="11"/>
  <c r="E35" i="11"/>
  <c r="E36" i="11"/>
  <c r="E33" i="11"/>
  <c r="D34" i="11"/>
  <c r="D35" i="11"/>
  <c r="D36" i="11"/>
  <c r="D33" i="11"/>
  <c r="B34" i="11"/>
  <c r="B33" i="11"/>
  <c r="B36" i="11"/>
  <c r="B35" i="11"/>
  <c r="F27" i="11"/>
  <c r="F28" i="11"/>
  <c r="F29" i="11"/>
  <c r="E27" i="11"/>
  <c r="E28" i="11"/>
  <c r="E29" i="11"/>
  <c r="D27" i="11"/>
  <c r="D28" i="11"/>
  <c r="D29" i="11"/>
  <c r="C26" i="11"/>
  <c r="C27" i="11"/>
  <c r="C28" i="11"/>
  <c r="C29" i="11"/>
  <c r="B29" i="11"/>
  <c r="B28" i="11"/>
  <c r="B27" i="11"/>
  <c r="B26" i="11"/>
  <c r="F26" i="11"/>
  <c r="E26" i="11"/>
  <c r="D26" i="11"/>
  <c r="B9" i="11" s="1"/>
  <c r="B21" i="5"/>
  <c r="B22" i="5"/>
  <c r="B23" i="5"/>
  <c r="B24" i="5"/>
  <c r="B25" i="5"/>
  <c r="B26" i="5"/>
  <c r="B27" i="5"/>
  <c r="B20" i="5"/>
  <c r="D21" i="5"/>
  <c r="D22" i="5"/>
  <c r="D23" i="5"/>
  <c r="D24" i="5"/>
  <c r="D25" i="5"/>
  <c r="D26" i="5"/>
  <c r="D27" i="5"/>
  <c r="D20" i="5"/>
  <c r="G20" i="5"/>
  <c r="D19" i="5"/>
  <c r="B19" i="5"/>
  <c r="F21" i="5"/>
  <c r="F22" i="5"/>
  <c r="F23" i="5"/>
  <c r="F24" i="5"/>
  <c r="F25" i="5"/>
  <c r="F26" i="5"/>
  <c r="F27" i="5"/>
  <c r="F20" i="5"/>
  <c r="F19" i="5"/>
  <c r="C12" i="5"/>
  <c r="C27" i="5" s="1"/>
  <c r="C21" i="5"/>
  <c r="C22" i="5"/>
  <c r="C23" i="5"/>
  <c r="C24" i="5"/>
  <c r="C25" i="5"/>
  <c r="C26" i="5"/>
  <c r="C20" i="5"/>
  <c r="C19" i="5"/>
  <c r="G19" i="5"/>
  <c r="H19" i="5"/>
  <c r="A20" i="5"/>
  <c r="A21" i="5"/>
  <c r="G21" i="5"/>
  <c r="A22" i="5"/>
  <c r="A23" i="5"/>
  <c r="A24" i="5"/>
  <c r="A25" i="5"/>
  <c r="A26" i="5"/>
  <c r="A27" i="5"/>
  <c r="F12" i="5"/>
  <c r="H27" i="5" s="1"/>
  <c r="F11" i="5"/>
  <c r="H26" i="5" s="1"/>
  <c r="F10" i="5"/>
  <c r="H25" i="5" s="1"/>
  <c r="F9" i="5"/>
  <c r="H24" i="5" s="1"/>
  <c r="F8" i="5"/>
  <c r="H23" i="5" s="1"/>
  <c r="F7" i="5"/>
  <c r="H22" i="5" s="1"/>
  <c r="F6" i="5"/>
  <c r="H21" i="5" s="1"/>
  <c r="F5" i="5"/>
  <c r="H20" i="5" s="1"/>
  <c r="E6" i="5"/>
  <c r="E7" i="5"/>
  <c r="G22" i="5" s="1"/>
  <c r="E8" i="5"/>
  <c r="G23" i="5" s="1"/>
  <c r="E9" i="5"/>
  <c r="G24" i="5" s="1"/>
  <c r="E10" i="5"/>
  <c r="G25" i="5" s="1"/>
  <c r="E11" i="5"/>
  <c r="G26" i="5" s="1"/>
  <c r="E12" i="5"/>
  <c r="G27" i="5" s="1"/>
  <c r="D6" i="5"/>
  <c r="D7" i="5"/>
  <c r="D8" i="5"/>
  <c r="D9" i="5"/>
  <c r="D10" i="5"/>
  <c r="D11" i="5"/>
  <c r="D12" i="5"/>
  <c r="C6" i="5"/>
  <c r="C7" i="5"/>
  <c r="C8" i="5"/>
  <c r="C9" i="5"/>
  <c r="C10" i="5"/>
  <c r="C11" i="5"/>
  <c r="B12" i="5"/>
  <c r="B11" i="5"/>
  <c r="B10" i="5"/>
  <c r="B9" i="5"/>
  <c r="B8" i="5"/>
  <c r="B7" i="5"/>
  <c r="B6" i="5"/>
  <c r="E5" i="5"/>
  <c r="D5" i="5"/>
  <c r="C5" i="5"/>
  <c r="B5" i="5"/>
  <c r="D5" i="8" l="1"/>
  <c r="D6" i="8"/>
  <c r="D4" i="8"/>
  <c r="D13" i="8" s="1"/>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L28" i="2"/>
  <c r="L36" i="2"/>
  <c r="L44" i="2"/>
  <c r="L52" i="2"/>
  <c r="L60" i="2"/>
  <c r="L68" i="2"/>
  <c r="L80" i="2"/>
  <c r="M27" i="2"/>
  <c r="L27" i="2" s="1"/>
  <c r="M28" i="2"/>
  <c r="M29" i="2"/>
  <c r="M30" i="2"/>
  <c r="M31" i="2"/>
  <c r="M32" i="2"/>
  <c r="M33" i="2"/>
  <c r="M34" i="2"/>
  <c r="M35" i="2"/>
  <c r="M36" i="2"/>
  <c r="M37" i="2"/>
  <c r="M38" i="2"/>
  <c r="M39" i="2"/>
  <c r="M40" i="2"/>
  <c r="L40" i="2" s="1"/>
  <c r="M41" i="2"/>
  <c r="M42" i="2"/>
  <c r="M43" i="2"/>
  <c r="L43" i="2" s="1"/>
  <c r="M44" i="2"/>
  <c r="M45" i="2"/>
  <c r="M46" i="2"/>
  <c r="M47" i="2"/>
  <c r="L47" i="2" s="1"/>
  <c r="M48" i="2"/>
  <c r="L48" i="2" s="1"/>
  <c r="M49" i="2"/>
  <c r="M50" i="2"/>
  <c r="M51" i="2"/>
  <c r="L51" i="2" s="1"/>
  <c r="M52" i="2"/>
  <c r="M53" i="2"/>
  <c r="M54" i="2"/>
  <c r="M55" i="2"/>
  <c r="L55" i="2" s="1"/>
  <c r="M56" i="2"/>
  <c r="L56" i="2" s="1"/>
  <c r="M57" i="2"/>
  <c r="M58" i="2"/>
  <c r="M59" i="2"/>
  <c r="L59" i="2" s="1"/>
  <c r="M60" i="2"/>
  <c r="M61" i="2"/>
  <c r="M62" i="2"/>
  <c r="M63" i="2"/>
  <c r="L63" i="2" s="1"/>
  <c r="M64" i="2"/>
  <c r="L64" i="2" s="1"/>
  <c r="M65" i="2"/>
  <c r="M66" i="2"/>
  <c r="M67" i="2"/>
  <c r="L67" i="2" s="1"/>
  <c r="M68" i="2"/>
  <c r="M69" i="2"/>
  <c r="M70" i="2"/>
  <c r="M71" i="2"/>
  <c r="L71" i="2" s="1"/>
  <c r="M72" i="2"/>
  <c r="L72" i="2" s="1"/>
  <c r="M73" i="2"/>
  <c r="M74" i="2"/>
  <c r="M75" i="2"/>
  <c r="M76" i="2"/>
  <c r="M77" i="2"/>
  <c r="M78" i="2"/>
  <c r="M79" i="2"/>
  <c r="L79" i="2" s="1"/>
  <c r="M80" i="2"/>
  <c r="M2" i="2"/>
  <c r="L32" i="2" l="1"/>
  <c r="L39" i="2"/>
  <c r="L35" i="2"/>
  <c r="L31" i="2"/>
  <c r="L75" i="2"/>
  <c r="L76" i="2"/>
  <c r="L77" i="2"/>
  <c r="L73" i="2"/>
  <c r="L69" i="2"/>
  <c r="L65" i="2"/>
  <c r="L61" i="2"/>
  <c r="L57" i="2"/>
  <c r="L53" i="2"/>
  <c r="L49" i="2"/>
  <c r="L45" i="2"/>
  <c r="L41" i="2"/>
  <c r="L37" i="2"/>
  <c r="L33" i="2"/>
  <c r="L29" i="2"/>
  <c r="L78" i="2"/>
  <c r="L74" i="2"/>
  <c r="L70" i="2"/>
  <c r="L66" i="2"/>
  <c r="L62" i="2"/>
  <c r="L58" i="2"/>
  <c r="L54" i="2"/>
  <c r="L50" i="2"/>
  <c r="L46" i="2"/>
  <c r="L42" i="2"/>
  <c r="L38" i="2"/>
  <c r="L34" i="2"/>
  <c r="L30" i="2"/>
  <c r="D13" i="11"/>
  <c r="D14" i="11"/>
  <c r="D7" i="11"/>
  <c r="B13" i="11"/>
  <c r="B14" i="11"/>
  <c r="B7" i="11"/>
  <c r="E13" i="11"/>
  <c r="E14" i="11"/>
  <c r="E7" i="11"/>
  <c r="C13" i="11"/>
  <c r="C14" i="11"/>
  <c r="C7" i="11"/>
  <c r="G7" i="11"/>
  <c r="H7" i="11"/>
  <c r="G13" i="11"/>
  <c r="H13" i="11"/>
  <c r="G14" i="11"/>
  <c r="H14" i="11"/>
  <c r="D9" i="11"/>
  <c r="H16" i="11"/>
  <c r="H17" i="11"/>
  <c r="H18" i="11"/>
  <c r="H15" i="11"/>
  <c r="H9" i="11"/>
  <c r="H10" i="11"/>
  <c r="H11" i="11"/>
  <c r="H12" i="11"/>
  <c r="G18" i="11"/>
  <c r="G16" i="11"/>
  <c r="G17" i="11"/>
  <c r="G15" i="11"/>
  <c r="G10" i="11"/>
  <c r="G11" i="11"/>
  <c r="G12" i="11"/>
  <c r="G9" i="11"/>
  <c r="E18" i="11"/>
  <c r="E17" i="11"/>
  <c r="E16" i="11"/>
  <c r="B15" i="11"/>
  <c r="E10" i="11"/>
  <c r="B11" i="11"/>
  <c r="E12" i="11"/>
  <c r="C18" i="11"/>
  <c r="C17" i="11"/>
  <c r="C16" i="11"/>
  <c r="C15" i="11"/>
  <c r="D15" i="11"/>
  <c r="C12" i="11"/>
  <c r="C11" i="11"/>
  <c r="C10" i="11"/>
  <c r="C9" i="11"/>
  <c r="D18" i="11"/>
  <c r="D17" i="11"/>
  <c r="D16" i="11"/>
  <c r="D12" i="11"/>
  <c r="D11" i="11"/>
  <c r="D10" i="11"/>
  <c r="S2" i="2"/>
  <c r="V2" i="2"/>
  <c r="V3" i="2"/>
  <c r="B106" i="2" s="1"/>
  <c r="U2" i="2"/>
  <c r="U3" i="2"/>
  <c r="T2" i="2"/>
  <c r="B104" i="2" s="1"/>
  <c r="T3" i="2"/>
  <c r="S3" i="2"/>
  <c r="R2" i="2"/>
  <c r="B102" i="2" s="1"/>
  <c r="R3" i="2"/>
  <c r="Q2" i="2"/>
  <c r="B101" i="2" s="1"/>
  <c r="Q3" i="2"/>
  <c r="P2" i="2"/>
  <c r="P3" i="2"/>
  <c r="O2" i="2"/>
  <c r="B99" i="2" s="1"/>
  <c r="O3" i="2"/>
  <c r="N2" i="2"/>
  <c r="L2" i="2" s="1"/>
  <c r="N3" i="2"/>
  <c r="M3" i="2"/>
  <c r="O4" i="2"/>
  <c r="O5" i="2"/>
  <c r="O6" i="2"/>
  <c r="O7" i="2"/>
  <c r="O8" i="2"/>
  <c r="O9" i="2"/>
  <c r="O10" i="2"/>
  <c r="O11" i="2"/>
  <c r="O12" i="2"/>
  <c r="O13" i="2"/>
  <c r="O14" i="2"/>
  <c r="O15" i="2"/>
  <c r="O16" i="2"/>
  <c r="O17" i="2"/>
  <c r="O18" i="2"/>
  <c r="O19" i="2"/>
  <c r="O20" i="2"/>
  <c r="O21" i="2"/>
  <c r="O22" i="2"/>
  <c r="O23" i="2"/>
  <c r="O24" i="2"/>
  <c r="O25" i="2"/>
  <c r="O26" i="2"/>
  <c r="V4" i="2"/>
  <c r="V5" i="2"/>
  <c r="V6" i="2"/>
  <c r="V7" i="2"/>
  <c r="V8" i="2"/>
  <c r="V9" i="2"/>
  <c r="V10" i="2"/>
  <c r="V11" i="2"/>
  <c r="V12" i="2"/>
  <c r="V13" i="2"/>
  <c r="V14" i="2"/>
  <c r="V15" i="2"/>
  <c r="V16" i="2"/>
  <c r="V17" i="2"/>
  <c r="V18" i="2"/>
  <c r="V19" i="2"/>
  <c r="V20" i="2"/>
  <c r="V21" i="2"/>
  <c r="V22" i="2"/>
  <c r="V23" i="2"/>
  <c r="V24" i="2"/>
  <c r="V25" i="2"/>
  <c r="V26" i="2"/>
  <c r="U4" i="2"/>
  <c r="U5" i="2"/>
  <c r="U6" i="2"/>
  <c r="U7" i="2"/>
  <c r="U8" i="2"/>
  <c r="U9" i="2"/>
  <c r="U10" i="2"/>
  <c r="U11" i="2"/>
  <c r="U12" i="2"/>
  <c r="U13" i="2"/>
  <c r="U14" i="2"/>
  <c r="U15" i="2"/>
  <c r="U16" i="2"/>
  <c r="U17" i="2"/>
  <c r="U18" i="2"/>
  <c r="U19" i="2"/>
  <c r="U20" i="2"/>
  <c r="U21" i="2"/>
  <c r="U22" i="2"/>
  <c r="U23" i="2"/>
  <c r="U24" i="2"/>
  <c r="U25" i="2"/>
  <c r="U26" i="2"/>
  <c r="T4" i="2"/>
  <c r="T5" i="2"/>
  <c r="T6" i="2"/>
  <c r="T7" i="2"/>
  <c r="T8" i="2"/>
  <c r="T9" i="2"/>
  <c r="T10" i="2"/>
  <c r="T11" i="2"/>
  <c r="T12" i="2"/>
  <c r="T13" i="2"/>
  <c r="T14" i="2"/>
  <c r="T15" i="2"/>
  <c r="T16" i="2"/>
  <c r="T17" i="2"/>
  <c r="T18" i="2"/>
  <c r="T19" i="2"/>
  <c r="T20" i="2"/>
  <c r="T21" i="2"/>
  <c r="T22" i="2"/>
  <c r="T23" i="2"/>
  <c r="T24" i="2"/>
  <c r="T25" i="2"/>
  <c r="T26" i="2"/>
  <c r="S4" i="2"/>
  <c r="S5" i="2"/>
  <c r="S6" i="2"/>
  <c r="S7" i="2"/>
  <c r="B103" i="2" s="1"/>
  <c r="S8" i="2"/>
  <c r="S9" i="2"/>
  <c r="S10" i="2"/>
  <c r="S11" i="2"/>
  <c r="S12" i="2"/>
  <c r="S13" i="2"/>
  <c r="S14" i="2"/>
  <c r="S15" i="2"/>
  <c r="S16" i="2"/>
  <c r="S17" i="2"/>
  <c r="S18" i="2"/>
  <c r="S19" i="2"/>
  <c r="S20" i="2"/>
  <c r="S21" i="2"/>
  <c r="S22" i="2"/>
  <c r="S23" i="2"/>
  <c r="S24" i="2"/>
  <c r="S25" i="2"/>
  <c r="S26" i="2"/>
  <c r="R4" i="2"/>
  <c r="R5" i="2"/>
  <c r="R6" i="2"/>
  <c r="R7" i="2"/>
  <c r="R8" i="2"/>
  <c r="R9" i="2"/>
  <c r="R10" i="2"/>
  <c r="R11" i="2"/>
  <c r="R12" i="2"/>
  <c r="R13" i="2"/>
  <c r="R14" i="2"/>
  <c r="R15" i="2"/>
  <c r="R16" i="2"/>
  <c r="R17" i="2"/>
  <c r="R18" i="2"/>
  <c r="R19" i="2"/>
  <c r="R20" i="2"/>
  <c r="R21" i="2"/>
  <c r="R22" i="2"/>
  <c r="R23" i="2"/>
  <c r="R24" i="2"/>
  <c r="R25" i="2"/>
  <c r="R26" i="2"/>
  <c r="Q4" i="2"/>
  <c r="Q5" i="2"/>
  <c r="Q6" i="2"/>
  <c r="Q7" i="2"/>
  <c r="Q8" i="2"/>
  <c r="Q9" i="2"/>
  <c r="Q10" i="2"/>
  <c r="Q11" i="2"/>
  <c r="Q12" i="2"/>
  <c r="Q13" i="2"/>
  <c r="Q14" i="2"/>
  <c r="Q15" i="2"/>
  <c r="Q16" i="2"/>
  <c r="Q17" i="2"/>
  <c r="Q18" i="2"/>
  <c r="Q19" i="2"/>
  <c r="Q20" i="2"/>
  <c r="Q21" i="2"/>
  <c r="Q22" i="2"/>
  <c r="Q23" i="2"/>
  <c r="Q24" i="2"/>
  <c r="Q25" i="2"/>
  <c r="Q26" i="2"/>
  <c r="P4" i="2"/>
  <c r="P5" i="2"/>
  <c r="P6" i="2"/>
  <c r="P7" i="2"/>
  <c r="P8" i="2"/>
  <c r="P9" i="2"/>
  <c r="P10" i="2"/>
  <c r="P11" i="2"/>
  <c r="P12" i="2"/>
  <c r="P13" i="2"/>
  <c r="P14" i="2"/>
  <c r="P15" i="2"/>
  <c r="P16" i="2"/>
  <c r="P17" i="2"/>
  <c r="P18" i="2"/>
  <c r="P19" i="2"/>
  <c r="P20" i="2"/>
  <c r="P21" i="2"/>
  <c r="P22" i="2"/>
  <c r="P23" i="2"/>
  <c r="P24" i="2"/>
  <c r="P25" i="2"/>
  <c r="P26" i="2"/>
  <c r="N4" i="2"/>
  <c r="N5" i="2"/>
  <c r="N6" i="2"/>
  <c r="N7" i="2"/>
  <c r="N8" i="2"/>
  <c r="N9" i="2"/>
  <c r="N10" i="2"/>
  <c r="N11" i="2"/>
  <c r="N12" i="2"/>
  <c r="N13" i="2"/>
  <c r="N14" i="2"/>
  <c r="N15" i="2"/>
  <c r="N16" i="2"/>
  <c r="N17" i="2"/>
  <c r="N18" i="2"/>
  <c r="N19" i="2"/>
  <c r="N20" i="2"/>
  <c r="N21" i="2"/>
  <c r="N22" i="2"/>
  <c r="N23" i="2"/>
  <c r="N24" i="2"/>
  <c r="N25" i="2"/>
  <c r="N26" i="2"/>
  <c r="M4" i="2"/>
  <c r="M5" i="2"/>
  <c r="M6" i="2"/>
  <c r="M7" i="2"/>
  <c r="M8" i="2"/>
  <c r="M9" i="2"/>
  <c r="M10" i="2"/>
  <c r="M11" i="2"/>
  <c r="M12" i="2"/>
  <c r="M13" i="2"/>
  <c r="M14" i="2"/>
  <c r="M15" i="2"/>
  <c r="M16" i="2"/>
  <c r="M17" i="2"/>
  <c r="M18" i="2"/>
  <c r="M19" i="2"/>
  <c r="M20" i="2"/>
  <c r="M21" i="2"/>
  <c r="M22" i="2"/>
  <c r="M23" i="2"/>
  <c r="M24" i="2"/>
  <c r="M25" i="2"/>
  <c r="M26" i="2"/>
  <c r="B105" i="2" l="1"/>
  <c r="B98" i="2"/>
  <c r="B100" i="2"/>
  <c r="E9" i="11"/>
  <c r="E15" i="11"/>
  <c r="E11" i="11"/>
  <c r="B18" i="11"/>
  <c r="B10" i="11"/>
  <c r="B17" i="11"/>
  <c r="B16" i="11"/>
  <c r="B12" i="11"/>
  <c r="L4" i="2"/>
  <c r="B110" i="2" s="1"/>
  <c r="L3" i="2"/>
  <c r="L24" i="2"/>
  <c r="B130" i="2" s="1"/>
  <c r="L20" i="2"/>
  <c r="B126" i="2" s="1"/>
  <c r="L16" i="2"/>
  <c r="B122" i="2" s="1"/>
  <c r="L12" i="2"/>
  <c r="B118" i="2" s="1"/>
  <c r="L8" i="2"/>
  <c r="B114" i="2" s="1"/>
  <c r="L23" i="2"/>
  <c r="B129" i="2" s="1"/>
  <c r="L19" i="2"/>
  <c r="B125" i="2" s="1"/>
  <c r="L15" i="2"/>
  <c r="B121" i="2" s="1"/>
  <c r="L11" i="2"/>
  <c r="B117" i="2" s="1"/>
  <c r="L7" i="2"/>
  <c r="B113" i="2" s="1"/>
  <c r="L26" i="2"/>
  <c r="B132" i="2" s="1"/>
  <c r="L22" i="2"/>
  <c r="B128" i="2" s="1"/>
  <c r="L18" i="2"/>
  <c r="B124" i="2" s="1"/>
  <c r="L14" i="2"/>
  <c r="B120" i="2" s="1"/>
  <c r="L10" i="2"/>
  <c r="B116" i="2" s="1"/>
  <c r="L6" i="2"/>
  <c r="B112" i="2" s="1"/>
  <c r="L25" i="2"/>
  <c r="B131" i="2" s="1"/>
  <c r="L21" i="2"/>
  <c r="B127" i="2" s="1"/>
  <c r="L17" i="2"/>
  <c r="B123" i="2" s="1"/>
  <c r="L13" i="2"/>
  <c r="B119" i="2" s="1"/>
  <c r="L9" i="2"/>
  <c r="B115" i="2" s="1"/>
  <c r="L5" i="2"/>
  <c r="B111" i="2" s="1"/>
  <c r="B136" i="2" l="1"/>
  <c r="B137" i="2"/>
  <c r="B140" i="2"/>
  <c r="B138" i="2"/>
  <c r="B139" i="2"/>
</calcChain>
</file>

<file path=xl/sharedStrings.xml><?xml version="1.0" encoding="utf-8"?>
<sst xmlns="http://schemas.openxmlformats.org/spreadsheetml/2006/main" count="1356" uniqueCount="294">
  <si>
    <t>Em qual dos cenários abaixo você usaria a ferramenta AVisualizer? (Considere que você pertence a um time que esta desenvolvendo um projeto java com várias anotações)</t>
  </si>
  <si>
    <t>Descreva sua avaliação geral da ferramenta AVisualizer</t>
  </si>
  <si>
    <t>Dart</t>
  </si>
  <si>
    <t>org.junit</t>
  </si>
  <si>
    <t>javax.persistence</t>
  </si>
  <si>
    <t>java.lang</t>
  </si>
  <si>
    <t>TsiData</t>
  </si>
  <si>
    <t>br.inpe.climaespacial.tsi.collector</t>
  </si>
  <si>
    <t>br.inpe.climaespacial.tsi.entity.model</t>
  </si>
  <si>
    <t>De 2 a 3 pacotes</t>
  </si>
  <si>
    <t>Table</t>
  </si>
  <si>
    <t>Method - setId</t>
  </si>
  <si>
    <t>Bean</t>
  </si>
  <si>
    <t>Para achar todos os annotations schemas (famílias de anotações) sendo utilizados, e posteriormente estudá-los</t>
  </si>
  <si>
    <t>Typescript</t>
  </si>
  <si>
    <t>TsiFits</t>
  </si>
  <si>
    <t>br.inpe.climaespacial.tsi.viewer.rest</t>
  </si>
  <si>
    <t>Entity</t>
  </si>
  <si>
    <t>Method - getId</t>
  </si>
  <si>
    <t>RestController</t>
  </si>
  <si>
    <t>Python</t>
  </si>
  <si>
    <t>TsiHDU</t>
  </si>
  <si>
    <t>De 3 a 5 pacotes</t>
  </si>
  <si>
    <t>Field - id</t>
  </si>
  <si>
    <t>RequestMapping</t>
  </si>
  <si>
    <t>Detectar pacotes java com certas responsabilidades antes de eu começar a adicionar novas funcionalidades no projeto</t>
  </si>
  <si>
    <t>JavaScript</t>
  </si>
  <si>
    <t>Buscar anotações muito grandes ou que estão potencialmente em pacotes inadequados</t>
  </si>
  <si>
    <t>TsiHDU - Class Definition</t>
  </si>
  <si>
    <t>Column</t>
  </si>
  <si>
    <t>Java</t>
  </si>
  <si>
    <t>Field - hduType</t>
  </si>
  <si>
    <t>Swift</t>
  </si>
  <si>
    <t>Only 1</t>
  </si>
  <si>
    <t>To see every annotation schema being used, and then study these annotations and they are used for</t>
  </si>
  <si>
    <t>PHP</t>
  </si>
  <si>
    <t>From 3 to 5</t>
  </si>
  <si>
    <t>In my opinion AVisualizer is an easy tool to visualize annotations and I think in particular framework developers would use this tool to see how the users of their framework use the annotations and how they structure software using that particular framework</t>
  </si>
  <si>
    <t>To detect java packages with certain responsibilities before I start adding my own features to the code</t>
  </si>
  <si>
    <t>The tool is easy to use, but sometimes i got confused if i was still in the same package when switching views, or when zooming in/out i had sometimes to double check where i was. maybe animations would help. also a toggle option to hide annotation schemas that are not relevant in the current zoom level would be a nice feature to ahve, since it is a bit confusing if you are zoomed in and have to search for the wanted annotation schema again. Otherwise great tool to get quick impressions about the project (assuming it uses annotations)</t>
  </si>
  <si>
    <t>I think that overall it has room for improvements. Sometimes is not as much intuitive as someone should think. For instance, the way a class or an annotation is searched is not very intuitive. I would be better to have an option to filter what you are looking for. The web application has some small bugs (views not loading, buttons not working properly etc.). All in all, I think it would be a very useful tool when it will be ready for production.</t>
  </si>
  <si>
    <t>The tool was easy-to-use, user-friendly and intuitive, after watching the very clear video tutorial I managed to understand how it worked. I would use it to analyse a system, especially if I plan to add new annotations</t>
  </si>
  <si>
    <t>Overall the tool seems really intuitive and easy to use. It also is a great Idea since checking the code (going through dozens of packages) takes quite some time and is not visual, so this tool helps allot. The only point which is highly confusing when counting how many annotations affect a class itself. Example-class: br.inpe.climaespacial.tsi.entity.model.TsiHDU, in this class there are so many annotations that it's hard to see how many affect the class itself, especially since they are all of the same color it makes it harder to see them. Possible solution could be highlighting the annotations that affect a class with an extra symbol or putting them toghethere the same way that other annotations are being grouped togethere if they affect the same "field"</t>
  </si>
  <si>
    <t>I think that it is a very useful tool that is best suited for medium to large projects. It is excellent for quickly visualizing the needed information. The graphical navigation is very intuitive despite presenting some negligible usability inconveniences (e.g. when navigating from one view to the other, the state of the selected annotation schemas is not preserved; this forces the user to reselect all the options again). The metrics coupled with the respective views are also easily understood, as they offer a tangible overview of crucial knowledge about annotations. As it stands, I would adopt the visualizer in a production environment because I believe it offers new opportunities for discovering and precisely delimiting the responsibilities of each part of a system. Hence, it might be a great program for architects, who need to evaluate how to structure or refactor their system based on the given metrics. Including some predefined or customizable filters might speed up the querying even more (e.g. immediately ranking the list on the right hand side by AA or ANL for a given class)!</t>
  </si>
  <si>
    <t>javax.ejb</t>
  </si>
  <si>
    <t>it was quite nice, and useful perhaps for software architects or newcomers as you said to analyze the code.</t>
  </si>
  <si>
    <t>C++</t>
  </si>
  <si>
    <t>Primary Progamming Language</t>
  </si>
  <si>
    <t>Q1 - Qual annotation schema (família de anotações) está presente em apenas um pacote?</t>
  </si>
  <si>
    <t>Q2 - Qual annotation schema (família de anotações) está presente em mais pacotes?</t>
  </si>
  <si>
    <t>Q3 - Qual annotation schema (família de anotações) contém o maior número de anotações sendo utilizadas?</t>
  </si>
  <si>
    <t>Q4 - Qual classe possui o maior número de anotações do schema javax.persistence?</t>
  </si>
  <si>
    <t>Q5 - Qual pacote contém classes sendo mapeadas para tabelas de um banco de dados? (uso do schema javax.persistence)?</t>
  </si>
  <si>
    <t>Q6 - Qual pacote está lidando com controladores web (uso do schema org.springframework.web.bind.annotation)?</t>
  </si>
  <si>
    <t>Q7 - Quantos pacotes possuem classes de teste?</t>
  </si>
  <si>
    <t>Q8 - Qual anotação do schema javax.persistence possui o valor mais alto de LOCAD ? (LOCAD é a métrica que mede linhas de código usada para escrever a anotação)</t>
  </si>
  <si>
    <t xml:space="preserve">Q9 - Considere a classe br.inpe.climaespacial.tsi.entity.model.TsiHDU (fully-qualified-name ). Qual  elemento de código (método, membro, enum, definição da classe, etc..) possui mais anotações configurando (não importa o schema)? </t>
  </si>
  <si>
    <t>Q10 -Qual anotação do schema org.springframework.web.bind.annotation schema possui a maior quantidade de argumentos/atributos ? (Estamos falando da métrica AA - Atributes in Annotation.)</t>
  </si>
  <si>
    <t>Total Acertos</t>
  </si>
  <si>
    <t>Gabarito</t>
  </si>
  <si>
    <t>Questions</t>
  </si>
  <si>
    <t>Correct</t>
  </si>
  <si>
    <t>Q1</t>
  </si>
  <si>
    <t>Q2</t>
  </si>
  <si>
    <t>Q3</t>
  </si>
  <si>
    <t>Q4</t>
  </si>
  <si>
    <t>Q5</t>
  </si>
  <si>
    <t>Q6</t>
  </si>
  <si>
    <t>Q7</t>
  </si>
  <si>
    <t>Q8</t>
  </si>
  <si>
    <t>Q9</t>
  </si>
  <si>
    <t>Q10</t>
  </si>
  <si>
    <t>Participant</t>
  </si>
  <si>
    <t>Percentage of Participants</t>
  </si>
  <si>
    <t>Number of Correct Answers</t>
  </si>
  <si>
    <t>Strongly Disagree</t>
  </si>
  <si>
    <t>Disagree</t>
  </si>
  <si>
    <t>Neutral</t>
  </si>
  <si>
    <t>Agree</t>
  </si>
  <si>
    <t>Strongly Agree</t>
  </si>
  <si>
    <t>I would easily detect all annotation schemas that is being used in a java system using the AVisualizer tool.</t>
  </si>
  <si>
    <t>I would easily detect all annotation schemas that is being used in a java system simply inspecting the code.</t>
  </si>
  <si>
    <t>I can easily identify classes highly coupled to annotation schemas using the AVisualizer tool</t>
  </si>
  <si>
    <t>I can easily identify classes highly coupled to annotation schemas simply inspecting the code</t>
  </si>
  <si>
    <t>I can easily spot potential misplaced code annotations using the AVisualizer tool</t>
  </si>
  <si>
    <t>I can easily spot potential misplaced code annotations simply inspecting the code</t>
  </si>
  <si>
    <t>I can easily spot large annotations using the AVisualizer tool</t>
  </si>
  <si>
    <t>I can easily spot large annotations simply inspecting the code.</t>
  </si>
  <si>
    <t>I can easily identify classes highly coupled to annotation schemas</t>
  </si>
  <si>
    <t>I can easily spot potential misplaced code annotations</t>
  </si>
  <si>
    <t>I can easily spot large annotations</t>
  </si>
  <si>
    <t>To check for misplaced annotations, or very large annotations.</t>
  </si>
  <si>
    <t>br.inpe.climaespacial.tsi.business.impl</t>
  </si>
  <si>
    <t>Analisar a arquitetura geral do projeto em análise</t>
  </si>
  <si>
    <t>FitsDownload</t>
  </si>
  <si>
    <t>Mais que 5 pacotes</t>
  </si>
  <si>
    <t>C#</t>
  </si>
  <si>
    <t>LabVIEW</t>
  </si>
  <si>
    <t>AVisualizer is an easy and quick way to see where the annotations are placed. It can be a lot if there are many classes that interest me. It would be also nice to have a list of the packages on the left, like in eclipse or visual studio code, to easily jump from one package to another.</t>
  </si>
  <si>
    <t xml:space="preserve">Total </t>
  </si>
  <si>
    <t>(S6) Easily identify what java package I am currently inspecting</t>
  </si>
  <si>
    <t>(S7) Easily identify the class I'm inspecting</t>
  </si>
  <si>
    <t xml:space="preserve">(S8) Easily navigate to and from the packages and classes </t>
  </si>
  <si>
    <t>(S3) Learning how to use the AVisualizer was easy</t>
  </si>
  <si>
    <t>(S1) Easily identify java packages with different responsibilities</t>
  </si>
  <si>
    <t>I would easily detect all annotation schemas beiing used</t>
  </si>
  <si>
    <t>(S4) Easily see annotation schemas used inside a java class</t>
  </si>
  <si>
    <t>(S5) Easily see annotation schemas used inside a java package</t>
  </si>
  <si>
    <t>(S2) Easily see how code annotations distributed in the system</t>
  </si>
  <si>
    <t>Dart (Flutter)</t>
  </si>
  <si>
    <t>Excelente ferramenta. Pode ser extremamente útil.</t>
  </si>
  <si>
    <t>Utilizaria com um plugin dentro da minha pipeline</t>
  </si>
  <si>
    <t>Boa ferramenta, muito bonita, muito útil, porém acredito mais nela como um plugin para ferramentas de CI/CD (Jenkins e Sonar) do que como um site na web. Acredito que não há tempo hábil para acessar uma página web fazer upload de todo meu projeto e visualizar as métricas. 
Seria mais negócio ela estar como um recurso a mais dentro da minha pipeline. Principalmente focando em estatísticas relevantes que em uma "batida de olho" já consiga identificar e abstrair algo do conjunto de métricas. 
Também senti um pouco de dificuldade de me localizar quando tentei acessar níveis além das classes. A legenda do visualizador acaba não acompanhando.
Também seria interessante uma listagem auxiliar, com todos os conteúdos do nível no qual eu me encontro. Em vários momentos, para achar algo tive que ficar de forma muito cansativa "fuçando para encontrar as coisas", poderia ter simplesmente "batido o olho" em um menu auxiliar, para ver se o que eu queira estava ali dentro ou não.
Seria interessante também, poder pesquisar por classe e também adicionar um ininity scroll à listagem se torna mais intuitivo ver métricas adicionais, não listadas por padrão.
Mas isso é só a minha opinião. Parabéns pelo trabalho ao professor e à equipe, muito diferenciado e mais importante, útil.
Abraços.</t>
  </si>
  <si>
    <t>Ferramenta muito útil para qualquer desenvolvedor</t>
  </si>
  <si>
    <t>A interface gráfica pode ser melhorada. Na lista de Annotations pode ter mais dropdowns informando mais informações como quais classes contém tal Annotation.</t>
  </si>
  <si>
    <t>Achei bastante interessante o fato de que a ferramenta permite encontrar anotações em pacotes inadequados. Um pacote com uma anotação que não deveria estar nele talvez tenha mais coisas problemáticas (a fonte daquele bug misterioso que ninguém consegue encontrar, gambiarras, design ruim).
Como sugestão, eu proponho que ao passar o mouse sobre um círculo tracejado, apareça o nome do pacote que corresponde ao mesmo. A ausência desta funcionalidade tornou minha análise mais lenta.
Um ponto negativo é que eu só achei o org.springframework.web.bind.annotation usando a busca.</t>
  </si>
  <si>
    <t>A ferramenta é muito interessante, porém a visualização das anotações usadas dentro de uma classe são um pouco confusas de entender. Mas a ferramenta se qualifica como útil e prática.
Sugestões:
- Seria interessante identificar também quantas são e onde estão sendo usadas, as anotaçãos específicas(ex: overwrite, quantas classes e pacotes usam a anotação overwrite?). 
- Também seria interessante implementar o sistema de cores(classificação) baseadas no círculo cromático(ex: o schema mais usado possui como identificação uma cor mais próxima do vermelho, e o schema menos usado, uma cor mais próxima do azul), isso tornaria a visão mais intuitiva.</t>
  </si>
  <si>
    <t>Ferramenta muito intuitiva de ser utilizada.</t>
  </si>
  <si>
    <t>Ferramenta intuitiva de usar porém podia ter um buscador para os pacotes</t>
  </si>
  <si>
    <t>A ferramenta é fácil, mas mesmo com o vídeo ainda tive um pouco de dificuldade para encontrar alguns caminhos para responder às perguntas. Por exemplo, para identificar os AAs, me senti um pouco perdida para analisar. Mas no geral, junto ao vídeo, foi bem intuitivo.</t>
  </si>
  <si>
    <t>Eu acho q a legenda com as anotações(ao lado do figura) não deveria ser estática e sim alternando enquanto vou navegando, mostrando apenas o necessário. No javax.persistence tive dificuldade em identificar qual valor está relacionado à Annotation Name, pois não tinha a linha para separar eles. Fora isso, ferramenta muito bacana, fácil de utilizar, essencial para quem gosta de ter uma visão geral de como o projeto está funcionando, separado, enfim muito top.</t>
  </si>
  <si>
    <t>Muito boa e didática</t>
  </si>
  <si>
    <t>Eu mudaria as cores</t>
  </si>
  <si>
    <t>Ferramenta interessante para visualizar o projeto como um todo e possibilitar que o time possa identificar e compreender o código.</t>
  </si>
  <si>
    <t>Avisualizer de uma maneira geral ajuda muito no desenvolvimento e conhecimento da aplicação, mas visualmente falando se tivesse trabalhasse com outras formas por exemplo, quadrado para classes, triângulo para anotações, fosse mais fácil ainda de identificar.</t>
  </si>
  <si>
    <t>Autowired</t>
  </si>
  <si>
    <t>Uma ferramenta que facilita detectar pacotes java de uma forma "dinâmica".</t>
  </si>
  <si>
    <t>Uma ferramenta interessante para analisar as annotations e as classes de pacotes seja aqueles pacotes que se pretendem iniciar o uso no desenvolvimento com eles ou para saber de suas responsabilidades.</t>
  </si>
  <si>
    <t>Ferramenta boa de utilizar, o campo de busca foi mto útil</t>
  </si>
  <si>
    <t>É um ótimo projeto, provavelmente muito util para o publico alvo dele (não é o meu caso)</t>
  </si>
  <si>
    <t>Boa, simples e tranquila de usar. Pode ajudar bastante</t>
  </si>
  <si>
    <t>Achei uma ferramenta muito interessante, principalmente para quem está começando a trabalhar com desenvolvimento.</t>
  </si>
  <si>
    <t>Achei a ferramenta útil e de fácil utilização, tive um pouco de dificuldade apenas para inspecionar classes, principalmente na questão que pedia qual elemento da classe possuía mais anotações.</t>
  </si>
  <si>
    <t>Primeiro contato com a ferramenta e o tópico, nunca tinha ouvido falar e não sabia que existia essa abordagem para análise. Show de bola!!</t>
  </si>
  <si>
    <t>Excelente ferramenta, prática e extremamente intuitiva. Tende a facilitar o trabalho em equipe em diferentes níveis de projetos.</t>
  </si>
  <si>
    <t>Foi bacana, no começo tive dificuldade para entender. Assisti o tutorial umas 2 vezes. Mas no final consegui certa familiaridade com a ferramenta.</t>
  </si>
  <si>
    <t>Boa ferramenta para alocação de anotações dentro de classes e pacotes.</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</si>
  <si>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</si>
  <si>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</si>
  <si>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</si>
  <si>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</si>
  <si>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</si>
  <si>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</si>
  <si>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</si>
  <si>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</si>
  <si>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</si>
  <si>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</si>
  <si>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</si>
  <si>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</si>
  <si>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</si>
  <si>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</si>
  <si>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</si>
  <si>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</si>
  <si>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</si>
  <si>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</si>
  <si>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</si>
  <si>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</si>
  <si>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</si>
  <si>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</si>
  <si>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</si>
  <si>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Avisualizer Versus Code Inspection</t>
  </si>
  <si>
    <t>Preparation Data Table</t>
  </si>
  <si>
    <t>With the Avisualizer</t>
  </si>
  <si>
    <t>Without the Avisualizer</t>
  </si>
  <si>
    <t>More than 5 packages</t>
  </si>
  <si>
    <t>From 3 to 5 packages</t>
  </si>
  <si>
    <t>From 2 to 3 packages</t>
  </si>
  <si>
    <t>Raw Data from Survey - With AVIsualizer Versus Code Inspection</t>
  </si>
  <si>
    <t>Raw Data Table - Avisualizer versus Code Inspection</t>
  </si>
  <si>
    <t>Advpl</t>
  </si>
  <si>
    <t>javax.annotation</t>
  </si>
  <si>
    <t>br.inpe.climaespacial.tsi.collector.scheduler</t>
  </si>
  <si>
    <t>br.inpe.climaespacial.tsi.business</t>
  </si>
  <si>
    <t>GeneratedValue</t>
  </si>
  <si>
    <t>Developer, Architect, Tester, Project Manager</t>
  </si>
  <si>
    <t>/</t>
  </si>
  <si>
    <t>Developer, Architect, Project Manager, Newcomer developer (just joined a team, but has previous experience)</t>
  </si>
  <si>
    <t>The different views are a little confusing. Also a bit confusing in my eyes is to have the zoom AND the switch view functionality, for the exemplary project for me this was unnecessary. It would be nice if the menu on the side would adjust if I change the view. Why is there a "next" button in the menu on the side? I did not find it at first --&gt; Scrolling through all annotations would be nicer. But other than that nice tool.</t>
  </si>
  <si>
    <t>Go</t>
  </si>
  <si>
    <t>Developer, Newcomer developer (just joined a team, but has previous experience)</t>
  </si>
  <si>
    <t>Righten panel is taking most of the space, which is not good: I think the bubbles view should have more emphasis. I would prefer such table to reflect the numbers I’m seeing on the right (like AA or LOCAD)</t>
  </si>
  <si>
    <t>Architect</t>
  </si>
  <si>
    <t>It is a good in describing the functionality and the design</t>
  </si>
  <si>
    <t>it seems completely practical</t>
  </si>
  <si>
    <t>Architect, Framework Developer, Newcomer developer (just joined a team, but has previous experience)</t>
  </si>
  <si>
    <t>It clearly makes easy to understand the classes, annotations and packages.</t>
  </si>
  <si>
    <t>Developer, Tester, Project Manager, Newcomer developer (just joined a team, but has previous experience)</t>
  </si>
  <si>
    <t>it is a good tool but it can be better for example adding search box but not just by package name for example by class name.</t>
  </si>
  <si>
    <t>Framework Developer, Newcomer developer (just joined a team, but has previous experience)</t>
  </si>
  <si>
    <t>Moving in and out of the schemas is sometimes complicated and every time you change perspective you lose all the tics you selected. The more you go into details the more confusing it gets. I would add some other functionalities that may be selected with the bar on the side. Anyway it's kind of promising as a tool.</t>
  </si>
  <si>
    <t>More than 5</t>
  </si>
  <si>
    <t>Framework Developer</t>
  </si>
  <si>
    <t>Developer, Architect, Framework Developer, Tester, Newcomer developer (just joined a team, but has previous experience)</t>
  </si>
  <si>
    <t>(S1) Utilizando a ferramenta AVisualizer, eu consigo facilmente identificar pacotes java com diferentes responsabilidades.</t>
  </si>
  <si>
    <t>(S2) Utilizando a ferramenta AVisualizer, eu consigo ver facilmente como as anotações estão distribuídas pelo projeto sendo analisado</t>
  </si>
  <si>
    <t>(S3) Aprender a utilizar a ferramenta AVisualizer foi fácil para mim.</t>
  </si>
  <si>
    <t>(S4) Utilizando a ferramenta AVisualizer, eu consigo saber facilmente quais annotation schemas (família de anotações) estão sendo utilizadas dentro de uma classe</t>
  </si>
  <si>
    <t>(S5) Utilizando a ferramenta AVisualizer, eu consigo saber facilmente quais annotation schemas (família de anotações) estão sendo utilizadas dentro de um pacote</t>
  </si>
  <si>
    <t>(S6) Utilizando a ferramenta AVisualizer, eu consigo saber facilmente qual pacote estou inspecionando</t>
  </si>
  <si>
    <t>(S7) Utilizando a ferramenta AVisualizer, eu consigo saber facilmente qual classe estou inspecionando</t>
  </si>
  <si>
    <t>(S8) Utilizando a ferramenta AVisualizer, eu consigo navegar facilmente por pacotes e classes do projeto sendo analisado</t>
  </si>
  <si>
    <t>Original Raw Data from Survey</t>
  </si>
  <si>
    <t>Data Table</t>
  </si>
  <si>
    <t>Developer, Framework Developer, Tester, QA (Quality Assurance)</t>
  </si>
  <si>
    <t>Architect, Framework Developer, Project Manager, Newcomer developer (just joined a team, but has previous experience)</t>
  </si>
  <si>
    <t>Architect, Framework Developer, QA (Quality Assurance), Project Manager</t>
  </si>
  <si>
    <t>Developer, Architect</t>
  </si>
  <si>
    <t>Developer, Framework Developer</t>
  </si>
  <si>
    <t>Developer, Architect, Framework Developer</t>
  </si>
  <si>
    <t>Developer, Architect, Newcomer developer (just joined a team, but has previous experience)</t>
  </si>
  <si>
    <t>Architect, Framework Developer, QA (Quality Assurance)</t>
  </si>
  <si>
    <t>Developer, Architect, Framework Developer, Project Manager</t>
  </si>
  <si>
    <t>I think that the AVisualizer tool is a very interesting concept and the tool itself seems to be rather useful to visualize easily and fast, what and where annotation schemas are being used. The tool makes the process of locating and viewing the used annotations a lot easier and faster, in fact by searching through the code manually it would take longer and it may also cause some cofusion, which in this case is avoided. 
I personally would use the tool in case I have to work on a system that heavily depends/uses annotations in order to get a better understanding of it and view the systems structure and its annotation usage. 
What could be maybe added would be to add a input field where the user could directly enter the package/class path and be shown that directly, in order to not have to hover all classes one by on till you find the one you are currently looking for. Also another thing that could be added too would be to show the number of annotations of a given schema that appear/are used on that specific class/package as a number on the sidebar, when you are inside it. Because as it was now it always only showed the total number of annotations of that schema are being used in the whole system, if I remember correctly, so that would be a interesting addition to the tool.
All in all,the tool appears to be simple and fast to use, which makes it very useful and efficient, when working on systems that heavily use annotations.</t>
  </si>
  <si>
    <t>Arquiteto, Tester, QA (Análise de Qualidade), Desenvolvedor recém chegado (já tem experiência, mas ainda está se familiarizando com o projeto novo)</t>
  </si>
  <si>
    <t>Desenvolvedor, Arquiteto, Desenvolvedor de Frameworks, Tester, QA (Análise de Qualidade)</t>
  </si>
  <si>
    <t>Desenvolvedor, Tester, QA (Análise de Qualidade), Desenvolvedor recém chegado (já tem experiência, mas ainda está se familiarizando com o projeto novo)</t>
  </si>
  <si>
    <t>Desenvolvedor, Arquiteto, Desenvolvedor de Frameworks, Desenvolvedor recém chegado (já tem experiência, mas ainda está se familiarizando com o projeto novo)</t>
  </si>
  <si>
    <t>Desenvolvedor, Desenvolvedor recém chegado (já tem experiência, mas ainda está se familiarizando com o projeto novo)</t>
  </si>
  <si>
    <t>Desenvolvedor, Desenvolvedor de Frameworks, Tester, Desenvolvedor recém chegado (já tem experiência, mas ainda está se familiarizando com o projeto novo)</t>
  </si>
  <si>
    <t>Desenvolvedor, Arquiteto, Gerente de Projeto, Desenvolvedor recém chegado (já tem experiência, mas ainda está se familiarizando com o projeto novo)</t>
  </si>
  <si>
    <t>Desenvolvedor, Tester, QA (Análise de Qualidade), Gerente de Projeto, Desenvolvedor recém chegado (já tem experiência, mas ainda está se familiarizando com o projeto novo)</t>
  </si>
  <si>
    <t>Desenvolvedor, Arquiteto, Tester, QA (Análise de Qualidade), Gerente de Projeto, Desenvolvedor recém chegado (já tem experiência, mas ainda está se familiarizando com o projeto novo)</t>
  </si>
  <si>
    <t>Desenvolvedor, Arquiteto, Desenvolvedor de Frameworks, Tester, QA (Análise de Qualidade), Desenvolvedor recém chegado (já tem experiência, mas ainda está se familiarizando com o projeto novo)</t>
  </si>
  <si>
    <t>Desenvolvedor, Desenvolvedor de Frameworks, Tester, QA (Análise de Qualidade), Gerente de Projeto, Desenvolvedor recém chegado (já tem experiência, mas ainda está se familiarizando com o projeto novo)</t>
  </si>
  <si>
    <t>Arquiteto, Gerente de Projeto, Desenvolvedor recém chegado (já tem experiência, mas ainda está se familiarizando com o projeto novo)</t>
  </si>
  <si>
    <t>Desenvolvedor, Desenvolvedor de Frameworks, Tester, QA (Análise de Qualidade), Desenvolvedor recém chegado (já tem experiência, mas ainda está se familiarizando com o projeto novo)</t>
  </si>
  <si>
    <t>Desenvolvedor, Tester, Desenvolvedor recém chegado (já tem experiência, mas ainda está se familiarizando com o projeto novo)</t>
  </si>
  <si>
    <t>Arquiteto, Tester</t>
  </si>
  <si>
    <t>Desenvolvedor, Arquiteto, Tester, Gerente de Projeto, Desenvolvedor recém chegado (já tem experiência, mas ainda está se familiarizando com o projeto novo)</t>
  </si>
  <si>
    <t>Desenvolvedor, Arquiteto, Desenvolvedor de Frameworks, Tester, QA (Análise de Qualidade), Gerente de Projeto, Desenvolvedor recém chegado (já tem experiência, mas ainda está se familiarizando com o projeto novo)</t>
  </si>
  <si>
    <t>Desenvolvedor, Gerente de Projeto, Desenvolvedor recém chegado (já tem experiência, mas ainda está se familiarizando com o projeto novo)</t>
  </si>
  <si>
    <t>Desenvolvedor, Arquiteto, QA (Análise de Qualidade), Gerente de Projeto, Desenvolvedor recém chegado (já tem experiência, mas ainda está se familiarizando com o projeto novo)</t>
  </si>
  <si>
    <t>Desenvolvedor, Arquiteto, Tester, Desenvolvedor recém chegado (já tem experiência, mas ainda está se familiarizando com o projeto novo)</t>
  </si>
  <si>
    <t>Desenvolvedor de Frameworks</t>
  </si>
  <si>
    <t>Desenvolvedor, Arquiteto, Desenvolvedor de Frameworks, QA (Análise de Qualidade), Desenvolvedor recém chegado (já tem experiência, mas ainda está se familiarizando com o projeto novo)</t>
  </si>
  <si>
    <t>Arquiteto, Tester, QA (Análise de Qualidade)</t>
  </si>
  <si>
    <t>Desenvolvedor, Arquiteto, Tester, QA (Análise de Qualidade)</t>
  </si>
  <si>
    <t>Tester, QA (Análise de Qualidade), Gerente de Projeto</t>
  </si>
  <si>
    <t>Desenvolvedor, Arquiteto, QA (Análise de Qualidade)</t>
  </si>
  <si>
    <t>Desenvolvedor, Arquiteto, Desenvolvedor de Frameworks, Tester, Desenvolvedor recém chegado (já tem experiência, mas ainda está se familiarizando com o projeto novo), Code reviwer</t>
  </si>
  <si>
    <t>Revisar a arquitetura do código</t>
  </si>
  <si>
    <t>Arquiteto, Desenvolvedor de Frameworks, Tester, Gerente de Projeto, Desenvolvedor recém chegado (já tem experiência, mas ainda está se familiarizando com o projeto novo)</t>
  </si>
  <si>
    <t>Desenvolvedor, Arquiteto, Desenvolvedor de Frameworks, Gerente de Projeto, Desenvolvedor recém chegado (já tem experiência, mas ainda está se familiarizando com o projeto novo)</t>
  </si>
  <si>
    <t>Desenvolvedor, Arquiteto</t>
  </si>
  <si>
    <t>Desenvolvedor, Arquiteto, Desenvolvedor de Frameworks</t>
  </si>
  <si>
    <t>Desenvolvedor, Arquiteto, Tester</t>
  </si>
  <si>
    <t>Architect, Tester, QA (Quality Assurance), Project Manager, Newcomer developer (just joined a team, but has previous experience)</t>
  </si>
  <si>
    <t>Developer</t>
  </si>
  <si>
    <t>Project Manager</t>
  </si>
  <si>
    <t>Tester</t>
  </si>
  <si>
    <t>Quality Assurance</t>
  </si>
  <si>
    <t>Newcomer Developer</t>
  </si>
  <si>
    <t>Total Answers</t>
  </si>
  <si>
    <t>Analyze the Architecture</t>
  </si>
  <si>
    <t>Familiarize with the System Before Adding New Features</t>
  </si>
  <si>
    <t>Identify Schemas to learn about them Elsewhere</t>
  </si>
  <si>
    <t>Search for Large or Misplaced Annotations</t>
  </si>
  <si>
    <t>other</t>
  </si>
  <si>
    <t>Muito bem estruturado, mesmo estando em fases de testes</t>
  </si>
  <si>
    <t xml:space="preserve"> </t>
  </si>
  <si>
    <t>Uma ferramenta muito útil e promissora.</t>
  </si>
  <si>
    <t xml:space="preserve">Muito bom e o vídeo de tutorial ajudou bastante a entender a ferramenta. </t>
  </si>
  <si>
    <t>A ferramenta é de fácil navegação e bem direta/intuitiva com as informações, algo que acho muito positivo. Caso o usuário não conheça muito sobre os pacotes java (por exemplo que o junit é de testes) a ideia de detectar as responsabilidades dos pacotes não tem tanto efeito. Talvez trazer algum comentário ou informação explicando isso seria interessante.</t>
  </si>
  <si>
    <t>Gostei bastante do software, ele funciona bem.
Eu acho que o Annotation Schemas ( lado direito com os valores ) poderia ficar se alterando conforme navegamos campos do lado esquerdo, assim simplificando a visualizacao.</t>
  </si>
  <si>
    <t>Muito interessante, e seria bem útil para um arquiteto. Existe alguns bugs mas compreensível devido ao estágio de desenvolvimento da ferramenta. Acredito que melhorar a UX seria bastante importante principalmente quando se ser selecionar só um tipo de schema ou selecionar todos ou remover todos (estas opções ficam lá em baixo e dificulta o acesso a essas opções. Também é importante deixar esta opção persistente quando se navega pelas "bolotas". As opções de views tem bugs quando se está num "nível de zoom" maior. No geral bem bacana. Parabéns aos desenvolvedores!</t>
  </si>
  <si>
    <t>Achei uma ferramenta maravilhosa, eu, como recem começada nesse mundo de desenvolvimento, achei extremamente intuitivo porque acho anotações um assunto bem complexo, principalmente em projetos grandes. Acho que vai ser uma aliada absurdamente uteis em times grandes, principalmente, onde várias pessoas trabalham num código.</t>
  </si>
  <si>
    <t>.</t>
  </si>
  <si>
    <t xml:space="preserve">A ferramenta por sí só já ajudaria bastante o desenvolvedor quanto à organização e localização de códigos. </t>
  </si>
  <si>
    <t xml:space="preserve">Simples, visualização gráfica legal, e bastante completa para o que se propõe </t>
  </si>
  <si>
    <t>Acho que além das cores, poderia ter alguma indentificação escrita, ou pelo menos siglas</t>
  </si>
  <si>
    <t>A ferramenta AVisualizer funciona perfeitamente, porém peca um pouco em relação a interface do usuário. Mas acredito com um pouco de refinamento no front end ela ficaria perfeita para ser usada.</t>
  </si>
  <si>
    <t xml:space="preserve">Software muito bom, porém os textos da cada descrição de cada anotação são muito pequenas, olhando dentro dos gráfico, mas esclareceu muito bem os conceitos abordados de maneira muito objetiva e intuitiva.  </t>
  </si>
  <si>
    <t>Como uma pessoa com pouca experiencia em desenvolvimento de projetos de software, eu consegui entender rápido e achei muito intuitivo para quem necessita de uma aplicação dessa. Pois mostra para a pessoa utilizando cores distintas, legendas, formas geométricas com tamanhos diferentes, todos os recursos dentro do projeto que ela precisa visualizar.</t>
  </si>
  <si>
    <t>bom</t>
  </si>
  <si>
    <t>Grande ferramenta quando bem aplicada alem do potencial de coletar futuramenta mais metricas</t>
  </si>
  <si>
    <t>Ferramenta muito boa utilizando a visualização como principal foco de estudo o que possibilita rápida aprendizagem e rápido manuseio. Como ainda em fase de implementação, enfrenta alguns bugs perante mostrar apenas os schemas selecionados quando uma nova visualização é setada.</t>
  </si>
  <si>
    <t xml:space="preserve">The tool itself makes it very easy to understand what class or package uses what annotations. Furthermore it is very easy to see where the largest annotations are and identify the classes which use them. For exmaple it was very easy for me to find which class is used for testing and in which package this class is contained. The only problem I see is that it could become difficult for larger projects, which have alot of packages and classes, to navigate through them as these would be highly nested and with a high amount of elements it becomes more difficult to analyze.   </t>
  </si>
  <si>
    <t xml:space="preserve">Neat idea. Definitely useful if you heavily use annotations. In using the tool I have noticed that is still is very buggy. Traversing the project sometimes resulted in the graph multiplying and becoming unresponsive. Also changing the view often resulted in an unusable application state. I often had to refresh the page to use the tool again. </t>
  </si>
  <si>
    <t xml:space="preserve">I really liked the idea of the software and its functionality. However sometimes I felt lost of where I was and what I was looking for, especially while zooming back. (That happened because even if you activate a filter, when get into someting and then get out, all the filters disappear. Also I would have liked a system to search for a class, package etc... so that it glows when searched, because going over every single circle to find a class can e very timeconsuming before you learn the schema. Overall a nice application, with some bugs, but that is definetly understandable considerying the date of release and the machine it is running on. </t>
  </si>
  <si>
    <t xml:space="preserve">I think that the AVisualizer tool is a very interesting concept and the tool itself seems to be rather useful to visualize easily and fast, what and where annotation schemas are being used. The tool makes the process of locating and viewing the used annotations a lot easier and faster, in fact by searching through the code manually it would take longer and it may also cause some cofusion, which in this case is avoided. 
I personally would use the tool in case I have to work on a system that heavily depends/uses annotations in order to get a better understanding of it and view the systems structure and its annotation usage. 
What could be maybe added would be to add a input field where the user could directly enter the package/class path and be shown that directly, in order to not have to hover all classes one by on till you find the one you are currently looking for. Also another thing that could be added too would be to show the number of annotations of a given schema  that appear/are used on that specific class/package as a number on the sidebar, when you are inside it. Because as it was now it always only showed the total number of annotations of that schema are being used in the whole system, if I remember correctly, so that would be a interesting addition to the tool.
 All in all,the tool appears to be simple and fast to use, which makes it very useful and efficient, when working on systems that heavily use annotations. </t>
  </si>
  <si>
    <t>Particularly I found the software incredible, it shows in a very simple way the architecture of the software and its annotations. I found it very cool and fI would definitely use it. 
There are only two points I would like to say:
1. I couldn't see the total number of annotations I had in a class (my brain is a little slow kkkkkk)
2. When I hover over a package, it would be nice if he showed his name like it shows in the class</t>
  </si>
  <si>
    <t>Achei uma ferramenta muito interessante para trazer métricas, analisar padrões, verificar inconsistências, mas poderia trazer mais uma contabilização nos pacotes e classe dos tipos de anotações, pois dessa forma temos que contar os tipos de círculos.</t>
  </si>
  <si>
    <t>uma excelente ferramenta que consegui aprender em poucos minutos e encontrar as respostas sem muita dificuldade. Acredito que irá ajudar desde os novos devs até o gerente e arquiteto do projeto</t>
  </si>
  <si>
    <t>Muito boa a Ferramenta deveria ter um plugin para IDE</t>
  </si>
  <si>
    <t>A ferramenta cumpriu o prometido, propondo uma análise avançada e profunda da arquitetura geral do projeto.</t>
  </si>
  <si>
    <t>A ferramenta tem uma otima navegaçao, porém só com o video demonstrativo nao consegui ter fluencia no uso, mas com um pouco mais de pratica ajudaria bastante a entender o uso de anotaçoes na aplicacao</t>
  </si>
  <si>
    <t>Ferramenta interessante para mapear as anotações que existem no projeto dando assim, uma visão geral sobre as implementações e mostrando possíveis pontos de melhorias no sistema como refatorações.</t>
  </si>
  <si>
    <t>Ferramenta muito boa, mas se pudesse detalhar ainda mais os pacotes e efetuar uma classificação melhor ( Teste, BD, etc) acho que ficaria 10 e se possível um verificador se as annotations estão corretas.</t>
  </si>
  <si>
    <t>Achei pouco intuitiva. Respondi algumas perguntas com base no meu conhecimento e não porque identifiquei na ferramenta</t>
  </si>
  <si>
    <t>A ferrramenta me pareceu batante util, pois me permitiu, sem nenhum conhecimento da linguagem java, ter uma visao geral do projeto. Acredito que seja de grande ajuda para qualquer desernvolvedor, seja um novato, que esta conhecendo o codigo, seja um mais experiente que precise realizar uma revisao do proejto.</t>
  </si>
  <si>
    <t>Ferramenta muito útil para análise de anotações de código.</t>
  </si>
  <si>
    <t>Gostei bastante dos insights que a ferramenta gera, principalmente para podermos visualizar, quais annotations e para que estamos utilizando ótimo trabalho.</t>
  </si>
  <si>
    <t>Ferramenta legal, mas acho que precisa melhorar a experiência de usuário.</t>
  </si>
  <si>
    <t>Achei a ferramenta muito interessante. Os checkbox de exibição são importantes para os daltônicos.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</si>
</sst>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font>
    <font>
      <sz val="10"/>
      <color theme="1"/>
      <name val="Arial"/>
      <family val="2"/>
    </font>
    <font>
      <sz val="10"/>
      <name val="Arial"/>
      <family val="2"/>
    </font>
    <font>
      <sz val="11"/>
      <color rgb="FF444444"/>
      <name val="Calibri"/>
      <family val="2"/>
      <charset val="1"/>
    </font>
    <font>
      <sz val="10"/>
      <color rgb="FF000000"/>
      <name val="Arial"/>
      <family val="2"/>
    </font>
    <font>
      <sz val="10"/>
      <color rgb="FF000000"/>
      <name val="Arial"/>
      <family val="2"/>
    </font>
    <font>
      <sz val="8"/>
      <name val="Arial"/>
      <family val="2"/>
    </font>
    <font>
      <sz val="18"/>
      <color rgb="FF000000"/>
      <name val="Arial"/>
      <family val="2"/>
    </font>
    <font>
      <b/>
      <sz val="12"/>
      <color rgb="FF000000"/>
      <name val="Arial"/>
      <family val="2"/>
    </font>
    <font>
      <b/>
      <sz val="14"/>
      <color rgb="FF000000"/>
      <name val="Arial"/>
      <family val="2"/>
    </font>
    <font>
      <b/>
      <sz val="16"/>
      <color rgb="FF000000"/>
      <name val="Arial"/>
      <family val="2"/>
    </font>
    <font>
      <b/>
      <sz val="18"/>
      <color theme="1"/>
      <name val="Arial"/>
      <family val="2"/>
    </font>
    <font>
      <b/>
      <sz val="18"/>
      <color rgb="FF000000"/>
      <name val="Arial"/>
      <family val="2"/>
    </font>
    <font>
      <sz val="20"/>
      <color rgb="FF000000"/>
      <name val="Arial"/>
      <family val="2"/>
    </font>
    <font>
      <sz val="12"/>
      <color rgb="FF000000"/>
      <name val="Arial"/>
      <family val="2"/>
    </font>
    <font>
      <sz val="10"/>
      <color theme="1"/>
      <name val="Arial"/>
    </font>
  </fonts>
  <fills count="2">
    <fill>
      <patternFill patternType="none"/>
    </fill>
    <fill>
      <patternFill patternType="gray125"/>
    </fill>
  </fills>
  <borders count="5">
    <border>
      <left/>
      <right/>
      <top/>
      <bottom/>
      <diagonal/>
    </border>
    <border>
      <left/>
      <right/>
      <top/>
      <bottom/>
      <diagonal/>
    </border>
    <border>
      <left style="medium">
        <color rgb="FFCCCCCC"/>
      </left>
      <right style="medium">
        <color rgb="FFCCCCCC"/>
      </right>
      <top style="medium">
        <color rgb="FFCCCCCC"/>
      </top>
      <bottom style="medium">
        <color rgb="FFCCCCCC"/>
      </bottom>
      <diagonal/>
    </border>
    <border>
      <left style="thin">
        <color rgb="FF000000"/>
      </left>
      <right style="thin">
        <color rgb="FF000000"/>
      </right>
      <top style="thin">
        <color rgb="FF000000"/>
      </top>
      <bottom style="thin">
        <color rgb="FF000000"/>
      </bottom>
      <diagonal/>
    </border>
    <border>
      <left style="medium">
        <color rgb="FFCCCCCC"/>
      </left>
      <right style="medium">
        <color rgb="FFCCCCCC"/>
      </right>
      <top style="medium">
        <color rgb="FFCCCCCC"/>
      </top>
      <bottom style="medium">
        <color rgb="FF000000"/>
      </bottom>
      <diagonal/>
    </border>
  </borders>
  <cellStyleXfs count="2">
    <xf numFmtId="0" fontId="0" fillId="0" borderId="0"/>
    <xf numFmtId="9" fontId="4" fillId="0" borderId="0" applyFont="0" applyFill="0" applyBorder="0" applyAlignment="0" applyProtection="0"/>
  </cellStyleXfs>
  <cellXfs count="45">
    <xf numFmtId="0" fontId="0" fillId="0" borderId="0" xfId="0" applyFont="1" applyAlignment="1"/>
    <xf numFmtId="0" fontId="1" fillId="0" borderId="0" xfId="0" applyFont="1"/>
    <xf numFmtId="0" fontId="1" fillId="0" borderId="0" xfId="0" applyFont="1" applyAlignment="1"/>
    <xf numFmtId="0" fontId="2" fillId="0" borderId="0" xfId="0" applyFont="1" applyAlignment="1"/>
    <xf numFmtId="10" fontId="1" fillId="0" borderId="0" xfId="0" applyNumberFormat="1" applyFont="1" applyAlignment="1"/>
    <xf numFmtId="2" fontId="1" fillId="0" borderId="0" xfId="0" applyNumberFormat="1" applyFont="1" applyAlignment="1">
      <alignment horizontal="right"/>
    </xf>
    <xf numFmtId="2" fontId="0" fillId="0" borderId="0" xfId="0" applyNumberFormat="1" applyFont="1" applyAlignment="1"/>
    <xf numFmtId="0" fontId="5" fillId="0" borderId="2" xfId="0" applyFont="1" applyBorder="1" applyAlignment="1">
      <alignment wrapText="1"/>
    </xf>
    <xf numFmtId="0" fontId="5" fillId="0" borderId="1" xfId="0" applyFont="1" applyFill="1" applyBorder="1" applyAlignment="1">
      <alignment wrapText="1"/>
    </xf>
    <xf numFmtId="2" fontId="5" fillId="0" borderId="2" xfId="0" applyNumberFormat="1" applyFont="1" applyBorder="1" applyAlignment="1">
      <alignment horizontal="right" wrapText="1"/>
    </xf>
    <xf numFmtId="0" fontId="7" fillId="0" borderId="0" xfId="0" applyFont="1" applyAlignment="1"/>
    <xf numFmtId="0" fontId="0" fillId="0" borderId="0" xfId="0" applyFont="1" applyAlignment="1">
      <alignment wrapText="1"/>
    </xf>
    <xf numFmtId="0" fontId="11" fillId="0" borderId="0" xfId="0" applyFont="1" applyAlignment="1"/>
    <xf numFmtId="0" fontId="11" fillId="0" borderId="0" xfId="0" applyFont="1" applyAlignment="1">
      <alignment wrapText="1"/>
    </xf>
    <xf numFmtId="0" fontId="12" fillId="0" borderId="0" xfId="0" applyFont="1" applyAlignment="1"/>
    <xf numFmtId="0" fontId="0" fillId="0" borderId="1" xfId="0" applyBorder="1"/>
    <xf numFmtId="0" fontId="0" fillId="0" borderId="0" xfId="0" applyFont="1" applyAlignment="1">
      <alignment horizontal="center" vertical="center" wrapText="1"/>
    </xf>
    <xf numFmtId="0" fontId="9" fillId="0" borderId="0" xfId="0" applyFont="1" applyAlignment="1">
      <alignment horizontal="center" vertical="center"/>
    </xf>
    <xf numFmtId="0" fontId="0" fillId="0" borderId="0" xfId="0" applyFont="1" applyAlignment="1">
      <alignment horizontal="left"/>
    </xf>
    <xf numFmtId="0" fontId="0" fillId="0" borderId="1" xfId="0" applyBorder="1" applyAlignment="1"/>
    <xf numFmtId="0" fontId="10" fillId="0" borderId="0" xfId="0" applyFont="1" applyAlignment="1"/>
    <xf numFmtId="0" fontId="13" fillId="0" borderId="1" xfId="0" applyFont="1" applyBorder="1" applyAlignment="1"/>
    <xf numFmtId="0" fontId="8" fillId="0" borderId="0" xfId="0" applyFont="1" applyAlignment="1"/>
    <xf numFmtId="0" fontId="0" fillId="0" borderId="1" xfId="0" applyFont="1" applyBorder="1" applyAlignment="1"/>
    <xf numFmtId="2" fontId="1" fillId="0" borderId="0" xfId="0" applyNumberFormat="1" applyFont="1"/>
    <xf numFmtId="9" fontId="3" fillId="0" borderId="0" xfId="1" quotePrefix="1" applyFont="1" applyAlignment="1"/>
    <xf numFmtId="2" fontId="5" fillId="0" borderId="2" xfId="0" applyNumberFormat="1" applyFont="1" applyBorder="1" applyAlignment="1">
      <alignment horizontal="right"/>
    </xf>
    <xf numFmtId="0" fontId="4" fillId="0" borderId="2" xfId="0" applyFont="1" applyBorder="1" applyAlignment="1"/>
    <xf numFmtId="0" fontId="4" fillId="0" borderId="0" xfId="0" applyFont="1" applyAlignment="1"/>
    <xf numFmtId="0" fontId="14" fillId="0" borderId="0" xfId="0" applyFont="1" applyAlignment="1"/>
    <xf numFmtId="2" fontId="0" fillId="0" borderId="1" xfId="0" applyNumberFormat="1" applyBorder="1"/>
    <xf numFmtId="0" fontId="4" fillId="0" borderId="2" xfId="0" applyFont="1" applyBorder="1" applyAlignment="1">
      <alignment wrapText="1"/>
    </xf>
    <xf numFmtId="0" fontId="4" fillId="0" borderId="1" xfId="0" applyFont="1" applyBorder="1"/>
    <xf numFmtId="10" fontId="0" fillId="0" borderId="1" xfId="1" applyNumberFormat="1" applyFont="1" applyBorder="1"/>
    <xf numFmtId="10" fontId="0" fillId="0" borderId="1" xfId="0" applyNumberFormat="1" applyBorder="1"/>
    <xf numFmtId="0" fontId="8" fillId="0" borderId="0" xfId="0" applyFont="1" applyAlignment="1">
      <alignment horizontal="center" vertical="center"/>
    </xf>
    <xf numFmtId="0" fontId="0" fillId="0" borderId="1" xfId="0" applyFont="1" applyBorder="1" applyAlignment="1"/>
    <xf numFmtId="0" fontId="0" fillId="0" borderId="1" xfId="0" applyFont="1" applyBorder="1" applyAlignment="1">
      <alignment vertical="top"/>
    </xf>
    <xf numFmtId="0" fontId="10" fillId="0" borderId="0" xfId="0" applyFont="1" applyAlignment="1">
      <alignment horizontal="center"/>
    </xf>
    <xf numFmtId="0" fontId="15" fillId="0" borderId="0" xfId="0" applyFont="1"/>
    <xf numFmtId="0" fontId="15" fillId="0" borderId="0" xfId="0" applyFont="1" applyAlignment="1">
      <alignment wrapText="1"/>
    </xf>
    <xf numFmtId="0" fontId="15" fillId="0" borderId="3" xfId="0" applyFont="1" applyBorder="1" applyAlignment="1">
      <alignment wrapText="1"/>
    </xf>
    <xf numFmtId="0" fontId="4" fillId="0" borderId="2" xfId="0" applyFont="1" applyBorder="1"/>
    <xf numFmtId="0" fontId="4" fillId="0" borderId="2" xfId="0" applyFont="1" applyBorder="1" applyAlignment="1">
      <alignment vertical="center" wrapText="1"/>
    </xf>
    <xf numFmtId="0" fontId="4" fillId="0" borderId="4" xfId="0" applyFont="1" applyBorder="1" applyAlignment="1">
      <alignment vertical="center" wrapText="1"/>
    </xf>
  </cellXfs>
  <cellStyles count="2">
    <cellStyle name="Normal" xfId="0" builtinId="0"/>
    <cellStyle name="Porcentagem"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1"/>
        <c:ser>
          <c:idx val="0"/>
          <c:order val="0"/>
          <c:tx>
            <c:strRef>
              <c:f>'Program-Comprehension'!$B$96</c:f>
              <c:strCache>
                <c:ptCount val="1"/>
                <c:pt idx="0">
                  <c:v>Correct</c:v>
                </c:pt>
              </c:strCache>
            </c:strRef>
          </c:tx>
          <c:spPr>
            <a:solidFill>
              <a:srgbClr val="0070C0"/>
            </a:solidFill>
          </c:spPr>
          <c:invertIfNegative val="1"/>
          <c:dPt>
            <c:idx val="0"/>
            <c:invertIfNegative val="1"/>
            <c:bubble3D val="0"/>
            <c:spPr>
              <a:solidFill>
                <a:srgbClr val="0070C0"/>
              </a:solidFill>
              <a:ln>
                <a:noFill/>
              </a:ln>
              <a:effectLst/>
            </c:spPr>
            <c:extLst>
              <c:ext xmlns:c16="http://schemas.microsoft.com/office/drawing/2014/chart" uri="{C3380CC4-5D6E-409C-BE32-E72D297353CC}">
                <c16:uniqueId val="{00000001-0947-4616-978D-7A8E8DB66602}"/>
              </c:ext>
            </c:extLst>
          </c:dPt>
          <c:dPt>
            <c:idx val="1"/>
            <c:invertIfNegative val="1"/>
            <c:bubble3D val="0"/>
            <c:spPr>
              <a:solidFill>
                <a:srgbClr val="0070C0"/>
              </a:solidFill>
              <a:ln>
                <a:solidFill>
                  <a:srgbClr val="0070C0"/>
                </a:solidFill>
              </a:ln>
              <a:effectLst/>
            </c:spPr>
            <c:extLst>
              <c:ext xmlns:c16="http://schemas.microsoft.com/office/drawing/2014/chart" uri="{C3380CC4-5D6E-409C-BE32-E72D297353CC}">
                <c16:uniqueId val="{00000002-0947-4616-978D-7A8E8DB66602}"/>
              </c:ext>
            </c:extLst>
          </c:dPt>
          <c:dPt>
            <c:idx val="2"/>
            <c:invertIfNegative val="1"/>
            <c:bubble3D val="0"/>
            <c:spPr>
              <a:solidFill>
                <a:srgbClr val="0070C0"/>
              </a:solidFill>
              <a:ln>
                <a:noFill/>
              </a:ln>
              <a:effectLst/>
            </c:spPr>
            <c:extLst>
              <c:ext xmlns:c16="http://schemas.microsoft.com/office/drawing/2014/chart" uri="{C3380CC4-5D6E-409C-BE32-E72D297353CC}">
                <c16:uniqueId val="{00000003-0947-4616-978D-7A8E8DB66602}"/>
              </c:ext>
            </c:extLst>
          </c:dPt>
          <c:dPt>
            <c:idx val="3"/>
            <c:invertIfNegative val="1"/>
            <c:bubble3D val="0"/>
            <c:spPr>
              <a:solidFill>
                <a:srgbClr val="0070C0"/>
              </a:solidFill>
              <a:ln>
                <a:noFill/>
              </a:ln>
              <a:effectLst/>
            </c:spPr>
            <c:extLst>
              <c:ext xmlns:c16="http://schemas.microsoft.com/office/drawing/2014/chart" uri="{C3380CC4-5D6E-409C-BE32-E72D297353CC}">
                <c16:uniqueId val="{00000007-C5C5-4D36-8800-55D014A6BC22}"/>
              </c:ext>
            </c:extLst>
          </c:dPt>
          <c:dPt>
            <c:idx val="4"/>
            <c:invertIfNegative val="1"/>
            <c:bubble3D val="0"/>
            <c:spPr>
              <a:solidFill>
                <a:srgbClr val="0070C0"/>
              </a:solidFill>
              <a:ln>
                <a:noFill/>
              </a:ln>
              <a:effectLst/>
            </c:spPr>
            <c:extLst>
              <c:ext xmlns:c16="http://schemas.microsoft.com/office/drawing/2014/chart" uri="{C3380CC4-5D6E-409C-BE32-E72D297353CC}">
                <c16:uniqueId val="{00000005-0947-4616-978D-7A8E8DB66602}"/>
              </c:ext>
            </c:extLst>
          </c:dPt>
          <c:dPt>
            <c:idx val="5"/>
            <c:invertIfNegative val="1"/>
            <c:bubble3D val="0"/>
            <c:spPr>
              <a:solidFill>
                <a:srgbClr val="0070C0"/>
              </a:solidFill>
              <a:ln>
                <a:noFill/>
              </a:ln>
              <a:effectLst/>
            </c:spPr>
            <c:extLst>
              <c:ext xmlns:c16="http://schemas.microsoft.com/office/drawing/2014/chart" uri="{C3380CC4-5D6E-409C-BE32-E72D297353CC}">
                <c16:uniqueId val="{00000006-0947-4616-978D-7A8E8DB66602}"/>
              </c:ext>
            </c:extLst>
          </c:dPt>
          <c:dPt>
            <c:idx val="6"/>
            <c:invertIfNegative val="1"/>
            <c:bubble3D val="0"/>
            <c:spPr>
              <a:solidFill>
                <a:srgbClr val="0070C0"/>
              </a:solidFill>
              <a:ln>
                <a:noFill/>
              </a:ln>
              <a:effectLst/>
            </c:spPr>
            <c:extLst>
              <c:ext xmlns:c16="http://schemas.microsoft.com/office/drawing/2014/chart" uri="{C3380CC4-5D6E-409C-BE32-E72D297353CC}">
                <c16:uniqueId val="{0000000D-C5C5-4D36-8800-55D014A6BC22}"/>
              </c:ext>
            </c:extLst>
          </c:dPt>
          <c:dPt>
            <c:idx val="7"/>
            <c:invertIfNegative val="1"/>
            <c:bubble3D val="0"/>
            <c:spPr>
              <a:solidFill>
                <a:srgbClr val="0070C0"/>
              </a:solidFill>
              <a:ln>
                <a:noFill/>
              </a:ln>
              <a:effectLst/>
            </c:spPr>
            <c:extLst>
              <c:ext xmlns:c16="http://schemas.microsoft.com/office/drawing/2014/chart" uri="{C3380CC4-5D6E-409C-BE32-E72D297353CC}">
                <c16:uniqueId val="{0000000F-C5C5-4D36-8800-55D014A6BC22}"/>
              </c:ext>
            </c:extLst>
          </c:dPt>
          <c:dPt>
            <c:idx val="8"/>
            <c:invertIfNegative val="1"/>
            <c:bubble3D val="0"/>
            <c:spPr>
              <a:solidFill>
                <a:srgbClr val="0070C0"/>
              </a:solidFill>
              <a:ln>
                <a:noFill/>
              </a:ln>
              <a:effectLst/>
            </c:spPr>
            <c:extLst>
              <c:ext xmlns:c16="http://schemas.microsoft.com/office/drawing/2014/chart" uri="{C3380CC4-5D6E-409C-BE32-E72D297353CC}">
                <c16:uniqueId val="{00000004-0947-4616-978D-7A8E8DB66602}"/>
              </c:ext>
            </c:extLst>
          </c:dPt>
          <c:dPt>
            <c:idx val="9"/>
            <c:invertIfNegative val="1"/>
            <c:bubble3D val="0"/>
            <c:spPr>
              <a:solidFill>
                <a:srgbClr val="0070C0"/>
              </a:solidFill>
              <a:ln>
                <a:noFill/>
              </a:ln>
              <a:effectLst/>
            </c:spPr>
            <c:extLst>
              <c:ext xmlns:c16="http://schemas.microsoft.com/office/drawing/2014/chart" uri="{C3380CC4-5D6E-409C-BE32-E72D297353CC}">
                <c16:uniqueId val="{00000013-C5C5-4D36-8800-55D014A6BC22}"/>
              </c:ext>
            </c:extLst>
          </c:dPt>
          <c:dLbls>
            <c:delete val="1"/>
          </c:dLbls>
          <c:cat>
            <c:strRef>
              <c:f>'Program-Comprehension'!$A$97:$A$106</c:f>
              <c:strCache>
                <c:ptCount val="10"/>
                <c:pt idx="0">
                  <c:v>Q1</c:v>
                </c:pt>
                <c:pt idx="1">
                  <c:v>Q2</c:v>
                </c:pt>
                <c:pt idx="2">
                  <c:v>Q3</c:v>
                </c:pt>
                <c:pt idx="3">
                  <c:v>Q4</c:v>
                </c:pt>
                <c:pt idx="4">
                  <c:v>Q5</c:v>
                </c:pt>
                <c:pt idx="5">
                  <c:v>Q6</c:v>
                </c:pt>
                <c:pt idx="6">
                  <c:v>Q7</c:v>
                </c:pt>
                <c:pt idx="7">
                  <c:v>Q8</c:v>
                </c:pt>
                <c:pt idx="8">
                  <c:v>Q9</c:v>
                </c:pt>
                <c:pt idx="9">
                  <c:v>Q10</c:v>
                </c:pt>
              </c:strCache>
            </c:strRef>
          </c:cat>
          <c:val>
            <c:numRef>
              <c:f>'Program-Comprehension'!$B$97:$B$106</c:f>
              <c:numCache>
                <c:formatCode>0.00%</c:formatCode>
                <c:ptCount val="10"/>
                <c:pt idx="0">
                  <c:v>0.810126582278481</c:v>
                </c:pt>
                <c:pt idx="1">
                  <c:v>0.91139240506329111</c:v>
                </c:pt>
                <c:pt idx="2">
                  <c:v>0.91139240506329111</c:v>
                </c:pt>
                <c:pt idx="3">
                  <c:v>0.93670886075949367</c:v>
                </c:pt>
                <c:pt idx="4">
                  <c:v>0.93670886075949367</c:v>
                </c:pt>
                <c:pt idx="5">
                  <c:v>0.91139240506329111</c:v>
                </c:pt>
                <c:pt idx="6">
                  <c:v>0.73417721518987344</c:v>
                </c:pt>
                <c:pt idx="7">
                  <c:v>0.60759493670886078</c:v>
                </c:pt>
                <c:pt idx="8">
                  <c:v>0.50632911392405067</c:v>
                </c:pt>
                <c:pt idx="9">
                  <c:v>0.74683544303797467</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FB50-4292-9FBE-6F6281B4D7B5}"/>
            </c:ext>
          </c:extLst>
        </c:ser>
        <c:dLbls>
          <c:dLblPos val="outEnd"/>
          <c:showLegendKey val="0"/>
          <c:showVal val="1"/>
          <c:showCatName val="0"/>
          <c:showSerName val="0"/>
          <c:showPercent val="0"/>
          <c:showBubbleSize val="0"/>
        </c:dLbls>
        <c:gapWidth val="219"/>
        <c:overlap val="-27"/>
        <c:axId val="1533780637"/>
        <c:axId val="450469711"/>
      </c:barChart>
      <c:catAx>
        <c:axId val="153378063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2400"/>
                  <a:t>Questions</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en-US"/>
          </a:p>
        </c:txPr>
        <c:crossAx val="450469711"/>
        <c:crosses val="autoZero"/>
        <c:auto val="1"/>
        <c:lblAlgn val="ctr"/>
        <c:lblOffset val="100"/>
        <c:noMultiLvlLbl val="1"/>
      </c:catAx>
      <c:valAx>
        <c:axId val="450469711"/>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Success Percetange Rate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840" b="0" i="0" u="none" strike="noStrike" kern="1200" baseline="0">
                <a:solidFill>
                  <a:schemeClr val="tx1">
                    <a:lumMod val="65000"/>
                    <a:lumOff val="35000"/>
                  </a:schemeClr>
                </a:solidFill>
                <a:latin typeface="+mn-lt"/>
                <a:ea typeface="+mn-ea"/>
                <a:cs typeface="+mn-cs"/>
              </a:defRPr>
            </a:pPr>
            <a:endParaRPr lang="en-US"/>
          </a:p>
        </c:txPr>
        <c:crossAx val="1533780637"/>
        <c:crosses val="autoZero"/>
        <c:crossBetween val="between"/>
      </c:valAx>
      <c:spPr>
        <a:noFill/>
        <a:ln>
          <a:noFill/>
        </a:ln>
        <a:effectLst/>
      </c:spPr>
    </c:plotArea>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'Ease-of-Use'!$B$19</c:f>
              <c:strCache>
                <c:ptCount val="1"/>
                <c:pt idx="0">
                  <c:v>Neutral</c:v>
                </c:pt>
              </c:strCache>
            </c:strRef>
          </c:tx>
          <c:spPr>
            <a:solidFill>
              <a:schemeClr val="bg2">
                <a:lumMod val="85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'Ease-of-Use'!$B$20:$B$27</c:f>
              <c:numCache>
                <c:formatCode>General</c:formatCode>
                <c:ptCount val="8"/>
                <c:pt idx="0">
                  <c:v>-6</c:v>
                </c:pt>
                <c:pt idx="1">
                  <c:v>-5.5</c:v>
                </c:pt>
                <c:pt idx="2">
                  <c:v>-5</c:v>
                </c:pt>
                <c:pt idx="3">
                  <c:v>-5</c:v>
                </c:pt>
                <c:pt idx="4">
                  <c:v>-7</c:v>
                </c:pt>
                <c:pt idx="5">
                  <c:v>-9</c:v>
                </c:pt>
                <c:pt idx="6">
                  <c:v>-4.5</c:v>
                </c:pt>
                <c:pt idx="7">
                  <c:v>-6</c:v>
                </c:pt>
              </c:numCache>
            </c:numRef>
          </c:val>
          <c:extLst>
            <c:ext xmlns:c16="http://schemas.microsoft.com/office/drawing/2014/chart" uri="{C3380CC4-5D6E-409C-BE32-E72D297353CC}">
              <c16:uniqueId val="{00000000-2586-4E72-9A99-AC2B8B378A81}"/>
            </c:ext>
          </c:extLst>
        </c:ser>
        <c:ser>
          <c:idx val="1"/>
          <c:order val="1"/>
          <c:tx>
            <c:strRef>
              <c:f>'Ease-of-Use'!$C$19</c:f>
              <c:strCache>
                <c:ptCount val="1"/>
                <c:pt idx="0">
                  <c:v>Disagree</c:v>
                </c:pt>
              </c:strCache>
            </c:strRef>
          </c:tx>
          <c:spPr>
            <a:solidFill>
              <a:schemeClr val="accent2">
                <a:lumMod val="60000"/>
                <a:lumOff val="40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'Ease-of-Use'!$C$20:$C$27</c:f>
              <c:numCache>
                <c:formatCode>General</c:formatCode>
                <c:ptCount val="8"/>
                <c:pt idx="0">
                  <c:v>-4</c:v>
                </c:pt>
                <c:pt idx="1">
                  <c:v>-4</c:v>
                </c:pt>
                <c:pt idx="2">
                  <c:v>-2</c:v>
                </c:pt>
                <c:pt idx="3">
                  <c:v>-3</c:v>
                </c:pt>
                <c:pt idx="4">
                  <c:v>-3</c:v>
                </c:pt>
                <c:pt idx="5">
                  <c:v>-3</c:v>
                </c:pt>
                <c:pt idx="6">
                  <c:v>-3</c:v>
                </c:pt>
                <c:pt idx="7">
                  <c:v>-4</c:v>
                </c:pt>
              </c:numCache>
            </c:numRef>
          </c:val>
          <c:extLst>
            <c:ext xmlns:c16="http://schemas.microsoft.com/office/drawing/2014/chart" uri="{C3380CC4-5D6E-409C-BE32-E72D297353CC}">
              <c16:uniqueId val="{00000001-2586-4E72-9A99-AC2B8B378A81}"/>
            </c:ext>
          </c:extLst>
        </c:ser>
        <c:ser>
          <c:idx val="2"/>
          <c:order val="2"/>
          <c:tx>
            <c:strRef>
              <c:f>'Ease-of-Use'!$D$19</c:f>
              <c:strCache>
                <c:ptCount val="1"/>
                <c:pt idx="0">
                  <c:v>Strongly Disagree</c:v>
                </c:pt>
              </c:strCache>
            </c:strRef>
          </c:tx>
          <c:spPr>
            <a:solidFill>
              <a:schemeClr val="accent2">
                <a:lumMod val="75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'Ease-of-Use'!$D$20:$D$27</c:f>
              <c:numCache>
                <c:formatCode>General</c:formatCode>
                <c:ptCount val="8"/>
                <c:pt idx="0">
                  <c:v>-1</c:v>
                </c:pt>
                <c:pt idx="1">
                  <c:v>0</c:v>
                </c:pt>
                <c:pt idx="2">
                  <c:v>-1</c:v>
                </c:pt>
                <c:pt idx="3">
                  <c:v>-1</c:v>
                </c:pt>
                <c:pt idx="4">
                  <c:v>0</c:v>
                </c:pt>
                <c:pt idx="5">
                  <c:v>-3</c:v>
                </c:pt>
                <c:pt idx="6">
                  <c:v>0</c:v>
                </c:pt>
                <c:pt idx="7">
                  <c:v>-1</c:v>
                </c:pt>
              </c:numCache>
            </c:numRef>
          </c:val>
          <c:extLst>
            <c:ext xmlns:c16="http://schemas.microsoft.com/office/drawing/2014/chart" uri="{C3380CC4-5D6E-409C-BE32-E72D297353CC}">
              <c16:uniqueId val="{00000002-2586-4E72-9A99-AC2B8B378A81}"/>
            </c:ext>
          </c:extLst>
        </c:ser>
        <c:ser>
          <c:idx val="6"/>
          <c:order val="3"/>
          <c:tx>
            <c:strRef>
              <c:f>'Ease-of-Use'!$E$19</c:f>
              <c:strCache>
                <c:ptCount val="1"/>
                <c:pt idx="0">
                  <c:v>Disagree</c:v>
                </c:pt>
              </c:strCache>
            </c:strRef>
          </c:tx>
          <c:spPr>
            <a:solidFill>
              <a:schemeClr val="accent2">
                <a:lumMod val="40000"/>
                <a:lumOff val="60000"/>
              </a:schemeClr>
            </a:solidFill>
            <a:ln>
              <a:noFill/>
            </a:ln>
            <a:effectLst/>
          </c:spPr>
          <c:invertIfNegative val="0"/>
          <c:val>
            <c:numRef>
              <c:f>'Ease-of-Use'!$E$20:$E$27</c:f>
              <c:numCache>
                <c:formatCode>General</c:formatCode>
                <c:ptCount val="8"/>
              </c:numCache>
            </c:numRef>
          </c:val>
          <c:extLst>
            <c:ext xmlns:c16="http://schemas.microsoft.com/office/drawing/2014/chart" uri="{C3380CC4-5D6E-409C-BE32-E72D297353CC}">
              <c16:uniqueId val="{00000007-2586-4E72-9A99-AC2B8B378A81}"/>
            </c:ext>
          </c:extLst>
        </c:ser>
        <c:ser>
          <c:idx val="3"/>
          <c:order val="4"/>
          <c:tx>
            <c:strRef>
              <c:f>'Ease-of-Use'!$F$19</c:f>
              <c:strCache>
                <c:ptCount val="1"/>
                <c:pt idx="0">
                  <c:v>Neutral</c:v>
                </c:pt>
              </c:strCache>
            </c:strRef>
          </c:tx>
          <c:spPr>
            <a:solidFill>
              <a:schemeClr val="bg2">
                <a:lumMod val="85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'Ease-of-Use'!$F$20:$F$27</c:f>
              <c:numCache>
                <c:formatCode>General</c:formatCode>
                <c:ptCount val="8"/>
                <c:pt idx="0">
                  <c:v>6</c:v>
                </c:pt>
                <c:pt idx="1">
                  <c:v>5.5</c:v>
                </c:pt>
                <c:pt idx="2">
                  <c:v>5</c:v>
                </c:pt>
                <c:pt idx="3">
                  <c:v>5</c:v>
                </c:pt>
                <c:pt idx="4">
                  <c:v>7</c:v>
                </c:pt>
                <c:pt idx="5">
                  <c:v>9</c:v>
                </c:pt>
                <c:pt idx="6">
                  <c:v>4.5</c:v>
                </c:pt>
                <c:pt idx="7">
                  <c:v>6</c:v>
                </c:pt>
              </c:numCache>
            </c:numRef>
          </c:val>
          <c:extLst>
            <c:ext xmlns:c16="http://schemas.microsoft.com/office/drawing/2014/chart" uri="{C3380CC4-5D6E-409C-BE32-E72D297353CC}">
              <c16:uniqueId val="{00000003-2586-4E72-9A99-AC2B8B378A81}"/>
            </c:ext>
          </c:extLst>
        </c:ser>
        <c:ser>
          <c:idx val="4"/>
          <c:order val="5"/>
          <c:tx>
            <c:strRef>
              <c:f>'Ease-of-Use'!$G$19</c:f>
              <c:strCache>
                <c:ptCount val="1"/>
                <c:pt idx="0">
                  <c:v>Agree</c:v>
                </c:pt>
              </c:strCache>
            </c:strRef>
          </c:tx>
          <c:spPr>
            <a:solidFill>
              <a:schemeClr val="accent1">
                <a:lumMod val="60000"/>
                <a:lumOff val="40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'Ease-of-Use'!$G$20:$G$27</c:f>
              <c:numCache>
                <c:formatCode>General</c:formatCode>
                <c:ptCount val="8"/>
                <c:pt idx="0">
                  <c:v>30</c:v>
                </c:pt>
                <c:pt idx="1">
                  <c:v>28</c:v>
                </c:pt>
                <c:pt idx="2">
                  <c:v>19</c:v>
                </c:pt>
                <c:pt idx="3">
                  <c:v>26</c:v>
                </c:pt>
                <c:pt idx="4">
                  <c:v>29</c:v>
                </c:pt>
                <c:pt idx="5">
                  <c:v>43</c:v>
                </c:pt>
                <c:pt idx="6">
                  <c:v>26</c:v>
                </c:pt>
                <c:pt idx="7">
                  <c:v>33</c:v>
                </c:pt>
              </c:numCache>
            </c:numRef>
          </c:val>
          <c:extLst>
            <c:ext xmlns:c16="http://schemas.microsoft.com/office/drawing/2014/chart" uri="{C3380CC4-5D6E-409C-BE32-E72D297353CC}">
              <c16:uniqueId val="{00000004-2586-4E72-9A99-AC2B8B378A81}"/>
            </c:ext>
          </c:extLst>
        </c:ser>
        <c:ser>
          <c:idx val="5"/>
          <c:order val="6"/>
          <c:tx>
            <c:strRef>
              <c:f>'Ease-of-Use'!$H$19</c:f>
              <c:strCache>
                <c:ptCount val="1"/>
                <c:pt idx="0">
                  <c:v>Strongly Agree</c:v>
                </c:pt>
              </c:strCache>
            </c:strRef>
          </c:tx>
          <c:spPr>
            <a:solidFill>
              <a:schemeClr val="accent1">
                <a:lumMod val="75000"/>
              </a:schemeClr>
            </a:solidFill>
            <a:ln>
              <a:noFill/>
            </a:ln>
            <a:effectLst/>
          </c:spPr>
          <c:invertIfNegative val="0"/>
          <c:cat>
            <c:strRef>
              <c:f>'Ease-of-Use'!$A$20:$A$27</c:f>
              <c:strCache>
                <c:ptCount val="8"/>
                <c:pt idx="0">
                  <c:v>(S8) Easily navigate to and from the packages and classes </c:v>
                </c:pt>
                <c:pt idx="1">
                  <c:v>(S7) Easily identify the class I'm inspecting</c:v>
                </c:pt>
                <c:pt idx="2">
                  <c:v>(S6) Easily identify what java package I am currently inspecting</c:v>
                </c:pt>
                <c:pt idx="3">
                  <c:v>(S5) Easily see annotation schemas used inside a java package</c:v>
                </c:pt>
                <c:pt idx="4">
                  <c:v>(S4) Easily see annotation schemas used inside a java class</c:v>
                </c:pt>
                <c:pt idx="5">
                  <c:v>(S3) Learning how to use the AVisualizer was easy</c:v>
                </c:pt>
                <c:pt idx="6">
                  <c:v>(S2) Easily see how code annotations distributed in the system</c:v>
                </c:pt>
                <c:pt idx="7">
                  <c:v>(S1) Easily identify java packages with different responsibilities</c:v>
                </c:pt>
              </c:strCache>
            </c:strRef>
          </c:cat>
          <c:val>
            <c:numRef>
              <c:f>'Ease-of-Use'!$H$20:$H$27</c:f>
              <c:numCache>
                <c:formatCode>General</c:formatCode>
                <c:ptCount val="8"/>
                <c:pt idx="0">
                  <c:v>32</c:v>
                </c:pt>
                <c:pt idx="1">
                  <c:v>36</c:v>
                </c:pt>
                <c:pt idx="2">
                  <c:v>47</c:v>
                </c:pt>
                <c:pt idx="3">
                  <c:v>39</c:v>
                </c:pt>
                <c:pt idx="4">
                  <c:v>33</c:v>
                </c:pt>
                <c:pt idx="5">
                  <c:v>12</c:v>
                </c:pt>
                <c:pt idx="6">
                  <c:v>41</c:v>
                </c:pt>
                <c:pt idx="7">
                  <c:v>29</c:v>
                </c:pt>
              </c:numCache>
            </c:numRef>
          </c:val>
          <c:extLst>
            <c:ext xmlns:c16="http://schemas.microsoft.com/office/drawing/2014/chart" uri="{C3380CC4-5D6E-409C-BE32-E72D297353CC}">
              <c16:uniqueId val="{00000005-2586-4E72-9A99-AC2B8B378A81}"/>
            </c:ext>
          </c:extLst>
        </c:ser>
        <c:dLbls>
          <c:showLegendKey val="0"/>
          <c:showVal val="0"/>
          <c:showCatName val="0"/>
          <c:showSerName val="0"/>
          <c:showPercent val="0"/>
          <c:showBubbleSize val="0"/>
        </c:dLbls>
        <c:gapWidth val="150"/>
        <c:overlap val="100"/>
        <c:axId val="843886896"/>
        <c:axId val="843878576"/>
      </c:barChart>
      <c:catAx>
        <c:axId val="843886896"/>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843878576"/>
        <c:crosses val="autoZero"/>
        <c:auto val="1"/>
        <c:lblAlgn val="ctr"/>
        <c:lblOffset val="100"/>
        <c:noMultiLvlLbl val="0"/>
      </c:catAx>
      <c:valAx>
        <c:axId val="84387857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crossAx val="843886896"/>
        <c:crosses val="autoZero"/>
        <c:crossBetween val="between"/>
      </c:valAx>
      <c:spPr>
        <a:noFill/>
        <a:ln>
          <a:noFill/>
        </a:ln>
        <a:effectLst/>
      </c:spPr>
    </c:plotArea>
    <c:legend>
      <c:legendPos val="t"/>
      <c:legendEntry>
        <c:idx val="0"/>
        <c:delete val="1"/>
      </c:legendEntry>
      <c:legendEntry>
        <c:idx val="1"/>
        <c:delete val="1"/>
      </c:legendEntry>
      <c:overlay val="0"/>
      <c:spPr>
        <a:noFill/>
        <a:ln>
          <a:noFill/>
        </a:ln>
        <a:effectLst/>
      </c:spPr>
      <c:txPr>
        <a:bodyPr rot="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98597305488896"/>
          <c:y val="0.16327610521645811"/>
          <c:w val="0.62344502446957972"/>
          <c:h val="0.73143977416084827"/>
        </c:manualLayout>
      </c:layout>
      <c:barChart>
        <c:barDir val="bar"/>
        <c:grouping val="stacked"/>
        <c:varyColors val="0"/>
        <c:ser>
          <c:idx val="0"/>
          <c:order val="0"/>
          <c:tx>
            <c:strRef>
              <c:f>Usefulness!$B$7</c:f>
              <c:strCache>
                <c:ptCount val="1"/>
                <c:pt idx="0">
                  <c:v>Neutral</c:v>
                </c:pt>
              </c:strCache>
            </c:strRef>
          </c:tx>
          <c:spPr>
            <a:solidFill>
              <a:schemeClr val="bg2">
                <a:lumMod val="85000"/>
              </a:schemeClr>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Usefulness!$B$9:$B$18</c:f>
              <c:numCache>
                <c:formatCode>General</c:formatCode>
                <c:ptCount val="10"/>
                <c:pt idx="0">
                  <c:v>-6.5</c:v>
                </c:pt>
                <c:pt idx="1">
                  <c:v>-6.5</c:v>
                </c:pt>
                <c:pt idx="2">
                  <c:v>-10.5</c:v>
                </c:pt>
                <c:pt idx="3">
                  <c:v>-12</c:v>
                </c:pt>
                <c:pt idx="4">
                  <c:v>0</c:v>
                </c:pt>
                <c:pt idx="5">
                  <c:v>0</c:v>
                </c:pt>
                <c:pt idx="6">
                  <c:v>-4</c:v>
                </c:pt>
                <c:pt idx="7">
                  <c:v>-9</c:v>
                </c:pt>
                <c:pt idx="8">
                  <c:v>-10.5</c:v>
                </c:pt>
                <c:pt idx="9">
                  <c:v>-9</c:v>
                </c:pt>
              </c:numCache>
            </c:numRef>
          </c:val>
          <c:extLst>
            <c:ext xmlns:c16="http://schemas.microsoft.com/office/drawing/2014/chart" uri="{C3380CC4-5D6E-409C-BE32-E72D297353CC}">
              <c16:uniqueId val="{00000000-340D-4591-ABB4-E4513150EC0E}"/>
            </c:ext>
          </c:extLst>
        </c:ser>
        <c:ser>
          <c:idx val="1"/>
          <c:order val="1"/>
          <c:tx>
            <c:strRef>
              <c:f>Usefulness!$C$7</c:f>
              <c:strCache>
                <c:ptCount val="1"/>
                <c:pt idx="0">
                  <c:v>Disagree</c:v>
                </c:pt>
              </c:strCache>
            </c:strRef>
          </c:tx>
          <c:spPr>
            <a:solidFill>
              <a:schemeClr val="accent2"/>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Usefulness!$C$9:$C$18</c:f>
              <c:numCache>
                <c:formatCode>General</c:formatCode>
                <c:ptCount val="10"/>
                <c:pt idx="0">
                  <c:v>-3</c:v>
                </c:pt>
                <c:pt idx="1">
                  <c:v>-4</c:v>
                </c:pt>
                <c:pt idx="2">
                  <c:v>-10</c:v>
                </c:pt>
                <c:pt idx="3">
                  <c:v>-3</c:v>
                </c:pt>
                <c:pt idx="4">
                  <c:v>0</c:v>
                </c:pt>
                <c:pt idx="5">
                  <c:v>0</c:v>
                </c:pt>
                <c:pt idx="6">
                  <c:v>-28</c:v>
                </c:pt>
                <c:pt idx="7">
                  <c:v>-15</c:v>
                </c:pt>
                <c:pt idx="8">
                  <c:v>-28</c:v>
                </c:pt>
                <c:pt idx="9">
                  <c:v>-20</c:v>
                </c:pt>
              </c:numCache>
            </c:numRef>
          </c:val>
          <c:extLst>
            <c:ext xmlns:c16="http://schemas.microsoft.com/office/drawing/2014/chart" uri="{C3380CC4-5D6E-409C-BE32-E72D297353CC}">
              <c16:uniqueId val="{00000001-340D-4591-ABB4-E4513150EC0E}"/>
            </c:ext>
          </c:extLst>
        </c:ser>
        <c:ser>
          <c:idx val="2"/>
          <c:order val="2"/>
          <c:tx>
            <c:strRef>
              <c:f>Usefulness!$D$7</c:f>
              <c:strCache>
                <c:ptCount val="1"/>
                <c:pt idx="0">
                  <c:v>Strongly Disagree</c:v>
                </c:pt>
              </c:strCache>
            </c:strRef>
          </c:tx>
          <c:spPr>
            <a:solidFill>
              <a:srgbClr val="C00000"/>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Usefulness!$D$9:$D$18</c:f>
              <c:numCache>
                <c:formatCode>General</c:formatCode>
                <c:ptCount val="10"/>
                <c:pt idx="0">
                  <c:v>0</c:v>
                </c:pt>
                <c:pt idx="1">
                  <c:v>-2</c:v>
                </c:pt>
                <c:pt idx="2">
                  <c:v>-2</c:v>
                </c:pt>
                <c:pt idx="3">
                  <c:v>-1</c:v>
                </c:pt>
                <c:pt idx="4">
                  <c:v>0</c:v>
                </c:pt>
                <c:pt idx="5">
                  <c:v>0</c:v>
                </c:pt>
                <c:pt idx="6">
                  <c:v>-29</c:v>
                </c:pt>
                <c:pt idx="7">
                  <c:v>-27</c:v>
                </c:pt>
                <c:pt idx="8">
                  <c:v>-21</c:v>
                </c:pt>
                <c:pt idx="9">
                  <c:v>-24</c:v>
                </c:pt>
              </c:numCache>
            </c:numRef>
          </c:val>
          <c:extLst>
            <c:ext xmlns:c16="http://schemas.microsoft.com/office/drawing/2014/chart" uri="{C3380CC4-5D6E-409C-BE32-E72D297353CC}">
              <c16:uniqueId val="{00000002-340D-4591-ABB4-E4513150EC0E}"/>
            </c:ext>
          </c:extLst>
        </c:ser>
        <c:ser>
          <c:idx val="6"/>
          <c:order val="3"/>
          <c:tx>
            <c:strRef>
              <c:f>Usefulness!$F$7</c:f>
              <c:strCache>
                <c:ptCount val="1"/>
                <c:pt idx="0">
                  <c:v>Disagree</c:v>
                </c:pt>
              </c:strCache>
            </c:strRef>
          </c:tx>
          <c:spPr>
            <a:solidFill>
              <a:srgbClr val="FF0000"/>
            </a:solidFill>
            <a:ln>
              <a:noFill/>
            </a:ln>
            <a:effectLst/>
          </c:spPr>
          <c:invertIfNegative val="0"/>
          <c:val>
            <c:numRef>
              <c:f>Usefulness!$F$9:$F$18</c:f>
              <c:numCache>
                <c:formatCode>General</c:formatCode>
                <c:ptCount val="10"/>
              </c:numCache>
            </c:numRef>
          </c:val>
          <c:extLst>
            <c:ext xmlns:c16="http://schemas.microsoft.com/office/drawing/2014/chart" uri="{C3380CC4-5D6E-409C-BE32-E72D297353CC}">
              <c16:uniqueId val="{00000002-9B5F-48CE-9525-BC0258206468}"/>
            </c:ext>
          </c:extLst>
        </c:ser>
        <c:ser>
          <c:idx val="3"/>
          <c:order val="4"/>
          <c:tx>
            <c:strRef>
              <c:f>Usefulness!$E$7</c:f>
              <c:strCache>
                <c:ptCount val="1"/>
                <c:pt idx="0">
                  <c:v>Neutral</c:v>
                </c:pt>
              </c:strCache>
            </c:strRef>
          </c:tx>
          <c:spPr>
            <a:solidFill>
              <a:schemeClr val="bg2">
                <a:lumMod val="85000"/>
              </a:schemeClr>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Usefulness!$E$9:$E$18</c:f>
              <c:numCache>
                <c:formatCode>General</c:formatCode>
                <c:ptCount val="10"/>
                <c:pt idx="0">
                  <c:v>6.5</c:v>
                </c:pt>
                <c:pt idx="1">
                  <c:v>6.5</c:v>
                </c:pt>
                <c:pt idx="2">
                  <c:v>10.5</c:v>
                </c:pt>
                <c:pt idx="3">
                  <c:v>12</c:v>
                </c:pt>
                <c:pt idx="4">
                  <c:v>0</c:v>
                </c:pt>
                <c:pt idx="5">
                  <c:v>0</c:v>
                </c:pt>
                <c:pt idx="6">
                  <c:v>4</c:v>
                </c:pt>
                <c:pt idx="7">
                  <c:v>9</c:v>
                </c:pt>
                <c:pt idx="8">
                  <c:v>10.5</c:v>
                </c:pt>
                <c:pt idx="9">
                  <c:v>9</c:v>
                </c:pt>
              </c:numCache>
            </c:numRef>
          </c:val>
          <c:extLst>
            <c:ext xmlns:c16="http://schemas.microsoft.com/office/drawing/2014/chart" uri="{C3380CC4-5D6E-409C-BE32-E72D297353CC}">
              <c16:uniqueId val="{00000003-340D-4591-ABB4-E4513150EC0E}"/>
            </c:ext>
          </c:extLst>
        </c:ser>
        <c:ser>
          <c:idx val="4"/>
          <c:order val="5"/>
          <c:tx>
            <c:strRef>
              <c:f>Usefulness!$G$7</c:f>
              <c:strCache>
                <c:ptCount val="1"/>
                <c:pt idx="0">
                  <c:v>Agree</c:v>
                </c:pt>
              </c:strCache>
            </c:strRef>
          </c:tx>
          <c:spPr>
            <a:solidFill>
              <a:schemeClr val="accent1">
                <a:lumMod val="60000"/>
                <a:lumOff val="40000"/>
              </a:schemeClr>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Usefulness!$G$9:$G$18</c:f>
              <c:numCache>
                <c:formatCode>General</c:formatCode>
                <c:ptCount val="10"/>
                <c:pt idx="0">
                  <c:v>25</c:v>
                </c:pt>
                <c:pt idx="1">
                  <c:v>26</c:v>
                </c:pt>
                <c:pt idx="2">
                  <c:v>30</c:v>
                </c:pt>
                <c:pt idx="3">
                  <c:v>31</c:v>
                </c:pt>
                <c:pt idx="4">
                  <c:v>0</c:v>
                </c:pt>
                <c:pt idx="5">
                  <c:v>0</c:v>
                </c:pt>
                <c:pt idx="6">
                  <c:v>9</c:v>
                </c:pt>
                <c:pt idx="7">
                  <c:v>13</c:v>
                </c:pt>
                <c:pt idx="8">
                  <c:v>4</c:v>
                </c:pt>
                <c:pt idx="9">
                  <c:v>12</c:v>
                </c:pt>
              </c:numCache>
            </c:numRef>
          </c:val>
          <c:extLst>
            <c:ext xmlns:c16="http://schemas.microsoft.com/office/drawing/2014/chart" uri="{C3380CC4-5D6E-409C-BE32-E72D297353CC}">
              <c16:uniqueId val="{00000004-340D-4591-ABB4-E4513150EC0E}"/>
            </c:ext>
          </c:extLst>
        </c:ser>
        <c:ser>
          <c:idx val="5"/>
          <c:order val="6"/>
          <c:tx>
            <c:strRef>
              <c:f>Usefulness!$H$7</c:f>
              <c:strCache>
                <c:ptCount val="1"/>
                <c:pt idx="0">
                  <c:v>Strongly Agree</c:v>
                </c:pt>
              </c:strCache>
            </c:strRef>
          </c:tx>
          <c:spPr>
            <a:solidFill>
              <a:schemeClr val="accent1">
                <a:lumMod val="50000"/>
              </a:schemeClr>
            </a:solidFill>
            <a:ln>
              <a:noFill/>
            </a:ln>
            <a:effectLst/>
          </c:spPr>
          <c:invertIfNegative val="0"/>
          <c:cat>
            <c:strRef>
              <c:f>Usefulness!$A$9:$A$19</c:f>
              <c:strCache>
                <c:ptCount val="10"/>
                <c:pt idx="0">
                  <c:v>I would easily detect all annotation schemas beiing used</c:v>
                </c:pt>
                <c:pt idx="1">
                  <c:v>I can easily spot large annotations</c:v>
                </c:pt>
                <c:pt idx="2">
                  <c:v>I can easily spot potential misplaced code annotations</c:v>
                </c:pt>
                <c:pt idx="3">
                  <c:v>I can easily identify classes highly coupled to annotation schemas</c:v>
                </c:pt>
                <c:pt idx="6">
                  <c:v>I would easily detect all annotation schemas beiing used</c:v>
                </c:pt>
                <c:pt idx="7">
                  <c:v>I can easily spot large annotations</c:v>
                </c:pt>
                <c:pt idx="8">
                  <c:v>I can easily spot potential misplaced code annotations</c:v>
                </c:pt>
                <c:pt idx="9">
                  <c:v>I can easily identify classes highly coupled to annotation schemas</c:v>
                </c:pt>
              </c:strCache>
            </c:strRef>
          </c:cat>
          <c:val>
            <c:numRef>
              <c:f>Usefulness!$H$9:$H$18</c:f>
              <c:numCache>
                <c:formatCode>General</c:formatCode>
                <c:ptCount val="10"/>
                <c:pt idx="0">
                  <c:v>38</c:v>
                </c:pt>
                <c:pt idx="1">
                  <c:v>34</c:v>
                </c:pt>
                <c:pt idx="2">
                  <c:v>16</c:v>
                </c:pt>
                <c:pt idx="3">
                  <c:v>20</c:v>
                </c:pt>
                <c:pt idx="4">
                  <c:v>0</c:v>
                </c:pt>
                <c:pt idx="5">
                  <c:v>0</c:v>
                </c:pt>
                <c:pt idx="6">
                  <c:v>5</c:v>
                </c:pt>
                <c:pt idx="7">
                  <c:v>6</c:v>
                </c:pt>
                <c:pt idx="8">
                  <c:v>5</c:v>
                </c:pt>
                <c:pt idx="9">
                  <c:v>5</c:v>
                </c:pt>
              </c:numCache>
            </c:numRef>
          </c:val>
          <c:extLst>
            <c:ext xmlns:c16="http://schemas.microsoft.com/office/drawing/2014/chart" uri="{C3380CC4-5D6E-409C-BE32-E72D297353CC}">
              <c16:uniqueId val="{00000005-340D-4591-ABB4-E4513150EC0E}"/>
            </c:ext>
          </c:extLst>
        </c:ser>
        <c:dLbls>
          <c:showLegendKey val="0"/>
          <c:showVal val="0"/>
          <c:showCatName val="0"/>
          <c:showSerName val="0"/>
          <c:showPercent val="0"/>
          <c:showBubbleSize val="0"/>
        </c:dLbls>
        <c:gapWidth val="150"/>
        <c:overlap val="100"/>
        <c:axId val="101039664"/>
        <c:axId val="101041744"/>
      </c:barChart>
      <c:catAx>
        <c:axId val="101039664"/>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101041744"/>
        <c:crosses val="autoZero"/>
        <c:auto val="1"/>
        <c:lblAlgn val="ctr"/>
        <c:lblOffset val="100"/>
        <c:noMultiLvlLbl val="0"/>
      </c:catAx>
      <c:valAx>
        <c:axId val="1010417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101039664"/>
        <c:crosses val="autoZero"/>
        <c:crossBetween val="between"/>
      </c:valAx>
      <c:spPr>
        <a:noFill/>
        <a:ln>
          <a:noFill/>
        </a:ln>
        <a:effectLst/>
      </c:spPr>
    </c:plotArea>
    <c:legend>
      <c:legendPos val="t"/>
      <c:legendEntry>
        <c:idx val="0"/>
        <c:delete val="1"/>
      </c:legendEntry>
      <c:legendEntry>
        <c:idx val="1"/>
        <c:delete val="1"/>
      </c:legendEntry>
      <c:overlay val="0"/>
      <c:spPr>
        <a:noFill/>
        <a:ln>
          <a:noFill/>
        </a:ln>
        <a:effectLst/>
      </c:spPr>
      <c:txPr>
        <a:bodyPr rot="0" spcFirstLastPara="1" vertOverflow="ellipsis" vert="horz" wrap="square" anchor="ctr" anchorCtr="1"/>
        <a:lstStyle/>
        <a:p>
          <a:pPr>
            <a:defRPr sz="2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Potential</a:t>
            </a:r>
            <a:r>
              <a:rPr lang="en-US" baseline="0"/>
              <a:t> Usage Scenario - Questionnaire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'Usage-Scenario'!$C$4:$C$7</c:f>
              <c:strCache>
                <c:ptCount val="4"/>
                <c:pt idx="0">
                  <c:v>Familiarize with the System Before Adding New Features</c:v>
                </c:pt>
                <c:pt idx="1">
                  <c:v>Analyze the Architecture</c:v>
                </c:pt>
                <c:pt idx="2">
                  <c:v>Search for Large or Misplaced Annotations</c:v>
                </c:pt>
                <c:pt idx="3">
                  <c:v>Identify Schemas to learn about them Elsewhere</c:v>
                </c:pt>
              </c:strCache>
            </c:strRef>
          </c:cat>
          <c:val>
            <c:numRef>
              <c:f>'Usage-Scenario'!$D$4:$D$7</c:f>
              <c:numCache>
                <c:formatCode>0.00%</c:formatCode>
                <c:ptCount val="4"/>
                <c:pt idx="0">
                  <c:v>0.34615384615384615</c:v>
                </c:pt>
                <c:pt idx="1">
                  <c:v>0.12820512820512819</c:v>
                </c:pt>
                <c:pt idx="2">
                  <c:v>0.11538461538461539</c:v>
                </c:pt>
                <c:pt idx="3">
                  <c:v>0.41025641025641024</c:v>
                </c:pt>
              </c:numCache>
            </c:numRef>
          </c:val>
          <c:extLst>
            <c:ext xmlns:c16="http://schemas.microsoft.com/office/drawing/2014/chart" uri="{C3380CC4-5D6E-409C-BE32-E72D297353CC}">
              <c16:uniqueId val="{00000000-BB2C-4FDE-87CD-42B6FB914ACB}"/>
            </c:ext>
          </c:extLst>
        </c:ser>
        <c:dLbls>
          <c:showLegendKey val="0"/>
          <c:showVal val="0"/>
          <c:showCatName val="0"/>
          <c:showSerName val="0"/>
          <c:showPercent val="0"/>
          <c:showBubbleSize val="0"/>
        </c:dLbls>
        <c:gapWidth val="182"/>
        <c:axId val="410342863"/>
        <c:axId val="410344527"/>
      </c:barChart>
      <c:catAx>
        <c:axId val="41034286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344527"/>
        <c:crosses val="autoZero"/>
        <c:auto val="1"/>
        <c:lblAlgn val="ctr"/>
        <c:lblOffset val="100"/>
        <c:noMultiLvlLbl val="0"/>
      </c:catAx>
      <c:valAx>
        <c:axId val="410344527"/>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342863"/>
        <c:crosses val="autoZero"/>
        <c:crossBetween val="between"/>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cat>
            <c:strRef>
              <c:f>'Usage-Scenario'!$C$4:$C$7</c:f>
              <c:strCache>
                <c:ptCount val="4"/>
                <c:pt idx="0">
                  <c:v>Familiarize with the System Before Adding New Features</c:v>
                </c:pt>
                <c:pt idx="1">
                  <c:v>Analyze the Architecture</c:v>
                </c:pt>
                <c:pt idx="2">
                  <c:v>Search for Large or Misplaced Annotations</c:v>
                </c:pt>
                <c:pt idx="3">
                  <c:v>Identify Schemas to learn about them Elsewhere</c:v>
                </c:pt>
              </c:strCache>
            </c:strRef>
          </c:cat>
          <c:val>
            <c:numRef>
              <c:f>'Usage-Scenario'!$D$4:$D$7</c:f>
              <c:numCache>
                <c:formatCode>0.00%</c:formatCode>
                <c:ptCount val="4"/>
                <c:pt idx="0">
                  <c:v>0.34615384615384615</c:v>
                </c:pt>
                <c:pt idx="1">
                  <c:v>0.12820512820512819</c:v>
                </c:pt>
                <c:pt idx="2">
                  <c:v>0.11538461538461539</c:v>
                </c:pt>
                <c:pt idx="3">
                  <c:v>0.41025641025641024</c:v>
                </c:pt>
              </c:numCache>
            </c:numRef>
          </c:val>
          <c:extLst>
            <c:ext xmlns:c16="http://schemas.microsoft.com/office/drawing/2014/chart" uri="{C3380CC4-5D6E-409C-BE32-E72D297353CC}">
              <c16:uniqueId val="{00000000-BB2C-4FDE-87CD-42B6FB914ACB}"/>
            </c:ext>
          </c:extLst>
        </c:ser>
        <c:dLbls>
          <c:showLegendKey val="0"/>
          <c:showVal val="0"/>
          <c:showCatName val="0"/>
          <c:showSerName val="0"/>
          <c:showPercent val="0"/>
          <c:showBubbleSize val="0"/>
        </c:dLbls>
        <c:gapWidth val="182"/>
        <c:axId val="410342863"/>
        <c:axId val="410344527"/>
      </c:barChart>
      <c:catAx>
        <c:axId val="41034286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410344527"/>
        <c:crosses val="autoZero"/>
        <c:auto val="1"/>
        <c:lblAlgn val="ctr"/>
        <c:lblOffset val="100"/>
        <c:noMultiLvlLbl val="0"/>
      </c:catAx>
      <c:valAx>
        <c:axId val="410344527"/>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410342863"/>
        <c:crosses val="autoZero"/>
        <c:crossBetween val="between"/>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500" baseline="0"/>
      </a:pPr>
      <a:endParaRPr lang="en-US"/>
    </a:p>
  </c:txPr>
  <c:printSettings>
    <c:headerFooter/>
    <c:pageMargins b="0.78740157499999996" l="0.511811024" r="0.511811024" t="0.78740157499999996" header="0.31496062000000002" footer="0.3149606200000000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Target Audience - Questionnaire</cx:v>
        </cx:txData>
      </cx:tx>
      <cx:txPr>
        <a:bodyPr spcFirstLastPara="1" vertOverflow="ellipsis" horzOverflow="overflow" wrap="square" lIns="0" tIns="0" rIns="0" bIns="0" anchor="ctr" anchorCtr="1"/>
        <a:lstStyle/>
        <a:p>
          <a:pPr algn="ctr" rtl="0">
            <a:defRPr sz="1600" baseline="0"/>
          </a:pPr>
          <a:r>
            <a:rPr lang="pt-BR" sz="1600" b="0" i="0" u="none" strike="noStrike" baseline="0">
              <a:solidFill>
                <a:srgbClr val="000000">
                  <a:lumMod val="65000"/>
                  <a:lumOff val="35000"/>
                </a:srgbClr>
              </a:solidFill>
              <a:latin typeface="Arial"/>
              <a:cs typeface="Arial"/>
            </a:rPr>
            <a:t>Target Audience - Questionnaire</a:t>
          </a:r>
        </a:p>
      </cx:txPr>
    </cx:title>
    <cx:plotArea>
      <cx:plotAreaRegion>
        <cx:series layoutId="clusteredColumn" uniqueId="{FDCE4B6A-086D-4B41-BCEE-86C19D9E3A00}">
          <cx:dataId val="0"/>
          <cx:layoutPr>
            <cx:aggregation/>
          </cx:layoutPr>
          <cx:axisId val="1"/>
        </cx:series>
        <cx:series layoutId="paretoLine" ownerIdx="0" uniqueId="{1451686F-ACDD-424E-AB65-2D66B824CC90}">
          <cx:spPr>
            <a:ln>
              <a:noFill/>
            </a:ln>
          </cx:spPr>
          <cx:axisId val="2"/>
        </cx:series>
      </cx:plotAreaRegion>
      <cx:axis id="0">
        <cx:catScaling gapWidth="0.230000004"/>
        <cx:tickLabels/>
        <cx:txPr>
          <a:bodyPr spcFirstLastPara="1" vertOverflow="ellipsis" horzOverflow="overflow" wrap="square" lIns="0" tIns="0" rIns="0" bIns="0" anchor="ctr" anchorCtr="1"/>
          <a:lstStyle/>
          <a:p>
            <a:pPr algn="ctr" rtl="0">
              <a:defRPr sz="1200" baseline="0"/>
            </a:pPr>
            <a:endParaRPr lang="pt-BR" sz="1200" b="0" i="0" u="none" strike="noStrike" baseline="0">
              <a:solidFill>
                <a:srgbClr val="000000">
                  <a:lumMod val="65000"/>
                  <a:lumOff val="35000"/>
                </a:srgbClr>
              </a:solidFill>
              <a:latin typeface="Arial"/>
              <a:cs typeface="Arial"/>
            </a:endParaRPr>
          </a:p>
        </cx:txPr>
      </cx:axis>
      <cx:axis id="1">
        <cx:valScaling/>
        <cx:majorGridlines>
          <cx:spPr>
            <a:ln>
              <a:noFill/>
            </a:ln>
          </cx:spPr>
        </cx:majorGridlines>
        <cx:tickLabels/>
        <cx:txPr>
          <a:bodyPr vertOverflow="overflow" horzOverflow="overflow" wrap="square" lIns="0" tIns="0" rIns="0" bIns="0"/>
          <a:lstStyle/>
          <a:p>
            <a:pPr algn="ctr" rtl="0">
              <a:defRPr sz="1300" b="0" i="0" baseline="0">
                <a:solidFill>
                  <a:srgbClr val="595959"/>
                </a:solidFill>
                <a:latin typeface="Arial" panose="020B0604020202020204" pitchFamily="34" charset="0"/>
                <a:ea typeface="Arial" panose="020B0604020202020204" pitchFamily="34" charset="0"/>
                <a:cs typeface="Arial" panose="020B0604020202020204" pitchFamily="34" charset="0"/>
              </a:defRPr>
            </a:pPr>
            <a:endParaRPr lang="en-US" sz="1300" baseline="0"/>
          </a:p>
        </cx:txPr>
      </cx:axis>
      <cx:axis id="2" hidden="1">
        <cx:valScaling max="1" min="0"/>
        <cx:units unit="percentage"/>
        <cx:tickLabels/>
        <cx:txPr>
          <a:bodyPr vertOverflow="overflow" horzOverflow="overflow" wrap="square" lIns="0" tIns="0" rIns="0" bIns="0"/>
          <a:lstStyle/>
          <a:p>
            <a:pPr algn="ctr" rtl="0">
              <a:defRPr sz="1300" b="0" i="0" baseline="0">
                <a:solidFill>
                  <a:srgbClr val="595959"/>
                </a:solidFill>
                <a:latin typeface="Arial" panose="020B0604020202020204" pitchFamily="34" charset="0"/>
                <a:ea typeface="Arial" panose="020B0604020202020204" pitchFamily="34" charset="0"/>
                <a:cs typeface="Arial" panose="020B0604020202020204" pitchFamily="34" charset="0"/>
              </a:defRPr>
            </a:pPr>
            <a:endParaRPr lang="en-US" sz="1300" baseline="0"/>
          </a:p>
        </cx:txPr>
      </cx:axis>
    </cx:plotArea>
  </cx:chart>
</cx: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oneCellAnchor>
    <xdr:from>
      <xdr:col>2</xdr:col>
      <xdr:colOff>2509015</xdr:colOff>
      <xdr:row>86</xdr:row>
      <xdr:rowOff>134119</xdr:rowOff>
    </xdr:from>
    <xdr:ext cx="17260454" cy="11707091"/>
    <xdr:graphicFrame macro="">
      <xdr:nvGraphicFramePr>
        <xdr:cNvPr id="2" name="Chart 1" title="Gráfic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4752182</xdr:colOff>
      <xdr:row>31</xdr:row>
      <xdr:rowOff>122464</xdr:rowOff>
    </xdr:from>
    <xdr:to>
      <xdr:col>8</xdr:col>
      <xdr:colOff>1025072</xdr:colOff>
      <xdr:row>67</xdr:row>
      <xdr:rowOff>154214</xdr:rowOff>
    </xdr:to>
    <xdr:graphicFrame macro="">
      <xdr:nvGraphicFramePr>
        <xdr:cNvPr id="2" name="Gráfico 1">
          <a:extLst>
            <a:ext uri="{FF2B5EF4-FFF2-40B4-BE49-F238E27FC236}">
              <a16:creationId xmlns:a16="http://schemas.microsoft.com/office/drawing/2014/main" id="{D74855A7-0EDC-4090-B4CC-5D171EA598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10979726</xdr:colOff>
      <xdr:row>46</xdr:row>
      <xdr:rowOff>138545</xdr:rowOff>
    </xdr:from>
    <xdr:to>
      <xdr:col>18</xdr:col>
      <xdr:colOff>508000</xdr:colOff>
      <xdr:row>87</xdr:row>
      <xdr:rowOff>33823</xdr:rowOff>
    </xdr:to>
    <xdr:graphicFrame macro="">
      <xdr:nvGraphicFramePr>
        <xdr:cNvPr id="3" name="Gráfico 2">
          <a:extLst>
            <a:ext uri="{FF2B5EF4-FFF2-40B4-BE49-F238E27FC236}">
              <a16:creationId xmlns:a16="http://schemas.microsoft.com/office/drawing/2014/main" id="{D28F5CEB-8A44-4DCE-A91B-A128D2B3429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0.00174</cdr:x>
      <cdr:y>0.51596</cdr:y>
    </cdr:from>
    <cdr:to>
      <cdr:x>0.19261</cdr:x>
      <cdr:y>0.6087</cdr:y>
    </cdr:to>
    <cdr:sp macro="" textlink="">
      <cdr:nvSpPr>
        <cdr:cNvPr id="2" name="CaixaDeTexto 8">
          <a:extLst xmlns:a="http://schemas.openxmlformats.org/drawingml/2006/main">
            <a:ext uri="{FF2B5EF4-FFF2-40B4-BE49-F238E27FC236}">
              <a16:creationId xmlns:a16="http://schemas.microsoft.com/office/drawing/2014/main" id="{7250B3C8-DA38-45DE-B4D5-DA7E18983B29}"/>
            </a:ext>
          </a:extLst>
        </cdr:cNvPr>
        <cdr:cNvSpPr txBox="1"/>
      </cdr:nvSpPr>
      <cdr:spPr>
        <a:xfrm xmlns:a="http://schemas.openxmlformats.org/drawingml/2006/main">
          <a:off x="24459" y="3877609"/>
          <a:ext cx="2690694" cy="69696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pt-BR" sz="1800" b="1" i="0" u="sng">
              <a:solidFill>
                <a:schemeClr val="tx1"/>
              </a:solidFill>
              <a:latin typeface="Segoe UI" panose="020B0502040204020203" pitchFamily="34" charset="0"/>
              <a:cs typeface="Segoe UI" panose="020B0502040204020203" pitchFamily="34" charset="0"/>
            </a:rPr>
            <a:t>AVisualizer</a:t>
          </a:r>
        </a:p>
      </cdr:txBody>
    </cdr:sp>
  </cdr:relSizeAnchor>
  <cdr:relSizeAnchor xmlns:cdr="http://schemas.openxmlformats.org/drawingml/2006/chartDrawing">
    <cdr:from>
      <cdr:x>0.00147</cdr:x>
      <cdr:y>0.1166</cdr:y>
    </cdr:from>
    <cdr:to>
      <cdr:x>0.24452</cdr:x>
      <cdr:y>0.20934</cdr:y>
    </cdr:to>
    <cdr:sp macro="" textlink="">
      <cdr:nvSpPr>
        <cdr:cNvPr id="3" name="CaixaDeTexto 8">
          <a:extLst xmlns:a="http://schemas.openxmlformats.org/drawingml/2006/main">
            <a:ext uri="{FF2B5EF4-FFF2-40B4-BE49-F238E27FC236}">
              <a16:creationId xmlns:a16="http://schemas.microsoft.com/office/drawing/2014/main" id="{9CB5F327-B301-4117-B5C4-95880B467054}"/>
            </a:ext>
          </a:extLst>
        </cdr:cNvPr>
        <cdr:cNvSpPr txBox="1"/>
      </cdr:nvSpPr>
      <cdr:spPr>
        <a:xfrm xmlns:a="http://schemas.openxmlformats.org/drawingml/2006/main">
          <a:off x="20708" y="876262"/>
          <a:ext cx="3426277" cy="69696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pt-BR" sz="1800" b="1" i="0" u="sng">
              <a:solidFill>
                <a:schemeClr val="tx1"/>
              </a:solidFill>
              <a:latin typeface="Segoe UI" panose="020B0502040204020203" pitchFamily="34" charset="0"/>
              <a:cs typeface="Segoe UI" panose="020B0502040204020203" pitchFamily="34" charset="0"/>
            </a:rPr>
            <a:t>Code Inspection</a:t>
          </a:r>
        </a:p>
        <a:p xmlns:a="http://schemas.openxmlformats.org/drawingml/2006/main">
          <a:endParaRPr lang="pt-BR" sz="1800" b="1" i="0" u="sng">
            <a:solidFill>
              <a:schemeClr val="tx1"/>
            </a:solidFill>
            <a:latin typeface="Segoe UI" panose="020B0502040204020203" pitchFamily="34" charset="0"/>
            <a:cs typeface="Segoe UI" panose="020B0502040204020203"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795617</xdr:colOff>
      <xdr:row>19</xdr:row>
      <xdr:rowOff>52294</xdr:rowOff>
    </xdr:from>
    <xdr:to>
      <xdr:col>13</xdr:col>
      <xdr:colOff>52293</xdr:colOff>
      <xdr:row>43</xdr:row>
      <xdr:rowOff>41836</xdr:rowOff>
    </xdr:to>
    <xdr:graphicFrame macro="">
      <xdr:nvGraphicFramePr>
        <xdr:cNvPr id="3" name="Gráfico 2">
          <a:extLst>
            <a:ext uri="{FF2B5EF4-FFF2-40B4-BE49-F238E27FC236}">
              <a16:creationId xmlns:a16="http://schemas.microsoft.com/office/drawing/2014/main" id="{FCE8C463-D95C-4222-A106-7ADB95A4EE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239059</xdr:colOff>
      <xdr:row>14</xdr:row>
      <xdr:rowOff>149412</xdr:rowOff>
    </xdr:from>
    <xdr:to>
      <xdr:col>17</xdr:col>
      <xdr:colOff>1964764</xdr:colOff>
      <xdr:row>52</xdr:row>
      <xdr:rowOff>149413</xdr:rowOff>
    </xdr:to>
    <xdr:graphicFrame macro="">
      <xdr:nvGraphicFramePr>
        <xdr:cNvPr id="6" name="Gráfico 5">
          <a:extLst>
            <a:ext uri="{FF2B5EF4-FFF2-40B4-BE49-F238E27FC236}">
              <a16:creationId xmlns:a16="http://schemas.microsoft.com/office/drawing/2014/main" id="{E1E4BE65-F1DA-42F6-9D5D-EE6210FA77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260350</xdr:colOff>
      <xdr:row>15</xdr:row>
      <xdr:rowOff>69850</xdr:rowOff>
    </xdr:from>
    <xdr:to>
      <xdr:col>14</xdr:col>
      <xdr:colOff>349250</xdr:colOff>
      <xdr:row>50</xdr:row>
      <xdr:rowOff>139700</xdr:rowOff>
    </xdr:to>
    <mc:AlternateContent xmlns:mc="http://schemas.openxmlformats.org/markup-compatibility/2006">
      <mc:Choice xmlns:cx1="http://schemas.microsoft.com/office/drawing/2015/9/8/chartex" Requires="cx1">
        <xdr:graphicFrame macro="">
          <xdr:nvGraphicFramePr>
            <xdr:cNvPr id="4" name="Gráfico 3">
              <a:extLst>
                <a:ext uri="{FF2B5EF4-FFF2-40B4-BE49-F238E27FC236}">
                  <a16:creationId xmlns:a16="http://schemas.microsoft.com/office/drawing/2014/main" id="{A0DE337B-E1AB-4CED-B049-D707EC84D26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3030200" y="2451100"/>
              <a:ext cx="10426700" cy="5626100"/>
            </a:xfrm>
            <a:prstGeom prst="rect">
              <a:avLst/>
            </a:prstGeom>
            <a:solidFill>
              <a:prstClr val="white"/>
            </a:solidFill>
            <a:ln w="1">
              <a:solidFill>
                <a:prstClr val="green"/>
              </a:solidFill>
            </a:ln>
          </xdr:spPr>
          <xdr:txBody>
            <a:bodyPr vertOverflow="clip" horzOverflow="clip"/>
            <a:lstStyle/>
            <a:p>
              <a:r>
                <a:rPr lang="en-US"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Z140"/>
  <sheetViews>
    <sheetView zoomScale="40" zoomScaleNormal="40" workbookViewId="0">
      <selection activeCell="A81" sqref="A81"/>
    </sheetView>
  </sheetViews>
  <sheetFormatPr defaultColWidth="14.453125" defaultRowHeight="15.75" customHeight="1" x14ac:dyDescent="0.25"/>
  <cols>
    <col min="1" max="1" width="48.36328125" customWidth="1"/>
    <col min="2" max="2" width="26.54296875" customWidth="1"/>
    <col min="3" max="3" width="86" customWidth="1"/>
    <col min="4" max="4" width="22.7265625" customWidth="1"/>
    <col min="5" max="5" width="23.453125" customWidth="1"/>
    <col min="6" max="6" width="27.7265625" customWidth="1"/>
    <col min="7" max="7" width="36" customWidth="1"/>
    <col min="8" max="8" width="15.54296875" customWidth="1"/>
    <col min="9" max="9" width="45.90625" customWidth="1"/>
    <col min="10" max="10" width="46.08984375" customWidth="1"/>
    <col min="11" max="11" width="27.453125" customWidth="1"/>
    <col min="12" max="12" width="46.81640625" customWidth="1"/>
    <col min="13" max="13" width="32.7265625" customWidth="1"/>
    <col min="14" max="14" width="22.7265625" customWidth="1"/>
    <col min="15" max="15" width="21.81640625" customWidth="1"/>
  </cols>
  <sheetData>
    <row r="1" spans="1:22" s="15" customFormat="1" ht="12.5" x14ac:dyDescent="0.25">
      <c r="A1" s="15" t="s">
        <v>47</v>
      </c>
      <c r="B1" s="15" t="s">
        <v>48</v>
      </c>
      <c r="C1" s="15" t="s">
        <v>49</v>
      </c>
      <c r="D1" s="15" t="s">
        <v>50</v>
      </c>
      <c r="E1" s="15" t="s">
        <v>51</v>
      </c>
      <c r="F1" s="15" t="s">
        <v>52</v>
      </c>
      <c r="G1" s="15" t="s">
        <v>53</v>
      </c>
      <c r="H1" s="15" t="s">
        <v>54</v>
      </c>
      <c r="I1" s="15" t="s">
        <v>55</v>
      </c>
      <c r="J1" s="15" t="s">
        <v>56</v>
      </c>
      <c r="K1" s="15" t="s">
        <v>57</v>
      </c>
      <c r="L1" s="15" t="s">
        <v>58</v>
      </c>
    </row>
    <row r="2" spans="1:22" s="15" customFormat="1" ht="15.75" customHeight="1" x14ac:dyDescent="0.25">
      <c r="A2" s="15" t="s">
        <v>109</v>
      </c>
      <c r="B2" s="15" t="s">
        <v>3</v>
      </c>
      <c r="C2" s="15" t="s">
        <v>5</v>
      </c>
      <c r="D2" s="15" t="s">
        <v>44</v>
      </c>
      <c r="E2" s="15" t="s">
        <v>21</v>
      </c>
      <c r="F2" s="15" t="s">
        <v>8</v>
      </c>
      <c r="G2" s="15" t="s">
        <v>16</v>
      </c>
      <c r="H2" s="15" t="s">
        <v>33</v>
      </c>
      <c r="I2" s="15" t="s">
        <v>10</v>
      </c>
      <c r="J2" s="15" t="s">
        <v>23</v>
      </c>
      <c r="K2" s="15" t="s">
        <v>24</v>
      </c>
      <c r="L2" s="15">
        <f>SUM(M2:V2)</f>
        <v>10</v>
      </c>
      <c r="M2" s="15">
        <f>COUNTIF(B2,"org.junit")</f>
        <v>1</v>
      </c>
      <c r="N2" s="15">
        <f t="shared" ref="N2:N65" si="0">COUNTIF(C2,"java.lang")</f>
        <v>1</v>
      </c>
      <c r="O2" s="15">
        <f t="shared" ref="O2:O24" si="1">COUNTIF(D2,"javax.ejb")</f>
        <v>1</v>
      </c>
      <c r="P2" s="15">
        <f t="shared" ref="P2:P65" si="2">COUNTIF(E2,"TsiHDU")</f>
        <v>1</v>
      </c>
      <c r="Q2" s="15">
        <f t="shared" ref="Q2:Q65" si="3">COUNTIF(F2,"br.inpe.climaespacial.tsi.entity.model")</f>
        <v>1</v>
      </c>
      <c r="R2" s="15">
        <f t="shared" ref="R2:R65" si="4">COUNTIF(G2,"br.inpe.climaespacial.tsi.viewer.rest")</f>
        <v>1</v>
      </c>
      <c r="S2" s="15">
        <f>COUNTIF(H2,"Only 1")</f>
        <v>1</v>
      </c>
      <c r="T2" s="15">
        <f t="shared" ref="T2:T65" si="5">COUNTIF(I2,"Table")</f>
        <v>1</v>
      </c>
      <c r="U2" s="15">
        <f t="shared" ref="U2:U65" si="6">COUNTIF(J2,"Field - id")</f>
        <v>1</v>
      </c>
      <c r="V2" s="15">
        <f t="shared" ref="V2:V65" si="7">COUNTIF(K2,"RequestMapping")</f>
        <v>1</v>
      </c>
    </row>
    <row r="3" spans="1:22" s="15" customFormat="1" ht="15.75" customHeight="1" x14ac:dyDescent="0.25">
      <c r="A3" s="15" t="s">
        <v>20</v>
      </c>
      <c r="B3" s="15" t="s">
        <v>3</v>
      </c>
      <c r="C3" s="15" t="s">
        <v>5</v>
      </c>
      <c r="D3" s="15" t="s">
        <v>44</v>
      </c>
      <c r="E3" s="15" t="s">
        <v>21</v>
      </c>
      <c r="F3" s="15" t="s">
        <v>8</v>
      </c>
      <c r="G3" s="15" t="s">
        <v>16</v>
      </c>
      <c r="H3" s="15" t="s">
        <v>33</v>
      </c>
      <c r="I3" s="15" t="s">
        <v>10</v>
      </c>
      <c r="J3" s="15" t="s">
        <v>28</v>
      </c>
      <c r="K3" s="15" t="s">
        <v>24</v>
      </c>
      <c r="L3" s="15">
        <f t="shared" ref="L3:L66" si="8">SUM(M3:V3)</f>
        <v>9</v>
      </c>
      <c r="M3" s="15">
        <f t="shared" ref="M3:M65" si="9">COUNTIF(B3,"org.junit")</f>
        <v>1</v>
      </c>
      <c r="N3" s="15">
        <f t="shared" si="0"/>
        <v>1</v>
      </c>
      <c r="O3" s="15">
        <f t="shared" si="1"/>
        <v>1</v>
      </c>
      <c r="P3" s="15">
        <f t="shared" si="2"/>
        <v>1</v>
      </c>
      <c r="Q3" s="15">
        <f t="shared" si="3"/>
        <v>1</v>
      </c>
      <c r="R3" s="15">
        <f t="shared" si="4"/>
        <v>1</v>
      </c>
      <c r="S3" s="15">
        <f t="shared" ref="S3:S66" si="10">COUNTIF(H3,"Only 1")</f>
        <v>1</v>
      </c>
      <c r="T3" s="15">
        <f t="shared" si="5"/>
        <v>1</v>
      </c>
      <c r="U3" s="15">
        <f t="shared" si="6"/>
        <v>0</v>
      </c>
      <c r="V3" s="15">
        <f t="shared" si="7"/>
        <v>1</v>
      </c>
    </row>
    <row r="4" spans="1:22" s="15" customFormat="1" ht="15.75" customHeight="1" x14ac:dyDescent="0.25">
      <c r="A4" s="15" t="s">
        <v>14</v>
      </c>
      <c r="B4" s="15" t="s">
        <v>44</v>
      </c>
      <c r="C4" s="15" t="s">
        <v>5</v>
      </c>
      <c r="D4" s="15" t="s">
        <v>44</v>
      </c>
      <c r="E4" s="15" t="s">
        <v>21</v>
      </c>
      <c r="F4" s="15" t="s">
        <v>8</v>
      </c>
      <c r="G4" s="15" t="s">
        <v>16</v>
      </c>
      <c r="H4" s="15" t="s">
        <v>165</v>
      </c>
      <c r="I4" s="15" t="s">
        <v>10</v>
      </c>
      <c r="J4" s="15" t="s">
        <v>28</v>
      </c>
      <c r="K4" s="15" t="s">
        <v>24</v>
      </c>
      <c r="L4" s="15">
        <f>SUM(M4:V4)</f>
        <v>7</v>
      </c>
      <c r="M4" s="15">
        <f t="shared" si="9"/>
        <v>0</v>
      </c>
      <c r="N4" s="15">
        <f t="shared" si="0"/>
        <v>1</v>
      </c>
      <c r="O4" s="15">
        <f t="shared" si="1"/>
        <v>1</v>
      </c>
      <c r="P4" s="15">
        <f t="shared" si="2"/>
        <v>1</v>
      </c>
      <c r="Q4" s="15">
        <f t="shared" si="3"/>
        <v>1</v>
      </c>
      <c r="R4" s="15">
        <f t="shared" si="4"/>
        <v>1</v>
      </c>
      <c r="S4" s="15">
        <f t="shared" si="10"/>
        <v>0</v>
      </c>
      <c r="T4" s="15">
        <f t="shared" si="5"/>
        <v>1</v>
      </c>
      <c r="U4" s="15">
        <f t="shared" si="6"/>
        <v>0</v>
      </c>
      <c r="V4" s="15">
        <f t="shared" si="7"/>
        <v>1</v>
      </c>
    </row>
    <row r="5" spans="1:22" s="15" customFormat="1" ht="15.75" customHeight="1" x14ac:dyDescent="0.25">
      <c r="A5" s="15" t="s">
        <v>26</v>
      </c>
      <c r="B5" s="15" t="s">
        <v>3</v>
      </c>
      <c r="C5" s="15" t="s">
        <v>5</v>
      </c>
      <c r="D5" s="15" t="s">
        <v>44</v>
      </c>
      <c r="E5" s="15" t="s">
        <v>21</v>
      </c>
      <c r="F5" s="15" t="s">
        <v>8</v>
      </c>
      <c r="G5" s="15" t="s">
        <v>16</v>
      </c>
      <c r="H5" s="15" t="s">
        <v>33</v>
      </c>
      <c r="I5" s="15" t="s">
        <v>10</v>
      </c>
      <c r="J5" s="15" t="s">
        <v>23</v>
      </c>
      <c r="K5" s="15" t="s">
        <v>24</v>
      </c>
      <c r="L5" s="15">
        <f t="shared" si="8"/>
        <v>10</v>
      </c>
      <c r="M5" s="15">
        <f t="shared" si="9"/>
        <v>1</v>
      </c>
      <c r="N5" s="15">
        <f t="shared" si="0"/>
        <v>1</v>
      </c>
      <c r="O5" s="15">
        <f t="shared" si="1"/>
        <v>1</v>
      </c>
      <c r="P5" s="15">
        <f t="shared" si="2"/>
        <v>1</v>
      </c>
      <c r="Q5" s="15">
        <f t="shared" si="3"/>
        <v>1</v>
      </c>
      <c r="R5" s="15">
        <f t="shared" si="4"/>
        <v>1</v>
      </c>
      <c r="S5" s="15">
        <f t="shared" si="10"/>
        <v>1</v>
      </c>
      <c r="T5" s="15">
        <f t="shared" si="5"/>
        <v>1</v>
      </c>
      <c r="U5" s="15">
        <f t="shared" si="6"/>
        <v>1</v>
      </c>
      <c r="V5" s="15">
        <f t="shared" si="7"/>
        <v>1</v>
      </c>
    </row>
    <row r="6" spans="1:22" s="15" customFormat="1" ht="15.75" customHeight="1" x14ac:dyDescent="0.25">
      <c r="A6" s="15" t="s">
        <v>30</v>
      </c>
      <c r="B6" s="15" t="s">
        <v>3</v>
      </c>
      <c r="C6" s="15" t="s">
        <v>5</v>
      </c>
      <c r="D6" s="15" t="s">
        <v>44</v>
      </c>
      <c r="E6" s="15" t="s">
        <v>21</v>
      </c>
      <c r="F6" s="15" t="s">
        <v>8</v>
      </c>
      <c r="G6" s="15" t="s">
        <v>16</v>
      </c>
      <c r="H6" s="15" t="s">
        <v>33</v>
      </c>
      <c r="I6" s="15" t="s">
        <v>17</v>
      </c>
      <c r="J6" s="15" t="s">
        <v>23</v>
      </c>
      <c r="K6" s="15" t="s">
        <v>19</v>
      </c>
      <c r="L6" s="15">
        <f t="shared" si="8"/>
        <v>8</v>
      </c>
      <c r="M6" s="15">
        <f t="shared" si="9"/>
        <v>1</v>
      </c>
      <c r="N6" s="15">
        <f t="shared" si="0"/>
        <v>1</v>
      </c>
      <c r="O6" s="15">
        <f t="shared" si="1"/>
        <v>1</v>
      </c>
      <c r="P6" s="15">
        <f t="shared" si="2"/>
        <v>1</v>
      </c>
      <c r="Q6" s="15">
        <f t="shared" si="3"/>
        <v>1</v>
      </c>
      <c r="R6" s="15">
        <f t="shared" si="4"/>
        <v>1</v>
      </c>
      <c r="S6" s="15">
        <f t="shared" si="10"/>
        <v>1</v>
      </c>
      <c r="T6" s="15">
        <f t="shared" si="5"/>
        <v>0</v>
      </c>
      <c r="U6" s="15">
        <f t="shared" si="6"/>
        <v>1</v>
      </c>
      <c r="V6" s="15">
        <f t="shared" si="7"/>
        <v>0</v>
      </c>
    </row>
    <row r="7" spans="1:22" s="15" customFormat="1" ht="15.75" customHeight="1" x14ac:dyDescent="0.25">
      <c r="A7" s="15" t="s">
        <v>30</v>
      </c>
      <c r="B7" s="15" t="s">
        <v>3</v>
      </c>
      <c r="C7" s="15" t="s">
        <v>5</v>
      </c>
      <c r="D7" s="15" t="s">
        <v>44</v>
      </c>
      <c r="E7" s="15" t="s">
        <v>21</v>
      </c>
      <c r="F7" s="15" t="s">
        <v>8</v>
      </c>
      <c r="G7" s="15" t="s">
        <v>16</v>
      </c>
      <c r="H7" s="15" t="s">
        <v>33</v>
      </c>
      <c r="I7" s="15" t="s">
        <v>10</v>
      </c>
      <c r="J7" s="15" t="s">
        <v>23</v>
      </c>
      <c r="K7" s="15" t="s">
        <v>24</v>
      </c>
      <c r="L7" s="15">
        <f t="shared" si="8"/>
        <v>10</v>
      </c>
      <c r="M7" s="15">
        <f t="shared" si="9"/>
        <v>1</v>
      </c>
      <c r="N7" s="15">
        <f t="shared" si="0"/>
        <v>1</v>
      </c>
      <c r="O7" s="15">
        <f t="shared" si="1"/>
        <v>1</v>
      </c>
      <c r="P7" s="15">
        <f t="shared" si="2"/>
        <v>1</v>
      </c>
      <c r="Q7" s="15">
        <f t="shared" si="3"/>
        <v>1</v>
      </c>
      <c r="R7" s="15">
        <f t="shared" si="4"/>
        <v>1</v>
      </c>
      <c r="S7" s="15">
        <f t="shared" si="10"/>
        <v>1</v>
      </c>
      <c r="T7" s="15">
        <f t="shared" si="5"/>
        <v>1</v>
      </c>
      <c r="U7" s="15">
        <f t="shared" si="6"/>
        <v>1</v>
      </c>
      <c r="V7" s="15">
        <f t="shared" si="7"/>
        <v>1</v>
      </c>
    </row>
    <row r="8" spans="1:22" s="15" customFormat="1" ht="15.75" customHeight="1" x14ac:dyDescent="0.25">
      <c r="A8" s="15" t="s">
        <v>30</v>
      </c>
      <c r="B8" s="15" t="s">
        <v>3</v>
      </c>
      <c r="C8" s="15" t="s">
        <v>5</v>
      </c>
      <c r="D8" s="15" t="s">
        <v>44</v>
      </c>
      <c r="E8" s="15" t="s">
        <v>21</v>
      </c>
      <c r="F8" s="15" t="s">
        <v>8</v>
      </c>
      <c r="G8" s="15" t="s">
        <v>16</v>
      </c>
      <c r="H8" s="15" t="s">
        <v>33</v>
      </c>
      <c r="I8" s="15" t="s">
        <v>10</v>
      </c>
      <c r="J8" s="15" t="s">
        <v>28</v>
      </c>
      <c r="K8" s="15" t="s">
        <v>19</v>
      </c>
      <c r="L8" s="15">
        <f t="shared" si="8"/>
        <v>8</v>
      </c>
      <c r="M8" s="15">
        <f t="shared" si="9"/>
        <v>1</v>
      </c>
      <c r="N8" s="15">
        <f t="shared" si="0"/>
        <v>1</v>
      </c>
      <c r="O8" s="15">
        <f t="shared" si="1"/>
        <v>1</v>
      </c>
      <c r="P8" s="15">
        <f t="shared" si="2"/>
        <v>1</v>
      </c>
      <c r="Q8" s="15">
        <f t="shared" si="3"/>
        <v>1</v>
      </c>
      <c r="R8" s="15">
        <f t="shared" si="4"/>
        <v>1</v>
      </c>
      <c r="S8" s="15">
        <f t="shared" si="10"/>
        <v>1</v>
      </c>
      <c r="T8" s="15">
        <f t="shared" si="5"/>
        <v>1</v>
      </c>
      <c r="U8" s="15">
        <f t="shared" si="6"/>
        <v>0</v>
      </c>
      <c r="V8" s="15">
        <f t="shared" si="7"/>
        <v>0</v>
      </c>
    </row>
    <row r="9" spans="1:22" s="15" customFormat="1" ht="15.75" customHeight="1" x14ac:dyDescent="0.25">
      <c r="A9" s="15" t="s">
        <v>20</v>
      </c>
      <c r="B9" s="15" t="s">
        <v>3</v>
      </c>
      <c r="C9" s="15" t="s">
        <v>5</v>
      </c>
      <c r="D9" s="15" t="s">
        <v>44</v>
      </c>
      <c r="E9" s="15" t="s">
        <v>21</v>
      </c>
      <c r="F9" s="15" t="s">
        <v>8</v>
      </c>
      <c r="G9" s="15" t="s">
        <v>16</v>
      </c>
      <c r="H9" s="15" t="s">
        <v>165</v>
      </c>
      <c r="I9" s="15" t="s">
        <v>29</v>
      </c>
      <c r="J9" s="15" t="s">
        <v>23</v>
      </c>
      <c r="K9" s="15" t="s">
        <v>24</v>
      </c>
      <c r="L9" s="15">
        <f t="shared" si="8"/>
        <v>8</v>
      </c>
      <c r="M9" s="15">
        <f t="shared" si="9"/>
        <v>1</v>
      </c>
      <c r="N9" s="15">
        <f t="shared" si="0"/>
        <v>1</v>
      </c>
      <c r="O9" s="15">
        <f t="shared" si="1"/>
        <v>1</v>
      </c>
      <c r="P9" s="15">
        <f t="shared" si="2"/>
        <v>1</v>
      </c>
      <c r="Q9" s="15">
        <f t="shared" si="3"/>
        <v>1</v>
      </c>
      <c r="R9" s="15">
        <f t="shared" si="4"/>
        <v>1</v>
      </c>
      <c r="S9" s="15">
        <f t="shared" si="10"/>
        <v>0</v>
      </c>
      <c r="T9" s="15">
        <f t="shared" si="5"/>
        <v>0</v>
      </c>
      <c r="U9" s="15">
        <f t="shared" si="6"/>
        <v>1</v>
      </c>
      <c r="V9" s="15">
        <f t="shared" si="7"/>
        <v>1</v>
      </c>
    </row>
    <row r="10" spans="1:22" s="15" customFormat="1" ht="15.75" customHeight="1" x14ac:dyDescent="0.25">
      <c r="A10" s="15" t="s">
        <v>26</v>
      </c>
      <c r="B10" s="15" t="s">
        <v>3</v>
      </c>
      <c r="C10" s="15" t="s">
        <v>5</v>
      </c>
      <c r="D10" s="15" t="s">
        <v>44</v>
      </c>
      <c r="E10" s="15" t="s">
        <v>21</v>
      </c>
      <c r="F10" s="15" t="s">
        <v>8</v>
      </c>
      <c r="G10" s="15" t="s">
        <v>16</v>
      </c>
      <c r="H10" s="15" t="s">
        <v>33</v>
      </c>
      <c r="I10" s="15" t="s">
        <v>29</v>
      </c>
      <c r="J10" s="15" t="s">
        <v>23</v>
      </c>
      <c r="K10" s="15" t="s">
        <v>24</v>
      </c>
      <c r="L10" s="15">
        <f t="shared" si="8"/>
        <v>9</v>
      </c>
      <c r="M10" s="15">
        <f t="shared" si="9"/>
        <v>1</v>
      </c>
      <c r="N10" s="15">
        <f t="shared" si="0"/>
        <v>1</v>
      </c>
      <c r="O10" s="15">
        <f t="shared" si="1"/>
        <v>1</v>
      </c>
      <c r="P10" s="15">
        <f t="shared" si="2"/>
        <v>1</v>
      </c>
      <c r="Q10" s="15">
        <f t="shared" si="3"/>
        <v>1</v>
      </c>
      <c r="R10" s="15">
        <f t="shared" si="4"/>
        <v>1</v>
      </c>
      <c r="S10" s="15">
        <f t="shared" si="10"/>
        <v>1</v>
      </c>
      <c r="T10" s="15">
        <f t="shared" si="5"/>
        <v>0</v>
      </c>
      <c r="U10" s="15">
        <f t="shared" si="6"/>
        <v>1</v>
      </c>
      <c r="V10" s="15">
        <f t="shared" si="7"/>
        <v>1</v>
      </c>
    </row>
    <row r="11" spans="1:22" s="15" customFormat="1" ht="15.75" customHeight="1" x14ac:dyDescent="0.25">
      <c r="A11" s="15" t="s">
        <v>20</v>
      </c>
      <c r="B11" s="15" t="s">
        <v>3</v>
      </c>
      <c r="C11" s="15" t="s">
        <v>5</v>
      </c>
      <c r="D11" s="15" t="s">
        <v>44</v>
      </c>
      <c r="E11" s="15" t="s">
        <v>21</v>
      </c>
      <c r="F11" s="15" t="s">
        <v>8</v>
      </c>
      <c r="G11" s="15" t="s">
        <v>16</v>
      </c>
      <c r="H11" s="15" t="s">
        <v>33</v>
      </c>
      <c r="I11" s="15" t="s">
        <v>29</v>
      </c>
      <c r="J11" s="15" t="s">
        <v>23</v>
      </c>
      <c r="K11" s="15" t="s">
        <v>24</v>
      </c>
      <c r="L11" s="15">
        <f t="shared" si="8"/>
        <v>9</v>
      </c>
      <c r="M11" s="15">
        <f t="shared" si="9"/>
        <v>1</v>
      </c>
      <c r="N11" s="15">
        <f t="shared" si="0"/>
        <v>1</v>
      </c>
      <c r="O11" s="15">
        <f t="shared" si="1"/>
        <v>1</v>
      </c>
      <c r="P11" s="15">
        <f t="shared" si="2"/>
        <v>1</v>
      </c>
      <c r="Q11" s="15">
        <f t="shared" si="3"/>
        <v>1</v>
      </c>
      <c r="R11" s="15">
        <f t="shared" si="4"/>
        <v>1</v>
      </c>
      <c r="S11" s="15">
        <f t="shared" si="10"/>
        <v>1</v>
      </c>
      <c r="T11" s="15">
        <f t="shared" si="5"/>
        <v>0</v>
      </c>
      <c r="U11" s="15">
        <f t="shared" si="6"/>
        <v>1</v>
      </c>
      <c r="V11" s="15">
        <f t="shared" si="7"/>
        <v>1</v>
      </c>
    </row>
    <row r="12" spans="1:22" s="15" customFormat="1" ht="15.75" customHeight="1" x14ac:dyDescent="0.25">
      <c r="A12" s="15" t="s">
        <v>20</v>
      </c>
      <c r="B12" s="15" t="s">
        <v>3</v>
      </c>
      <c r="C12" s="15" t="s">
        <v>5</v>
      </c>
      <c r="D12" s="15" t="s">
        <v>44</v>
      </c>
      <c r="E12" s="15" t="s">
        <v>21</v>
      </c>
      <c r="F12" s="15" t="s">
        <v>8</v>
      </c>
      <c r="G12" s="15" t="s">
        <v>16</v>
      </c>
      <c r="H12" s="15" t="s">
        <v>165</v>
      </c>
      <c r="I12" s="15" t="s">
        <v>29</v>
      </c>
      <c r="J12" s="15" t="s">
        <v>23</v>
      </c>
      <c r="K12" s="15" t="s">
        <v>19</v>
      </c>
      <c r="L12" s="15">
        <f t="shared" si="8"/>
        <v>7</v>
      </c>
      <c r="M12" s="15">
        <f t="shared" si="9"/>
        <v>1</v>
      </c>
      <c r="N12" s="15">
        <f t="shared" si="0"/>
        <v>1</v>
      </c>
      <c r="O12" s="15">
        <f t="shared" si="1"/>
        <v>1</v>
      </c>
      <c r="P12" s="15">
        <f t="shared" si="2"/>
        <v>1</v>
      </c>
      <c r="Q12" s="15">
        <f t="shared" si="3"/>
        <v>1</v>
      </c>
      <c r="R12" s="15">
        <f t="shared" si="4"/>
        <v>1</v>
      </c>
      <c r="S12" s="15">
        <f t="shared" si="10"/>
        <v>0</v>
      </c>
      <c r="T12" s="15">
        <f t="shared" si="5"/>
        <v>0</v>
      </c>
      <c r="U12" s="15">
        <f t="shared" si="6"/>
        <v>1</v>
      </c>
      <c r="V12" s="15">
        <f t="shared" si="7"/>
        <v>0</v>
      </c>
    </row>
    <row r="13" spans="1:22" s="15" customFormat="1" ht="15.75" customHeight="1" x14ac:dyDescent="0.25">
      <c r="A13" s="15" t="s">
        <v>30</v>
      </c>
      <c r="B13" s="15" t="s">
        <v>3</v>
      </c>
      <c r="C13" s="15" t="s">
        <v>4</v>
      </c>
      <c r="D13" s="15" t="s">
        <v>44</v>
      </c>
      <c r="E13" s="15" t="s">
        <v>21</v>
      </c>
      <c r="F13" s="15" t="s">
        <v>8</v>
      </c>
      <c r="G13" s="15" t="s">
        <v>16</v>
      </c>
      <c r="H13" s="15" t="s">
        <v>165</v>
      </c>
      <c r="I13" s="15" t="s">
        <v>29</v>
      </c>
      <c r="J13" s="15" t="s">
        <v>18</v>
      </c>
      <c r="K13" s="15" t="s">
        <v>12</v>
      </c>
      <c r="L13" s="15">
        <f t="shared" si="8"/>
        <v>5</v>
      </c>
      <c r="M13" s="15">
        <f t="shared" si="9"/>
        <v>1</v>
      </c>
      <c r="N13" s="15">
        <f t="shared" si="0"/>
        <v>0</v>
      </c>
      <c r="O13" s="15">
        <f t="shared" si="1"/>
        <v>1</v>
      </c>
      <c r="P13" s="15">
        <f t="shared" si="2"/>
        <v>1</v>
      </c>
      <c r="Q13" s="15">
        <f t="shared" si="3"/>
        <v>1</v>
      </c>
      <c r="R13" s="15">
        <f t="shared" si="4"/>
        <v>1</v>
      </c>
      <c r="S13" s="15">
        <f t="shared" si="10"/>
        <v>0</v>
      </c>
      <c r="T13" s="15">
        <f t="shared" si="5"/>
        <v>0</v>
      </c>
      <c r="U13" s="15">
        <f t="shared" si="6"/>
        <v>0</v>
      </c>
      <c r="V13" s="15">
        <f t="shared" si="7"/>
        <v>0</v>
      </c>
    </row>
    <row r="14" spans="1:22" s="15" customFormat="1" ht="15.75" customHeight="1" x14ac:dyDescent="0.25">
      <c r="A14" s="15" t="s">
        <v>257</v>
      </c>
      <c r="B14" s="15" t="s">
        <v>4</v>
      </c>
      <c r="C14" s="15" t="s">
        <v>5</v>
      </c>
      <c r="D14" s="15" t="s">
        <v>44</v>
      </c>
      <c r="E14" s="15" t="s">
        <v>21</v>
      </c>
      <c r="F14" s="15" t="s">
        <v>8</v>
      </c>
      <c r="G14" s="15" t="s">
        <v>16</v>
      </c>
      <c r="H14" s="15" t="s">
        <v>33</v>
      </c>
      <c r="I14" s="15" t="s">
        <v>10</v>
      </c>
      <c r="J14" s="15" t="s">
        <v>11</v>
      </c>
      <c r="K14" s="15" t="s">
        <v>24</v>
      </c>
      <c r="L14" s="15">
        <f t="shared" si="8"/>
        <v>8</v>
      </c>
      <c r="M14" s="15">
        <f t="shared" si="9"/>
        <v>0</v>
      </c>
      <c r="N14" s="15">
        <f t="shared" si="0"/>
        <v>1</v>
      </c>
      <c r="O14" s="15">
        <f t="shared" si="1"/>
        <v>1</v>
      </c>
      <c r="P14" s="15">
        <f t="shared" si="2"/>
        <v>1</v>
      </c>
      <c r="Q14" s="15">
        <f t="shared" si="3"/>
        <v>1</v>
      </c>
      <c r="R14" s="15">
        <f t="shared" si="4"/>
        <v>1</v>
      </c>
      <c r="S14" s="15">
        <f t="shared" si="10"/>
        <v>1</v>
      </c>
      <c r="T14" s="15">
        <f t="shared" si="5"/>
        <v>1</v>
      </c>
      <c r="U14" s="15">
        <f t="shared" si="6"/>
        <v>0</v>
      </c>
      <c r="V14" s="15">
        <f t="shared" si="7"/>
        <v>1</v>
      </c>
    </row>
    <row r="15" spans="1:22" s="15" customFormat="1" ht="15.75" customHeight="1" x14ac:dyDescent="0.25">
      <c r="A15" s="15" t="s">
        <v>26</v>
      </c>
      <c r="B15" s="15" t="s">
        <v>5</v>
      </c>
      <c r="C15" s="15" t="s">
        <v>3</v>
      </c>
      <c r="D15" s="15" t="s">
        <v>44</v>
      </c>
      <c r="E15" s="15" t="s">
        <v>21</v>
      </c>
      <c r="F15" s="15" t="s">
        <v>8</v>
      </c>
      <c r="G15" s="15" t="s">
        <v>16</v>
      </c>
      <c r="H15" s="15" t="s">
        <v>165</v>
      </c>
      <c r="I15" s="15" t="s">
        <v>10</v>
      </c>
      <c r="J15" s="15" t="s">
        <v>28</v>
      </c>
      <c r="K15" s="15" t="s">
        <v>24</v>
      </c>
      <c r="L15" s="15">
        <f t="shared" si="8"/>
        <v>6</v>
      </c>
      <c r="M15" s="15">
        <f t="shared" si="9"/>
        <v>0</v>
      </c>
      <c r="N15" s="15">
        <f t="shared" si="0"/>
        <v>0</v>
      </c>
      <c r="O15" s="15">
        <f t="shared" si="1"/>
        <v>1</v>
      </c>
      <c r="P15" s="15">
        <f t="shared" si="2"/>
        <v>1</v>
      </c>
      <c r="Q15" s="15">
        <f t="shared" si="3"/>
        <v>1</v>
      </c>
      <c r="R15" s="15">
        <f t="shared" si="4"/>
        <v>1</v>
      </c>
      <c r="S15" s="15">
        <f t="shared" si="10"/>
        <v>0</v>
      </c>
      <c r="T15" s="15">
        <f t="shared" si="5"/>
        <v>1</v>
      </c>
      <c r="U15" s="15">
        <f t="shared" si="6"/>
        <v>0</v>
      </c>
      <c r="V15" s="15">
        <f t="shared" si="7"/>
        <v>1</v>
      </c>
    </row>
    <row r="16" spans="1:22" s="15" customFormat="1" ht="15.75" customHeight="1" x14ac:dyDescent="0.25">
      <c r="A16" s="15" t="s">
        <v>30</v>
      </c>
      <c r="B16" s="15" t="s">
        <v>3</v>
      </c>
      <c r="C16" s="15" t="s">
        <v>5</v>
      </c>
      <c r="D16" s="15" t="s">
        <v>44</v>
      </c>
      <c r="E16" s="15" t="s">
        <v>21</v>
      </c>
      <c r="F16" s="15" t="s">
        <v>8</v>
      </c>
      <c r="G16" s="15" t="s">
        <v>7</v>
      </c>
      <c r="H16" s="15" t="s">
        <v>164</v>
      </c>
      <c r="I16" s="15" t="s">
        <v>10</v>
      </c>
      <c r="J16" s="15" t="s">
        <v>31</v>
      </c>
      <c r="K16" s="15" t="s">
        <v>125</v>
      </c>
      <c r="L16" s="15">
        <f t="shared" si="8"/>
        <v>6</v>
      </c>
      <c r="M16" s="15">
        <f t="shared" si="9"/>
        <v>1</v>
      </c>
      <c r="N16" s="15">
        <f t="shared" si="0"/>
        <v>1</v>
      </c>
      <c r="O16" s="15">
        <f t="shared" si="1"/>
        <v>1</v>
      </c>
      <c r="P16" s="15">
        <f t="shared" si="2"/>
        <v>1</v>
      </c>
      <c r="Q16" s="15">
        <f t="shared" si="3"/>
        <v>1</v>
      </c>
      <c r="R16" s="15">
        <f t="shared" si="4"/>
        <v>0</v>
      </c>
      <c r="S16" s="15">
        <f t="shared" si="10"/>
        <v>0</v>
      </c>
      <c r="T16" s="15">
        <f t="shared" si="5"/>
        <v>1</v>
      </c>
      <c r="U16" s="15">
        <f t="shared" si="6"/>
        <v>0</v>
      </c>
      <c r="V16" s="15">
        <f t="shared" si="7"/>
        <v>0</v>
      </c>
    </row>
    <row r="17" spans="1:22" s="15" customFormat="1" ht="15.75" customHeight="1" x14ac:dyDescent="0.25">
      <c r="A17" s="15" t="s">
        <v>26</v>
      </c>
      <c r="B17" s="15" t="s">
        <v>3</v>
      </c>
      <c r="C17" s="15" t="s">
        <v>5</v>
      </c>
      <c r="D17" s="15" t="s">
        <v>44</v>
      </c>
      <c r="E17" s="15" t="s">
        <v>21</v>
      </c>
      <c r="F17" s="15" t="s">
        <v>8</v>
      </c>
      <c r="G17" s="15" t="s">
        <v>16</v>
      </c>
      <c r="H17" s="15" t="s">
        <v>33</v>
      </c>
      <c r="I17" s="15" t="s">
        <v>10</v>
      </c>
      <c r="J17" s="15" t="s">
        <v>23</v>
      </c>
      <c r="K17" s="15" t="s">
        <v>24</v>
      </c>
      <c r="L17" s="15">
        <f t="shared" si="8"/>
        <v>10</v>
      </c>
      <c r="M17" s="15">
        <f t="shared" si="9"/>
        <v>1</v>
      </c>
      <c r="N17" s="15">
        <f t="shared" si="0"/>
        <v>1</v>
      </c>
      <c r="O17" s="15">
        <f t="shared" si="1"/>
        <v>1</v>
      </c>
      <c r="P17" s="15">
        <f t="shared" si="2"/>
        <v>1</v>
      </c>
      <c r="Q17" s="15">
        <f t="shared" si="3"/>
        <v>1</v>
      </c>
      <c r="R17" s="15">
        <f t="shared" si="4"/>
        <v>1</v>
      </c>
      <c r="S17" s="15">
        <f t="shared" si="10"/>
        <v>1</v>
      </c>
      <c r="T17" s="15">
        <f t="shared" si="5"/>
        <v>1</v>
      </c>
      <c r="U17" s="15">
        <f t="shared" si="6"/>
        <v>1</v>
      </c>
      <c r="V17" s="15">
        <f t="shared" si="7"/>
        <v>1</v>
      </c>
    </row>
    <row r="18" spans="1:22" s="15" customFormat="1" ht="15.75" customHeight="1" x14ac:dyDescent="0.25">
      <c r="A18" s="15" t="s">
        <v>20</v>
      </c>
      <c r="B18" s="15" t="s">
        <v>3</v>
      </c>
      <c r="C18" s="15" t="s">
        <v>5</v>
      </c>
      <c r="D18" s="15" t="s">
        <v>44</v>
      </c>
      <c r="E18" s="15" t="s">
        <v>21</v>
      </c>
      <c r="F18" s="15" t="s">
        <v>8</v>
      </c>
      <c r="G18" s="15" t="s">
        <v>16</v>
      </c>
      <c r="H18" s="15" t="s">
        <v>33</v>
      </c>
      <c r="I18" s="15" t="s">
        <v>10</v>
      </c>
      <c r="J18" s="15" t="s">
        <v>28</v>
      </c>
      <c r="K18" s="15" t="s">
        <v>125</v>
      </c>
      <c r="L18" s="15">
        <f t="shared" si="8"/>
        <v>8</v>
      </c>
      <c r="M18" s="15">
        <f t="shared" si="9"/>
        <v>1</v>
      </c>
      <c r="N18" s="15">
        <f t="shared" si="0"/>
        <v>1</v>
      </c>
      <c r="O18" s="15">
        <f t="shared" si="1"/>
        <v>1</v>
      </c>
      <c r="P18" s="15">
        <f t="shared" si="2"/>
        <v>1</v>
      </c>
      <c r="Q18" s="15">
        <f t="shared" si="3"/>
        <v>1</v>
      </c>
      <c r="R18" s="15">
        <f t="shared" si="4"/>
        <v>1</v>
      </c>
      <c r="S18" s="15">
        <f t="shared" si="10"/>
        <v>1</v>
      </c>
      <c r="T18" s="15">
        <f t="shared" si="5"/>
        <v>1</v>
      </c>
      <c r="U18" s="15">
        <f t="shared" si="6"/>
        <v>0</v>
      </c>
      <c r="V18" s="15">
        <f t="shared" si="7"/>
        <v>0</v>
      </c>
    </row>
    <row r="19" spans="1:22" s="15" customFormat="1" ht="15.75" customHeight="1" x14ac:dyDescent="0.25">
      <c r="A19" s="15" t="s">
        <v>26</v>
      </c>
      <c r="B19" s="15" t="s">
        <v>3</v>
      </c>
      <c r="C19" s="15" t="s">
        <v>5</v>
      </c>
      <c r="D19" s="15" t="s">
        <v>44</v>
      </c>
      <c r="E19" s="15" t="s">
        <v>21</v>
      </c>
      <c r="F19" s="15" t="s">
        <v>8</v>
      </c>
      <c r="G19" s="15" t="s">
        <v>16</v>
      </c>
      <c r="H19" s="15" t="s">
        <v>166</v>
      </c>
      <c r="I19" s="15" t="s">
        <v>10</v>
      </c>
      <c r="J19" s="15" t="s">
        <v>31</v>
      </c>
      <c r="K19" s="15" t="s">
        <v>19</v>
      </c>
      <c r="L19" s="15">
        <f t="shared" si="8"/>
        <v>7</v>
      </c>
      <c r="M19" s="15">
        <f t="shared" si="9"/>
        <v>1</v>
      </c>
      <c r="N19" s="15">
        <f t="shared" si="0"/>
        <v>1</v>
      </c>
      <c r="O19" s="15">
        <f t="shared" si="1"/>
        <v>1</v>
      </c>
      <c r="P19" s="15">
        <f t="shared" si="2"/>
        <v>1</v>
      </c>
      <c r="Q19" s="15">
        <f t="shared" si="3"/>
        <v>1</v>
      </c>
      <c r="R19" s="15">
        <f t="shared" si="4"/>
        <v>1</v>
      </c>
      <c r="S19" s="15">
        <f t="shared" si="10"/>
        <v>0</v>
      </c>
      <c r="T19" s="15">
        <f t="shared" si="5"/>
        <v>1</v>
      </c>
      <c r="U19" s="15">
        <f t="shared" si="6"/>
        <v>0</v>
      </c>
      <c r="V19" s="15">
        <f t="shared" si="7"/>
        <v>0</v>
      </c>
    </row>
    <row r="20" spans="1:22" s="15" customFormat="1" ht="15.75" customHeight="1" x14ac:dyDescent="0.25">
      <c r="A20" s="15" t="s">
        <v>96</v>
      </c>
      <c r="B20" s="15" t="s">
        <v>3</v>
      </c>
      <c r="C20" s="15" t="s">
        <v>5</v>
      </c>
      <c r="D20" s="15" t="s">
        <v>44</v>
      </c>
      <c r="E20" s="15" t="s">
        <v>21</v>
      </c>
      <c r="F20" s="15" t="s">
        <v>8</v>
      </c>
      <c r="G20" s="15" t="s">
        <v>16</v>
      </c>
      <c r="H20" s="15" t="s">
        <v>165</v>
      </c>
      <c r="I20" s="15" t="s">
        <v>29</v>
      </c>
      <c r="J20" s="15" t="s">
        <v>11</v>
      </c>
      <c r="K20" s="15" t="s">
        <v>24</v>
      </c>
      <c r="L20" s="15">
        <f t="shared" si="8"/>
        <v>7</v>
      </c>
      <c r="M20" s="15">
        <f t="shared" si="9"/>
        <v>1</v>
      </c>
      <c r="N20" s="15">
        <f t="shared" si="0"/>
        <v>1</v>
      </c>
      <c r="O20" s="15">
        <f t="shared" si="1"/>
        <v>1</v>
      </c>
      <c r="P20" s="15">
        <f t="shared" si="2"/>
        <v>1</v>
      </c>
      <c r="Q20" s="15">
        <f t="shared" si="3"/>
        <v>1</v>
      </c>
      <c r="R20" s="15">
        <f t="shared" si="4"/>
        <v>1</v>
      </c>
      <c r="S20" s="15">
        <f t="shared" si="10"/>
        <v>0</v>
      </c>
      <c r="T20" s="15">
        <f t="shared" si="5"/>
        <v>0</v>
      </c>
      <c r="U20" s="15">
        <f t="shared" si="6"/>
        <v>0</v>
      </c>
      <c r="V20" s="15">
        <f t="shared" si="7"/>
        <v>1</v>
      </c>
    </row>
    <row r="21" spans="1:22" s="15" customFormat="1" ht="15.75" customHeight="1" x14ac:dyDescent="0.25">
      <c r="A21" s="15" t="s">
        <v>30</v>
      </c>
      <c r="B21" s="15" t="s">
        <v>3</v>
      </c>
      <c r="C21" s="15" t="s">
        <v>5</v>
      </c>
      <c r="D21" s="15" t="s">
        <v>44</v>
      </c>
      <c r="E21" s="15" t="s">
        <v>21</v>
      </c>
      <c r="F21" s="15" t="s">
        <v>8</v>
      </c>
      <c r="G21" s="15" t="s">
        <v>16</v>
      </c>
      <c r="H21" s="15" t="s">
        <v>33</v>
      </c>
      <c r="I21" s="15" t="s">
        <v>10</v>
      </c>
      <c r="J21" s="15" t="s">
        <v>28</v>
      </c>
      <c r="K21" s="15" t="s">
        <v>19</v>
      </c>
      <c r="L21" s="15">
        <f t="shared" si="8"/>
        <v>8</v>
      </c>
      <c r="M21" s="15">
        <f t="shared" si="9"/>
        <v>1</v>
      </c>
      <c r="N21" s="15">
        <f t="shared" si="0"/>
        <v>1</v>
      </c>
      <c r="O21" s="15">
        <f t="shared" si="1"/>
        <v>1</v>
      </c>
      <c r="P21" s="15">
        <f t="shared" si="2"/>
        <v>1</v>
      </c>
      <c r="Q21" s="15">
        <f t="shared" si="3"/>
        <v>1</v>
      </c>
      <c r="R21" s="15">
        <f t="shared" si="4"/>
        <v>1</v>
      </c>
      <c r="S21" s="15">
        <f t="shared" si="10"/>
        <v>1</v>
      </c>
      <c r="T21" s="15">
        <f t="shared" si="5"/>
        <v>1</v>
      </c>
      <c r="U21" s="15">
        <f t="shared" si="6"/>
        <v>0</v>
      </c>
      <c r="V21" s="15">
        <f t="shared" si="7"/>
        <v>0</v>
      </c>
    </row>
    <row r="22" spans="1:22" s="15" customFormat="1" ht="15.75" customHeight="1" x14ac:dyDescent="0.25">
      <c r="A22" s="15" t="s">
        <v>30</v>
      </c>
      <c r="B22" s="15" t="s">
        <v>3</v>
      </c>
      <c r="C22" s="15" t="s">
        <v>5</v>
      </c>
      <c r="D22" s="15" t="s">
        <v>44</v>
      </c>
      <c r="E22" s="15" t="s">
        <v>21</v>
      </c>
      <c r="F22" s="15" t="s">
        <v>8</v>
      </c>
      <c r="G22" s="15" t="s">
        <v>16</v>
      </c>
      <c r="H22" s="15" t="s">
        <v>33</v>
      </c>
      <c r="I22" s="15" t="s">
        <v>29</v>
      </c>
      <c r="J22" s="15" t="s">
        <v>23</v>
      </c>
      <c r="K22" s="15" t="s">
        <v>24</v>
      </c>
      <c r="L22" s="15">
        <f t="shared" si="8"/>
        <v>9</v>
      </c>
      <c r="M22" s="15">
        <f t="shared" si="9"/>
        <v>1</v>
      </c>
      <c r="N22" s="15">
        <f t="shared" si="0"/>
        <v>1</v>
      </c>
      <c r="O22" s="15">
        <f t="shared" si="1"/>
        <v>1</v>
      </c>
      <c r="P22" s="15">
        <f t="shared" si="2"/>
        <v>1</v>
      </c>
      <c r="Q22" s="15">
        <f t="shared" si="3"/>
        <v>1</v>
      </c>
      <c r="R22" s="15">
        <f t="shared" si="4"/>
        <v>1</v>
      </c>
      <c r="S22" s="15">
        <f t="shared" si="10"/>
        <v>1</v>
      </c>
      <c r="T22" s="15">
        <f t="shared" si="5"/>
        <v>0</v>
      </c>
      <c r="U22" s="15">
        <f t="shared" si="6"/>
        <v>1</v>
      </c>
      <c r="V22" s="15">
        <f t="shared" si="7"/>
        <v>1</v>
      </c>
    </row>
    <row r="23" spans="1:22" s="15" customFormat="1" ht="15.75" customHeight="1" x14ac:dyDescent="0.25">
      <c r="A23" s="15" t="s">
        <v>20</v>
      </c>
      <c r="B23" s="15" t="s">
        <v>3</v>
      </c>
      <c r="C23" s="15" t="s">
        <v>5</v>
      </c>
      <c r="D23" s="15" t="s">
        <v>44</v>
      </c>
      <c r="E23" s="15" t="s">
        <v>21</v>
      </c>
      <c r="F23" s="15" t="s">
        <v>8</v>
      </c>
      <c r="G23" s="15" t="s">
        <v>16</v>
      </c>
      <c r="H23" s="15" t="s">
        <v>33</v>
      </c>
      <c r="I23" s="15" t="s">
        <v>29</v>
      </c>
      <c r="J23" s="15" t="s">
        <v>28</v>
      </c>
      <c r="K23" s="15" t="s">
        <v>24</v>
      </c>
      <c r="L23" s="15">
        <f t="shared" si="8"/>
        <v>8</v>
      </c>
      <c r="M23" s="15">
        <f t="shared" si="9"/>
        <v>1</v>
      </c>
      <c r="N23" s="15">
        <f t="shared" si="0"/>
        <v>1</v>
      </c>
      <c r="O23" s="15">
        <f t="shared" si="1"/>
        <v>1</v>
      </c>
      <c r="P23" s="15">
        <f t="shared" si="2"/>
        <v>1</v>
      </c>
      <c r="Q23" s="15">
        <f t="shared" si="3"/>
        <v>1</v>
      </c>
      <c r="R23" s="15">
        <f t="shared" si="4"/>
        <v>1</v>
      </c>
      <c r="S23" s="15">
        <f t="shared" si="10"/>
        <v>1</v>
      </c>
      <c r="T23" s="15">
        <f t="shared" si="5"/>
        <v>0</v>
      </c>
      <c r="U23" s="15">
        <f t="shared" si="6"/>
        <v>0</v>
      </c>
      <c r="V23" s="15">
        <f t="shared" si="7"/>
        <v>1</v>
      </c>
    </row>
    <row r="24" spans="1:22" s="15" customFormat="1" ht="15.75" customHeight="1" x14ac:dyDescent="0.25">
      <c r="A24" s="15" t="s">
        <v>26</v>
      </c>
      <c r="B24" s="15" t="s">
        <v>3</v>
      </c>
      <c r="C24" s="15" t="s">
        <v>5</v>
      </c>
      <c r="D24" s="15" t="s">
        <v>44</v>
      </c>
      <c r="E24" s="15" t="s">
        <v>21</v>
      </c>
      <c r="F24" s="15" t="s">
        <v>8</v>
      </c>
      <c r="G24" s="15" t="s">
        <v>16</v>
      </c>
      <c r="H24" s="15" t="s">
        <v>33</v>
      </c>
      <c r="I24" s="15" t="s">
        <v>10</v>
      </c>
      <c r="J24" s="15" t="s">
        <v>28</v>
      </c>
      <c r="K24" s="15" t="s">
        <v>125</v>
      </c>
      <c r="L24" s="15">
        <f t="shared" si="8"/>
        <v>8</v>
      </c>
      <c r="M24" s="15">
        <f t="shared" si="9"/>
        <v>1</v>
      </c>
      <c r="N24" s="15">
        <f t="shared" si="0"/>
        <v>1</v>
      </c>
      <c r="O24" s="15">
        <f t="shared" si="1"/>
        <v>1</v>
      </c>
      <c r="P24" s="15">
        <f t="shared" si="2"/>
        <v>1</v>
      </c>
      <c r="Q24" s="15">
        <f t="shared" si="3"/>
        <v>1</v>
      </c>
      <c r="R24" s="15">
        <f t="shared" si="4"/>
        <v>1</v>
      </c>
      <c r="S24" s="15">
        <f t="shared" si="10"/>
        <v>1</v>
      </c>
      <c r="T24" s="15">
        <f t="shared" si="5"/>
        <v>1</v>
      </c>
      <c r="U24" s="15">
        <f t="shared" si="6"/>
        <v>0</v>
      </c>
      <c r="V24" s="15">
        <f t="shared" si="7"/>
        <v>0</v>
      </c>
    </row>
    <row r="25" spans="1:22" s="15" customFormat="1" ht="17" customHeight="1" x14ac:dyDescent="0.25">
      <c r="A25" s="15" t="s">
        <v>26</v>
      </c>
      <c r="B25" s="15" t="s">
        <v>3</v>
      </c>
      <c r="C25" s="15" t="s">
        <v>5</v>
      </c>
      <c r="D25" s="15" t="s">
        <v>44</v>
      </c>
      <c r="E25" s="15" t="s">
        <v>21</v>
      </c>
      <c r="F25" s="15" t="s">
        <v>8</v>
      </c>
      <c r="G25" s="15" t="s">
        <v>16</v>
      </c>
      <c r="H25" s="15" t="s">
        <v>33</v>
      </c>
      <c r="I25" s="15" t="s">
        <v>10</v>
      </c>
      <c r="J25" s="15" t="s">
        <v>28</v>
      </c>
      <c r="K25" s="15" t="s">
        <v>24</v>
      </c>
      <c r="L25" s="15">
        <f t="shared" si="8"/>
        <v>9</v>
      </c>
      <c r="M25" s="15">
        <f t="shared" si="9"/>
        <v>1</v>
      </c>
      <c r="N25" s="15">
        <f t="shared" si="0"/>
        <v>1</v>
      </c>
      <c r="O25" s="15">
        <f t="shared" ref="O25:O80" si="11">COUNTIF(D25,"javax.ejb")</f>
        <v>1</v>
      </c>
      <c r="P25" s="15">
        <f t="shared" si="2"/>
        <v>1</v>
      </c>
      <c r="Q25" s="15">
        <f t="shared" si="3"/>
        <v>1</v>
      </c>
      <c r="R25" s="15">
        <f t="shared" si="4"/>
        <v>1</v>
      </c>
      <c r="S25" s="15">
        <f t="shared" si="10"/>
        <v>1</v>
      </c>
      <c r="T25" s="15">
        <f t="shared" si="5"/>
        <v>1</v>
      </c>
      <c r="U25" s="15">
        <f t="shared" si="6"/>
        <v>0</v>
      </c>
      <c r="V25" s="15">
        <f t="shared" si="7"/>
        <v>1</v>
      </c>
    </row>
    <row r="26" spans="1:22" s="15" customFormat="1" ht="12.5" x14ac:dyDescent="0.25">
      <c r="A26" s="15" t="s">
        <v>26</v>
      </c>
      <c r="B26" s="15" t="s">
        <v>44</v>
      </c>
      <c r="C26" s="15" t="s">
        <v>5</v>
      </c>
      <c r="D26" s="15" t="s">
        <v>44</v>
      </c>
      <c r="E26" s="15" t="s">
        <v>21</v>
      </c>
      <c r="F26" s="15" t="s">
        <v>8</v>
      </c>
      <c r="G26" s="15" t="s">
        <v>16</v>
      </c>
      <c r="H26" s="15" t="s">
        <v>33</v>
      </c>
      <c r="I26" s="15" t="s">
        <v>29</v>
      </c>
      <c r="J26" s="15" t="s">
        <v>18</v>
      </c>
      <c r="K26" s="15" t="s">
        <v>24</v>
      </c>
      <c r="L26" s="15">
        <f t="shared" si="8"/>
        <v>7</v>
      </c>
      <c r="M26" s="15">
        <f t="shared" si="9"/>
        <v>0</v>
      </c>
      <c r="N26" s="15">
        <f t="shared" si="0"/>
        <v>1</v>
      </c>
      <c r="O26" s="15">
        <f t="shared" si="11"/>
        <v>1</v>
      </c>
      <c r="P26" s="15">
        <f t="shared" si="2"/>
        <v>1</v>
      </c>
      <c r="Q26" s="15">
        <f t="shared" si="3"/>
        <v>1</v>
      </c>
      <c r="R26" s="15">
        <f t="shared" si="4"/>
        <v>1</v>
      </c>
      <c r="S26" s="15">
        <f t="shared" si="10"/>
        <v>1</v>
      </c>
      <c r="T26" s="15">
        <f t="shared" si="5"/>
        <v>0</v>
      </c>
      <c r="U26" s="15">
        <f t="shared" si="6"/>
        <v>0</v>
      </c>
      <c r="V26" s="15">
        <f t="shared" si="7"/>
        <v>1</v>
      </c>
    </row>
    <row r="27" spans="1:22" s="15" customFormat="1" ht="15.75" customHeight="1" x14ac:dyDescent="0.25">
      <c r="A27" s="15" t="s">
        <v>2</v>
      </c>
      <c r="B27" s="15" t="s">
        <v>3</v>
      </c>
      <c r="C27" s="15" t="s">
        <v>4</v>
      </c>
      <c r="D27" s="15" t="s">
        <v>5</v>
      </c>
      <c r="E27" s="15" t="s">
        <v>6</v>
      </c>
      <c r="F27" s="15" t="s">
        <v>7</v>
      </c>
      <c r="G27" s="15" t="s">
        <v>8</v>
      </c>
      <c r="H27" s="15" t="s">
        <v>9</v>
      </c>
      <c r="I27" s="15" t="s">
        <v>10</v>
      </c>
      <c r="J27" s="15" t="s">
        <v>11</v>
      </c>
      <c r="K27" s="15" t="s">
        <v>12</v>
      </c>
      <c r="L27" s="15">
        <f t="shared" si="8"/>
        <v>2</v>
      </c>
      <c r="M27" s="15">
        <f t="shared" si="9"/>
        <v>1</v>
      </c>
      <c r="N27" s="15">
        <f t="shared" si="0"/>
        <v>0</v>
      </c>
      <c r="O27" s="15">
        <f t="shared" si="11"/>
        <v>0</v>
      </c>
      <c r="P27" s="15">
        <f t="shared" si="2"/>
        <v>0</v>
      </c>
      <c r="Q27" s="15">
        <f t="shared" si="3"/>
        <v>0</v>
      </c>
      <c r="R27" s="15">
        <f t="shared" si="4"/>
        <v>0</v>
      </c>
      <c r="S27" s="15">
        <f t="shared" si="10"/>
        <v>0</v>
      </c>
      <c r="T27" s="15">
        <f t="shared" si="5"/>
        <v>1</v>
      </c>
      <c r="U27" s="15">
        <f t="shared" si="6"/>
        <v>0</v>
      </c>
      <c r="V27" s="15">
        <f t="shared" si="7"/>
        <v>0</v>
      </c>
    </row>
    <row r="28" spans="1:22" s="15" customFormat="1" ht="15.75" customHeight="1" x14ac:dyDescent="0.25">
      <c r="A28" s="15" t="s">
        <v>14</v>
      </c>
      <c r="B28" s="15" t="s">
        <v>5</v>
      </c>
      <c r="C28" s="15" t="s">
        <v>4</v>
      </c>
      <c r="D28" s="15" t="s">
        <v>44</v>
      </c>
      <c r="E28" s="15" t="s">
        <v>15</v>
      </c>
      <c r="F28" s="15" t="s">
        <v>8</v>
      </c>
      <c r="G28" s="15" t="s">
        <v>16</v>
      </c>
      <c r="H28" s="15" t="s">
        <v>33</v>
      </c>
      <c r="I28" s="15" t="s">
        <v>17</v>
      </c>
      <c r="J28" s="15" t="s">
        <v>18</v>
      </c>
      <c r="K28" s="15" t="s">
        <v>19</v>
      </c>
      <c r="L28" s="15">
        <f t="shared" si="8"/>
        <v>4</v>
      </c>
      <c r="M28" s="15">
        <f t="shared" si="9"/>
        <v>0</v>
      </c>
      <c r="N28" s="15">
        <f t="shared" si="0"/>
        <v>0</v>
      </c>
      <c r="O28" s="15">
        <f t="shared" si="11"/>
        <v>1</v>
      </c>
      <c r="P28" s="15">
        <f t="shared" si="2"/>
        <v>0</v>
      </c>
      <c r="Q28" s="15">
        <f t="shared" si="3"/>
        <v>1</v>
      </c>
      <c r="R28" s="15">
        <f t="shared" si="4"/>
        <v>1</v>
      </c>
      <c r="S28" s="15">
        <f t="shared" si="10"/>
        <v>1</v>
      </c>
      <c r="T28" s="15">
        <f t="shared" si="5"/>
        <v>0</v>
      </c>
      <c r="U28" s="15">
        <f t="shared" si="6"/>
        <v>0</v>
      </c>
      <c r="V28" s="15">
        <f t="shared" si="7"/>
        <v>0</v>
      </c>
    </row>
    <row r="29" spans="1:22" s="15" customFormat="1" ht="15.75" customHeight="1" x14ac:dyDescent="0.25">
      <c r="A29" s="15" t="s">
        <v>20</v>
      </c>
      <c r="B29" s="15" t="s">
        <v>5</v>
      </c>
      <c r="C29" s="15" t="s">
        <v>5</v>
      </c>
      <c r="D29" s="15" t="s">
        <v>44</v>
      </c>
      <c r="E29" s="15" t="s">
        <v>21</v>
      </c>
      <c r="F29" s="15" t="s">
        <v>8</v>
      </c>
      <c r="G29" s="15" t="s">
        <v>16</v>
      </c>
      <c r="H29" s="15" t="s">
        <v>22</v>
      </c>
      <c r="I29" s="15" t="s">
        <v>10</v>
      </c>
      <c r="J29" s="15" t="s">
        <v>23</v>
      </c>
      <c r="K29" s="15" t="s">
        <v>24</v>
      </c>
      <c r="L29" s="15">
        <f t="shared" si="8"/>
        <v>8</v>
      </c>
      <c r="M29" s="15">
        <f t="shared" si="9"/>
        <v>0</v>
      </c>
      <c r="N29" s="15">
        <f t="shared" si="0"/>
        <v>1</v>
      </c>
      <c r="O29" s="15">
        <f t="shared" si="11"/>
        <v>1</v>
      </c>
      <c r="P29" s="15">
        <f t="shared" si="2"/>
        <v>1</v>
      </c>
      <c r="Q29" s="15">
        <f t="shared" si="3"/>
        <v>1</v>
      </c>
      <c r="R29" s="15">
        <f t="shared" si="4"/>
        <v>1</v>
      </c>
      <c r="S29" s="15">
        <f t="shared" si="10"/>
        <v>0</v>
      </c>
      <c r="T29" s="15">
        <f t="shared" si="5"/>
        <v>1</v>
      </c>
      <c r="U29" s="15">
        <f t="shared" si="6"/>
        <v>1</v>
      </c>
      <c r="V29" s="15">
        <f t="shared" si="7"/>
        <v>1</v>
      </c>
    </row>
    <row r="30" spans="1:22" s="15" customFormat="1" ht="15.75" customHeight="1" x14ac:dyDescent="0.25">
      <c r="A30" s="15" t="s">
        <v>26</v>
      </c>
      <c r="B30" s="15" t="s">
        <v>3</v>
      </c>
      <c r="C30" s="15" t="s">
        <v>5</v>
      </c>
      <c r="D30" s="15" t="s">
        <v>44</v>
      </c>
      <c r="E30" s="15" t="s">
        <v>21</v>
      </c>
      <c r="F30" s="15" t="s">
        <v>8</v>
      </c>
      <c r="G30" s="15" t="s">
        <v>16</v>
      </c>
      <c r="H30" s="15" t="s">
        <v>33</v>
      </c>
      <c r="I30" s="15" t="s">
        <v>10</v>
      </c>
      <c r="J30" s="15" t="s">
        <v>23</v>
      </c>
      <c r="K30" s="15" t="s">
        <v>24</v>
      </c>
      <c r="L30" s="15">
        <f t="shared" si="8"/>
        <v>10</v>
      </c>
      <c r="M30" s="15">
        <f t="shared" si="9"/>
        <v>1</v>
      </c>
      <c r="N30" s="15">
        <f t="shared" si="0"/>
        <v>1</v>
      </c>
      <c r="O30" s="15">
        <f t="shared" si="11"/>
        <v>1</v>
      </c>
      <c r="P30" s="15">
        <f t="shared" si="2"/>
        <v>1</v>
      </c>
      <c r="Q30" s="15">
        <f t="shared" si="3"/>
        <v>1</v>
      </c>
      <c r="R30" s="15">
        <f t="shared" si="4"/>
        <v>1</v>
      </c>
      <c r="S30" s="15">
        <f t="shared" si="10"/>
        <v>1</v>
      </c>
      <c r="T30" s="15">
        <f t="shared" si="5"/>
        <v>1</v>
      </c>
      <c r="U30" s="15">
        <f t="shared" si="6"/>
        <v>1</v>
      </c>
      <c r="V30" s="15">
        <f t="shared" si="7"/>
        <v>1</v>
      </c>
    </row>
    <row r="31" spans="1:22" s="15" customFormat="1" ht="15.75" customHeight="1" x14ac:dyDescent="0.25">
      <c r="A31" s="15" t="s">
        <v>14</v>
      </c>
      <c r="B31" s="15" t="s">
        <v>3</v>
      </c>
      <c r="C31" s="15" t="s">
        <v>5</v>
      </c>
      <c r="D31" s="15" t="s">
        <v>44</v>
      </c>
      <c r="E31" s="15" t="s">
        <v>21</v>
      </c>
      <c r="F31" s="15" t="s">
        <v>8</v>
      </c>
      <c r="G31" s="15" t="s">
        <v>16</v>
      </c>
      <c r="H31" s="15" t="s">
        <v>33</v>
      </c>
      <c r="I31" s="15" t="s">
        <v>10</v>
      </c>
      <c r="J31" s="15" t="s">
        <v>23</v>
      </c>
      <c r="K31" s="15" t="s">
        <v>24</v>
      </c>
      <c r="L31" s="15">
        <f t="shared" si="8"/>
        <v>10</v>
      </c>
      <c r="M31" s="15">
        <f t="shared" si="9"/>
        <v>1</v>
      </c>
      <c r="N31" s="15">
        <f t="shared" si="0"/>
        <v>1</v>
      </c>
      <c r="O31" s="15">
        <f t="shared" si="11"/>
        <v>1</v>
      </c>
      <c r="P31" s="15">
        <f t="shared" si="2"/>
        <v>1</v>
      </c>
      <c r="Q31" s="15">
        <f t="shared" si="3"/>
        <v>1</v>
      </c>
      <c r="R31" s="15">
        <f t="shared" si="4"/>
        <v>1</v>
      </c>
      <c r="S31" s="15">
        <f t="shared" si="10"/>
        <v>1</v>
      </c>
      <c r="T31" s="15">
        <f t="shared" si="5"/>
        <v>1</v>
      </c>
      <c r="U31" s="15">
        <f t="shared" si="6"/>
        <v>1</v>
      </c>
      <c r="V31" s="15">
        <f t="shared" si="7"/>
        <v>1</v>
      </c>
    </row>
    <row r="32" spans="1:22" s="15" customFormat="1" ht="15.75" customHeight="1" x14ac:dyDescent="0.25">
      <c r="A32" s="15" t="s">
        <v>2</v>
      </c>
      <c r="B32" s="15" t="s">
        <v>3</v>
      </c>
      <c r="C32" s="15" t="s">
        <v>5</v>
      </c>
      <c r="D32" s="15" t="s">
        <v>44</v>
      </c>
      <c r="E32" s="15" t="s">
        <v>21</v>
      </c>
      <c r="F32" s="15" t="s">
        <v>8</v>
      </c>
      <c r="G32" s="15" t="s">
        <v>16</v>
      </c>
      <c r="H32" s="15" t="s">
        <v>33</v>
      </c>
      <c r="I32" s="15" t="s">
        <v>10</v>
      </c>
      <c r="J32" s="15" t="s">
        <v>28</v>
      </c>
      <c r="K32" s="15" t="s">
        <v>24</v>
      </c>
      <c r="L32" s="15">
        <f t="shared" si="8"/>
        <v>9</v>
      </c>
      <c r="M32" s="15">
        <f t="shared" si="9"/>
        <v>1</v>
      </c>
      <c r="N32" s="15">
        <f t="shared" si="0"/>
        <v>1</v>
      </c>
      <c r="O32" s="15">
        <f t="shared" si="11"/>
        <v>1</v>
      </c>
      <c r="P32" s="15">
        <f t="shared" si="2"/>
        <v>1</v>
      </c>
      <c r="Q32" s="15">
        <f t="shared" si="3"/>
        <v>1</v>
      </c>
      <c r="R32" s="15">
        <f t="shared" si="4"/>
        <v>1</v>
      </c>
      <c r="S32" s="15">
        <f t="shared" si="10"/>
        <v>1</v>
      </c>
      <c r="T32" s="15">
        <f t="shared" si="5"/>
        <v>1</v>
      </c>
      <c r="U32" s="15">
        <f t="shared" si="6"/>
        <v>0</v>
      </c>
      <c r="V32" s="15">
        <f t="shared" si="7"/>
        <v>1</v>
      </c>
    </row>
    <row r="33" spans="1:22" s="15" customFormat="1" ht="15.75" customHeight="1" x14ac:dyDescent="0.25">
      <c r="A33" s="15" t="s">
        <v>20</v>
      </c>
      <c r="B33" s="15" t="s">
        <v>3</v>
      </c>
      <c r="C33" s="15" t="s">
        <v>5</v>
      </c>
      <c r="D33" s="15" t="s">
        <v>44</v>
      </c>
      <c r="E33" s="15" t="s">
        <v>21</v>
      </c>
      <c r="F33" s="15" t="s">
        <v>8</v>
      </c>
      <c r="G33" s="15" t="s">
        <v>16</v>
      </c>
      <c r="H33" s="15" t="s">
        <v>33</v>
      </c>
      <c r="I33" s="15" t="s">
        <v>29</v>
      </c>
      <c r="J33" s="15" t="s">
        <v>23</v>
      </c>
      <c r="K33" s="15" t="s">
        <v>24</v>
      </c>
      <c r="L33" s="15">
        <f t="shared" si="8"/>
        <v>9</v>
      </c>
      <c r="M33" s="15">
        <f t="shared" si="9"/>
        <v>1</v>
      </c>
      <c r="N33" s="15">
        <f t="shared" si="0"/>
        <v>1</v>
      </c>
      <c r="O33" s="15">
        <f t="shared" si="11"/>
        <v>1</v>
      </c>
      <c r="P33" s="15">
        <f t="shared" si="2"/>
        <v>1</v>
      </c>
      <c r="Q33" s="15">
        <f t="shared" si="3"/>
        <v>1</v>
      </c>
      <c r="R33" s="15">
        <f t="shared" si="4"/>
        <v>1</v>
      </c>
      <c r="S33" s="15">
        <f t="shared" si="10"/>
        <v>1</v>
      </c>
      <c r="T33" s="15">
        <f t="shared" si="5"/>
        <v>0</v>
      </c>
      <c r="U33" s="15">
        <f t="shared" si="6"/>
        <v>1</v>
      </c>
      <c r="V33" s="15">
        <f t="shared" si="7"/>
        <v>1</v>
      </c>
    </row>
    <row r="34" spans="1:22" s="15" customFormat="1" ht="15.75" customHeight="1" x14ac:dyDescent="0.25">
      <c r="A34" s="15" t="s">
        <v>30</v>
      </c>
      <c r="B34" s="15" t="s">
        <v>3</v>
      </c>
      <c r="C34" s="15" t="s">
        <v>5</v>
      </c>
      <c r="D34" s="15" t="s">
        <v>44</v>
      </c>
      <c r="E34" s="15" t="s">
        <v>21</v>
      </c>
      <c r="F34" s="15" t="s">
        <v>8</v>
      </c>
      <c r="G34" s="15" t="s">
        <v>16</v>
      </c>
      <c r="H34" s="15" t="s">
        <v>9</v>
      </c>
      <c r="I34" s="15" t="s">
        <v>29</v>
      </c>
      <c r="J34" s="15" t="s">
        <v>28</v>
      </c>
      <c r="K34" s="15" t="s">
        <v>24</v>
      </c>
      <c r="L34" s="15">
        <f t="shared" si="8"/>
        <v>7</v>
      </c>
      <c r="M34" s="15">
        <f t="shared" si="9"/>
        <v>1</v>
      </c>
      <c r="N34" s="15">
        <f t="shared" si="0"/>
        <v>1</v>
      </c>
      <c r="O34" s="15">
        <f t="shared" si="11"/>
        <v>1</v>
      </c>
      <c r="P34" s="15">
        <f t="shared" si="2"/>
        <v>1</v>
      </c>
      <c r="Q34" s="15">
        <f t="shared" si="3"/>
        <v>1</v>
      </c>
      <c r="R34" s="15">
        <f t="shared" si="4"/>
        <v>1</v>
      </c>
      <c r="S34" s="15">
        <f t="shared" si="10"/>
        <v>0</v>
      </c>
      <c r="T34" s="15">
        <f t="shared" si="5"/>
        <v>0</v>
      </c>
      <c r="U34" s="15">
        <f t="shared" si="6"/>
        <v>0</v>
      </c>
      <c r="V34" s="15">
        <f t="shared" si="7"/>
        <v>1</v>
      </c>
    </row>
    <row r="35" spans="1:22" s="15" customFormat="1" ht="15.75" customHeight="1" x14ac:dyDescent="0.25">
      <c r="A35" s="15" t="s">
        <v>20</v>
      </c>
      <c r="B35" s="15" t="s">
        <v>3</v>
      </c>
      <c r="C35" s="15" t="s">
        <v>5</v>
      </c>
      <c r="D35" s="15" t="s">
        <v>44</v>
      </c>
      <c r="E35" s="15" t="s">
        <v>21</v>
      </c>
      <c r="F35" s="15" t="s">
        <v>8</v>
      </c>
      <c r="G35" s="15" t="s">
        <v>16</v>
      </c>
      <c r="H35" s="15" t="s">
        <v>33</v>
      </c>
      <c r="I35" s="15" t="s">
        <v>29</v>
      </c>
      <c r="J35" s="15" t="s">
        <v>23</v>
      </c>
      <c r="K35" s="15" t="s">
        <v>24</v>
      </c>
      <c r="L35" s="15">
        <f t="shared" si="8"/>
        <v>9</v>
      </c>
      <c r="M35" s="15">
        <f t="shared" si="9"/>
        <v>1</v>
      </c>
      <c r="N35" s="15">
        <f t="shared" si="0"/>
        <v>1</v>
      </c>
      <c r="O35" s="15">
        <f t="shared" si="11"/>
        <v>1</v>
      </c>
      <c r="P35" s="15">
        <f t="shared" si="2"/>
        <v>1</v>
      </c>
      <c r="Q35" s="15">
        <f t="shared" si="3"/>
        <v>1</v>
      </c>
      <c r="R35" s="15">
        <f t="shared" si="4"/>
        <v>1</v>
      </c>
      <c r="S35" s="15">
        <f t="shared" si="10"/>
        <v>1</v>
      </c>
      <c r="T35" s="15">
        <f t="shared" si="5"/>
        <v>0</v>
      </c>
      <c r="U35" s="15">
        <f t="shared" si="6"/>
        <v>1</v>
      </c>
      <c r="V35" s="15">
        <f t="shared" si="7"/>
        <v>1</v>
      </c>
    </row>
    <row r="36" spans="1:22" s="15" customFormat="1" ht="15.75" customHeight="1" x14ac:dyDescent="0.25">
      <c r="A36" s="15" t="s">
        <v>20</v>
      </c>
      <c r="B36" s="15" t="s">
        <v>3</v>
      </c>
      <c r="C36" s="15" t="s">
        <v>5</v>
      </c>
      <c r="D36" s="15" t="s">
        <v>44</v>
      </c>
      <c r="E36" s="15" t="s">
        <v>21</v>
      </c>
      <c r="F36" s="15" t="s">
        <v>8</v>
      </c>
      <c r="G36" s="15" t="s">
        <v>16</v>
      </c>
      <c r="H36" s="15" t="s">
        <v>22</v>
      </c>
      <c r="I36" s="15" t="s">
        <v>17</v>
      </c>
      <c r="J36" s="15" t="s">
        <v>28</v>
      </c>
      <c r="K36" s="15" t="s">
        <v>24</v>
      </c>
      <c r="L36" s="15">
        <f t="shared" si="8"/>
        <v>7</v>
      </c>
      <c r="M36" s="15">
        <f t="shared" si="9"/>
        <v>1</v>
      </c>
      <c r="N36" s="15">
        <f t="shared" si="0"/>
        <v>1</v>
      </c>
      <c r="O36" s="15">
        <f t="shared" si="11"/>
        <v>1</v>
      </c>
      <c r="P36" s="15">
        <f t="shared" si="2"/>
        <v>1</v>
      </c>
      <c r="Q36" s="15">
        <f t="shared" si="3"/>
        <v>1</v>
      </c>
      <c r="R36" s="15">
        <f t="shared" si="4"/>
        <v>1</v>
      </c>
      <c r="S36" s="15">
        <f t="shared" si="10"/>
        <v>0</v>
      </c>
      <c r="T36" s="15">
        <f t="shared" si="5"/>
        <v>0</v>
      </c>
      <c r="U36" s="15">
        <f t="shared" si="6"/>
        <v>0</v>
      </c>
      <c r="V36" s="15">
        <f t="shared" si="7"/>
        <v>1</v>
      </c>
    </row>
    <row r="37" spans="1:22" s="15" customFormat="1" ht="15.75" customHeight="1" x14ac:dyDescent="0.25">
      <c r="A37" s="15" t="s">
        <v>20</v>
      </c>
      <c r="B37" s="15" t="s">
        <v>3</v>
      </c>
      <c r="C37" s="15" t="s">
        <v>5</v>
      </c>
      <c r="D37" s="15" t="s">
        <v>44</v>
      </c>
      <c r="E37" s="15" t="s">
        <v>21</v>
      </c>
      <c r="F37" s="15" t="s">
        <v>8</v>
      </c>
      <c r="G37" s="15" t="s">
        <v>16</v>
      </c>
      <c r="H37" s="15" t="s">
        <v>33</v>
      </c>
      <c r="I37" s="15" t="s">
        <v>10</v>
      </c>
      <c r="J37" s="15" t="s">
        <v>28</v>
      </c>
      <c r="K37" s="15" t="s">
        <v>24</v>
      </c>
      <c r="L37" s="15">
        <f t="shared" si="8"/>
        <v>9</v>
      </c>
      <c r="M37" s="15">
        <f t="shared" si="9"/>
        <v>1</v>
      </c>
      <c r="N37" s="15">
        <f t="shared" si="0"/>
        <v>1</v>
      </c>
      <c r="O37" s="15">
        <f t="shared" si="11"/>
        <v>1</v>
      </c>
      <c r="P37" s="15">
        <f t="shared" si="2"/>
        <v>1</v>
      </c>
      <c r="Q37" s="15">
        <f t="shared" si="3"/>
        <v>1</v>
      </c>
      <c r="R37" s="15">
        <f t="shared" si="4"/>
        <v>1</v>
      </c>
      <c r="S37" s="15">
        <f t="shared" si="10"/>
        <v>1</v>
      </c>
      <c r="T37" s="15">
        <f t="shared" si="5"/>
        <v>1</v>
      </c>
      <c r="U37" s="15">
        <f t="shared" si="6"/>
        <v>0</v>
      </c>
      <c r="V37" s="15">
        <f t="shared" si="7"/>
        <v>1</v>
      </c>
    </row>
    <row r="38" spans="1:22" s="15" customFormat="1" ht="15.75" customHeight="1" x14ac:dyDescent="0.25">
      <c r="A38" s="15" t="s">
        <v>20</v>
      </c>
      <c r="B38" s="15" t="s">
        <v>3</v>
      </c>
      <c r="C38" s="15" t="s">
        <v>5</v>
      </c>
      <c r="D38" s="15" t="s">
        <v>44</v>
      </c>
      <c r="E38" s="15" t="s">
        <v>21</v>
      </c>
      <c r="F38" s="15" t="s">
        <v>8</v>
      </c>
      <c r="G38" s="15" t="s">
        <v>16</v>
      </c>
      <c r="H38" s="15" t="s">
        <v>33</v>
      </c>
      <c r="I38" s="15" t="s">
        <v>17</v>
      </c>
      <c r="J38" s="15" t="s">
        <v>31</v>
      </c>
      <c r="K38" s="15" t="s">
        <v>24</v>
      </c>
      <c r="L38" s="15">
        <f t="shared" si="8"/>
        <v>8</v>
      </c>
      <c r="M38" s="15">
        <f t="shared" si="9"/>
        <v>1</v>
      </c>
      <c r="N38" s="15">
        <f t="shared" si="0"/>
        <v>1</v>
      </c>
      <c r="O38" s="15">
        <f t="shared" si="11"/>
        <v>1</v>
      </c>
      <c r="P38" s="15">
        <f t="shared" si="2"/>
        <v>1</v>
      </c>
      <c r="Q38" s="15">
        <f t="shared" si="3"/>
        <v>1</v>
      </c>
      <c r="R38" s="15">
        <f t="shared" si="4"/>
        <v>1</v>
      </c>
      <c r="S38" s="15">
        <f t="shared" si="10"/>
        <v>1</v>
      </c>
      <c r="T38" s="15">
        <f t="shared" si="5"/>
        <v>0</v>
      </c>
      <c r="U38" s="15">
        <f t="shared" si="6"/>
        <v>0</v>
      </c>
      <c r="V38" s="15">
        <f t="shared" si="7"/>
        <v>1</v>
      </c>
    </row>
    <row r="39" spans="1:22" s="15" customFormat="1" ht="15.75" customHeight="1" x14ac:dyDescent="0.25">
      <c r="A39" s="15" t="s">
        <v>26</v>
      </c>
      <c r="B39" s="15" t="s">
        <v>3</v>
      </c>
      <c r="C39" s="15" t="s">
        <v>5</v>
      </c>
      <c r="D39" s="15" t="s">
        <v>44</v>
      </c>
      <c r="E39" s="15" t="s">
        <v>21</v>
      </c>
      <c r="F39" s="15" t="s">
        <v>8</v>
      </c>
      <c r="G39" s="15" t="s">
        <v>16</v>
      </c>
      <c r="H39" s="15" t="s">
        <v>33</v>
      </c>
      <c r="I39" s="15" t="s">
        <v>10</v>
      </c>
      <c r="J39" s="15" t="s">
        <v>28</v>
      </c>
      <c r="K39" s="15" t="s">
        <v>24</v>
      </c>
      <c r="L39" s="15">
        <f t="shared" si="8"/>
        <v>9</v>
      </c>
      <c r="M39" s="15">
        <f t="shared" si="9"/>
        <v>1</v>
      </c>
      <c r="N39" s="15">
        <f t="shared" si="0"/>
        <v>1</v>
      </c>
      <c r="O39" s="15">
        <f t="shared" si="11"/>
        <v>1</v>
      </c>
      <c r="P39" s="15">
        <f t="shared" si="2"/>
        <v>1</v>
      </c>
      <c r="Q39" s="15">
        <f t="shared" si="3"/>
        <v>1</v>
      </c>
      <c r="R39" s="15">
        <f t="shared" si="4"/>
        <v>1</v>
      </c>
      <c r="S39" s="15">
        <f t="shared" si="10"/>
        <v>1</v>
      </c>
      <c r="T39" s="15">
        <f t="shared" si="5"/>
        <v>1</v>
      </c>
      <c r="U39" s="15">
        <f t="shared" si="6"/>
        <v>0</v>
      </c>
      <c r="V39" s="15">
        <f t="shared" si="7"/>
        <v>1</v>
      </c>
    </row>
    <row r="40" spans="1:22" s="15" customFormat="1" ht="15.75" customHeight="1" x14ac:dyDescent="0.25">
      <c r="A40" s="15" t="s">
        <v>20</v>
      </c>
      <c r="B40" s="15" t="s">
        <v>3</v>
      </c>
      <c r="C40" s="15" t="s">
        <v>5</v>
      </c>
      <c r="D40" s="15" t="s">
        <v>44</v>
      </c>
      <c r="E40" s="15" t="s">
        <v>21</v>
      </c>
      <c r="F40" s="15" t="s">
        <v>8</v>
      </c>
      <c r="G40" s="15" t="s">
        <v>16</v>
      </c>
      <c r="H40" s="15" t="s">
        <v>33</v>
      </c>
      <c r="I40" s="15" t="s">
        <v>10</v>
      </c>
      <c r="J40" s="15" t="s">
        <v>28</v>
      </c>
      <c r="K40" s="15" t="s">
        <v>24</v>
      </c>
      <c r="L40" s="15">
        <f t="shared" si="8"/>
        <v>9</v>
      </c>
      <c r="M40" s="15">
        <f t="shared" si="9"/>
        <v>1</v>
      </c>
      <c r="N40" s="15">
        <f t="shared" si="0"/>
        <v>1</v>
      </c>
      <c r="O40" s="15">
        <f t="shared" si="11"/>
        <v>1</v>
      </c>
      <c r="P40" s="15">
        <f t="shared" si="2"/>
        <v>1</v>
      </c>
      <c r="Q40" s="15">
        <f t="shared" si="3"/>
        <v>1</v>
      </c>
      <c r="R40" s="15">
        <f t="shared" si="4"/>
        <v>1</v>
      </c>
      <c r="S40" s="15">
        <f t="shared" si="10"/>
        <v>1</v>
      </c>
      <c r="T40" s="15">
        <f t="shared" si="5"/>
        <v>1</v>
      </c>
      <c r="U40" s="15">
        <f t="shared" si="6"/>
        <v>0</v>
      </c>
      <c r="V40" s="15">
        <f t="shared" si="7"/>
        <v>1</v>
      </c>
    </row>
    <row r="41" spans="1:22" s="15" customFormat="1" ht="15.75" customHeight="1" x14ac:dyDescent="0.25">
      <c r="A41" s="15" t="s">
        <v>20</v>
      </c>
      <c r="B41" s="15" t="s">
        <v>3</v>
      </c>
      <c r="C41" s="15" t="s">
        <v>5</v>
      </c>
      <c r="D41" s="15" t="s">
        <v>44</v>
      </c>
      <c r="E41" s="15" t="s">
        <v>21</v>
      </c>
      <c r="F41" s="15" t="s">
        <v>8</v>
      </c>
      <c r="G41" s="15" t="s">
        <v>16</v>
      </c>
      <c r="H41" s="15" t="s">
        <v>22</v>
      </c>
      <c r="I41" s="15" t="s">
        <v>29</v>
      </c>
      <c r="J41" s="15" t="s">
        <v>28</v>
      </c>
      <c r="K41" s="15" t="s">
        <v>24</v>
      </c>
      <c r="L41" s="15">
        <f t="shared" si="8"/>
        <v>7</v>
      </c>
      <c r="M41" s="15">
        <f t="shared" si="9"/>
        <v>1</v>
      </c>
      <c r="N41" s="15">
        <f t="shared" si="0"/>
        <v>1</v>
      </c>
      <c r="O41" s="15">
        <f t="shared" si="11"/>
        <v>1</v>
      </c>
      <c r="P41" s="15">
        <f t="shared" si="2"/>
        <v>1</v>
      </c>
      <c r="Q41" s="15">
        <f t="shared" si="3"/>
        <v>1</v>
      </c>
      <c r="R41" s="15">
        <f t="shared" si="4"/>
        <v>1</v>
      </c>
      <c r="S41" s="15">
        <f t="shared" si="10"/>
        <v>0</v>
      </c>
      <c r="T41" s="15">
        <f t="shared" si="5"/>
        <v>0</v>
      </c>
      <c r="U41" s="15">
        <f t="shared" si="6"/>
        <v>0</v>
      </c>
      <c r="V41" s="15">
        <f t="shared" si="7"/>
        <v>1</v>
      </c>
    </row>
    <row r="42" spans="1:22" s="15" customFormat="1" ht="15.75" customHeight="1" x14ac:dyDescent="0.25">
      <c r="A42" s="15" t="s">
        <v>20</v>
      </c>
      <c r="B42" s="15" t="s">
        <v>3</v>
      </c>
      <c r="C42" s="15" t="s">
        <v>5</v>
      </c>
      <c r="D42" s="15" t="s">
        <v>5</v>
      </c>
      <c r="E42" s="15" t="s">
        <v>21</v>
      </c>
      <c r="F42" s="15" t="s">
        <v>8</v>
      </c>
      <c r="G42" s="15" t="s">
        <v>16</v>
      </c>
      <c r="H42" s="15" t="s">
        <v>9</v>
      </c>
      <c r="I42" s="15" t="s">
        <v>29</v>
      </c>
      <c r="J42" s="15" t="s">
        <v>28</v>
      </c>
      <c r="K42" s="15" t="s">
        <v>19</v>
      </c>
      <c r="L42" s="15">
        <f t="shared" si="8"/>
        <v>5</v>
      </c>
      <c r="M42" s="15">
        <f t="shared" si="9"/>
        <v>1</v>
      </c>
      <c r="N42" s="15">
        <f t="shared" si="0"/>
        <v>1</v>
      </c>
      <c r="O42" s="15">
        <f t="shared" si="11"/>
        <v>0</v>
      </c>
      <c r="P42" s="15">
        <f t="shared" si="2"/>
        <v>1</v>
      </c>
      <c r="Q42" s="15">
        <f t="shared" si="3"/>
        <v>1</v>
      </c>
      <c r="R42" s="15">
        <f t="shared" si="4"/>
        <v>1</v>
      </c>
      <c r="S42" s="15">
        <f t="shared" si="10"/>
        <v>0</v>
      </c>
      <c r="T42" s="15">
        <f t="shared" si="5"/>
        <v>0</v>
      </c>
      <c r="U42" s="15">
        <f t="shared" si="6"/>
        <v>0</v>
      </c>
      <c r="V42" s="15">
        <f t="shared" si="7"/>
        <v>0</v>
      </c>
    </row>
    <row r="43" spans="1:22" s="15" customFormat="1" ht="15.75" customHeight="1" x14ac:dyDescent="0.25">
      <c r="A43" s="15" t="s">
        <v>20</v>
      </c>
      <c r="B43" s="15" t="s">
        <v>3</v>
      </c>
      <c r="C43" s="15" t="s">
        <v>5</v>
      </c>
      <c r="D43" s="15" t="s">
        <v>44</v>
      </c>
      <c r="E43" s="15" t="s">
        <v>21</v>
      </c>
      <c r="F43" s="15" t="s">
        <v>8</v>
      </c>
      <c r="G43" s="15" t="s">
        <v>16</v>
      </c>
      <c r="H43" s="15" t="s">
        <v>33</v>
      </c>
      <c r="I43" s="15" t="s">
        <v>29</v>
      </c>
      <c r="J43" s="15" t="s">
        <v>28</v>
      </c>
      <c r="K43" s="15" t="s">
        <v>19</v>
      </c>
      <c r="L43" s="15">
        <f t="shared" si="8"/>
        <v>7</v>
      </c>
      <c r="M43" s="15">
        <f t="shared" si="9"/>
        <v>1</v>
      </c>
      <c r="N43" s="15">
        <f t="shared" si="0"/>
        <v>1</v>
      </c>
      <c r="O43" s="15">
        <f t="shared" si="11"/>
        <v>1</v>
      </c>
      <c r="P43" s="15">
        <f t="shared" si="2"/>
        <v>1</v>
      </c>
      <c r="Q43" s="15">
        <f t="shared" si="3"/>
        <v>1</v>
      </c>
      <c r="R43" s="15">
        <f t="shared" si="4"/>
        <v>1</v>
      </c>
      <c r="S43" s="15">
        <f t="shared" si="10"/>
        <v>1</v>
      </c>
      <c r="T43" s="15">
        <f t="shared" si="5"/>
        <v>0</v>
      </c>
      <c r="U43" s="15">
        <f t="shared" si="6"/>
        <v>0</v>
      </c>
      <c r="V43" s="15">
        <f t="shared" si="7"/>
        <v>0</v>
      </c>
    </row>
    <row r="44" spans="1:22" s="15" customFormat="1" ht="15.75" customHeight="1" x14ac:dyDescent="0.25">
      <c r="A44" s="15" t="s">
        <v>32</v>
      </c>
      <c r="B44" s="15" t="s">
        <v>3</v>
      </c>
      <c r="C44" s="15" t="s">
        <v>5</v>
      </c>
      <c r="D44" s="15" t="s">
        <v>44</v>
      </c>
      <c r="E44" s="15" t="s">
        <v>21</v>
      </c>
      <c r="F44" s="15" t="s">
        <v>8</v>
      </c>
      <c r="G44" s="15" t="s">
        <v>16</v>
      </c>
      <c r="H44" s="15" t="s">
        <v>33</v>
      </c>
      <c r="I44" s="15" t="s">
        <v>10</v>
      </c>
      <c r="J44" s="15" t="s">
        <v>23</v>
      </c>
      <c r="K44" s="15" t="s">
        <v>24</v>
      </c>
      <c r="L44" s="15">
        <f t="shared" si="8"/>
        <v>10</v>
      </c>
      <c r="M44" s="15">
        <f t="shared" si="9"/>
        <v>1</v>
      </c>
      <c r="N44" s="15">
        <f t="shared" si="0"/>
        <v>1</v>
      </c>
      <c r="O44" s="15">
        <f t="shared" si="11"/>
        <v>1</v>
      </c>
      <c r="P44" s="15">
        <f t="shared" si="2"/>
        <v>1</v>
      </c>
      <c r="Q44" s="15">
        <f t="shared" si="3"/>
        <v>1</v>
      </c>
      <c r="R44" s="15">
        <f t="shared" si="4"/>
        <v>1</v>
      </c>
      <c r="S44" s="15">
        <f t="shared" si="10"/>
        <v>1</v>
      </c>
      <c r="T44" s="15">
        <f t="shared" si="5"/>
        <v>1</v>
      </c>
      <c r="U44" s="15">
        <f t="shared" si="6"/>
        <v>1</v>
      </c>
      <c r="V44" s="15">
        <f t="shared" si="7"/>
        <v>1</v>
      </c>
    </row>
    <row r="45" spans="1:22" s="15" customFormat="1" ht="15.75" customHeight="1" x14ac:dyDescent="0.25">
      <c r="A45" s="15" t="s">
        <v>30</v>
      </c>
      <c r="B45" s="15" t="s">
        <v>3</v>
      </c>
      <c r="C45" s="15" t="s">
        <v>5</v>
      </c>
      <c r="D45" s="15" t="s">
        <v>44</v>
      </c>
      <c r="E45" s="15" t="s">
        <v>21</v>
      </c>
      <c r="F45" s="15" t="s">
        <v>8</v>
      </c>
      <c r="G45" s="15" t="s">
        <v>16</v>
      </c>
      <c r="H45" s="15" t="s">
        <v>33</v>
      </c>
      <c r="I45" s="15" t="s">
        <v>29</v>
      </c>
      <c r="J45" s="15" t="s">
        <v>28</v>
      </c>
      <c r="K45" s="15" t="s">
        <v>19</v>
      </c>
      <c r="L45" s="15">
        <f t="shared" si="8"/>
        <v>7</v>
      </c>
      <c r="M45" s="15">
        <f t="shared" si="9"/>
        <v>1</v>
      </c>
      <c r="N45" s="15">
        <f t="shared" si="0"/>
        <v>1</v>
      </c>
      <c r="O45" s="15">
        <f t="shared" si="11"/>
        <v>1</v>
      </c>
      <c r="P45" s="15">
        <f t="shared" si="2"/>
        <v>1</v>
      </c>
      <c r="Q45" s="15">
        <f t="shared" si="3"/>
        <v>1</v>
      </c>
      <c r="R45" s="15">
        <f t="shared" si="4"/>
        <v>1</v>
      </c>
      <c r="S45" s="15">
        <f t="shared" si="10"/>
        <v>1</v>
      </c>
      <c r="T45" s="15">
        <f t="shared" si="5"/>
        <v>0</v>
      </c>
      <c r="U45" s="15">
        <f t="shared" si="6"/>
        <v>0</v>
      </c>
      <c r="V45" s="15">
        <f t="shared" si="7"/>
        <v>0</v>
      </c>
    </row>
    <row r="46" spans="1:22" s="15" customFormat="1" ht="15.75" customHeight="1" x14ac:dyDescent="0.25">
      <c r="A46" s="15" t="s">
        <v>35</v>
      </c>
      <c r="B46" s="15" t="s">
        <v>3</v>
      </c>
      <c r="C46" s="15" t="s">
        <v>5</v>
      </c>
      <c r="D46" s="15" t="s">
        <v>44</v>
      </c>
      <c r="E46" s="15" t="s">
        <v>21</v>
      </c>
      <c r="F46" s="15" t="s">
        <v>8</v>
      </c>
      <c r="G46" s="15" t="s">
        <v>16</v>
      </c>
      <c r="H46" s="15" t="s">
        <v>36</v>
      </c>
      <c r="I46" s="15" t="s">
        <v>10</v>
      </c>
      <c r="J46" s="15" t="s">
        <v>23</v>
      </c>
      <c r="K46" s="15" t="s">
        <v>24</v>
      </c>
      <c r="L46" s="15">
        <f t="shared" si="8"/>
        <v>9</v>
      </c>
      <c r="M46" s="15">
        <f t="shared" si="9"/>
        <v>1</v>
      </c>
      <c r="N46" s="15">
        <f t="shared" si="0"/>
        <v>1</v>
      </c>
      <c r="O46" s="15">
        <f t="shared" si="11"/>
        <v>1</v>
      </c>
      <c r="P46" s="15">
        <f t="shared" si="2"/>
        <v>1</v>
      </c>
      <c r="Q46" s="15">
        <f t="shared" si="3"/>
        <v>1</v>
      </c>
      <c r="R46" s="15">
        <f t="shared" si="4"/>
        <v>1</v>
      </c>
      <c r="S46" s="15">
        <f t="shared" si="10"/>
        <v>0</v>
      </c>
      <c r="T46" s="15">
        <f t="shared" si="5"/>
        <v>1</v>
      </c>
      <c r="U46" s="15">
        <f t="shared" si="6"/>
        <v>1</v>
      </c>
      <c r="V46" s="15">
        <f t="shared" si="7"/>
        <v>1</v>
      </c>
    </row>
    <row r="47" spans="1:22" s="15" customFormat="1" ht="15.75" customHeight="1" x14ac:dyDescent="0.25">
      <c r="A47" s="15" t="s">
        <v>30</v>
      </c>
      <c r="B47" s="15" t="s">
        <v>3</v>
      </c>
      <c r="C47" s="15" t="s">
        <v>5</v>
      </c>
      <c r="D47" s="15" t="s">
        <v>44</v>
      </c>
      <c r="E47" s="15" t="s">
        <v>21</v>
      </c>
      <c r="F47" s="15" t="s">
        <v>8</v>
      </c>
      <c r="G47" s="15" t="s">
        <v>16</v>
      </c>
      <c r="H47" s="15" t="s">
        <v>33</v>
      </c>
      <c r="I47" s="15" t="s">
        <v>10</v>
      </c>
      <c r="J47" s="15" t="s">
        <v>23</v>
      </c>
      <c r="K47" s="15" t="s">
        <v>24</v>
      </c>
      <c r="L47" s="15">
        <f t="shared" si="8"/>
        <v>10</v>
      </c>
      <c r="M47" s="15">
        <f t="shared" si="9"/>
        <v>1</v>
      </c>
      <c r="N47" s="15">
        <f t="shared" si="0"/>
        <v>1</v>
      </c>
      <c r="O47" s="15">
        <f t="shared" si="11"/>
        <v>1</v>
      </c>
      <c r="P47" s="15">
        <f t="shared" si="2"/>
        <v>1</v>
      </c>
      <c r="Q47" s="15">
        <f t="shared" si="3"/>
        <v>1</v>
      </c>
      <c r="R47" s="15">
        <f t="shared" si="4"/>
        <v>1</v>
      </c>
      <c r="S47" s="15">
        <f t="shared" si="10"/>
        <v>1</v>
      </c>
      <c r="T47" s="15">
        <f t="shared" si="5"/>
        <v>1</v>
      </c>
      <c r="U47" s="15">
        <f t="shared" si="6"/>
        <v>1</v>
      </c>
      <c r="V47" s="15">
        <f t="shared" si="7"/>
        <v>1</v>
      </c>
    </row>
    <row r="48" spans="1:22" s="15" customFormat="1" ht="15.75" customHeight="1" x14ac:dyDescent="0.25">
      <c r="A48" s="15" t="s">
        <v>30</v>
      </c>
      <c r="B48" s="15" t="s">
        <v>3</v>
      </c>
      <c r="C48" s="15" t="s">
        <v>5</v>
      </c>
      <c r="D48" s="15" t="s">
        <v>44</v>
      </c>
      <c r="E48" s="15" t="s">
        <v>21</v>
      </c>
      <c r="F48" s="15" t="s">
        <v>8</v>
      </c>
      <c r="G48" s="15" t="s">
        <v>16</v>
      </c>
      <c r="H48" s="15" t="s">
        <v>33</v>
      </c>
      <c r="I48" s="15" t="s">
        <v>10</v>
      </c>
      <c r="J48" s="15" t="s">
        <v>23</v>
      </c>
      <c r="K48" s="15" t="s">
        <v>24</v>
      </c>
      <c r="L48" s="15">
        <f t="shared" si="8"/>
        <v>10</v>
      </c>
      <c r="M48" s="15">
        <f t="shared" si="9"/>
        <v>1</v>
      </c>
      <c r="N48" s="15">
        <f t="shared" si="0"/>
        <v>1</v>
      </c>
      <c r="O48" s="15">
        <f t="shared" si="11"/>
        <v>1</v>
      </c>
      <c r="P48" s="15">
        <f t="shared" si="2"/>
        <v>1</v>
      </c>
      <c r="Q48" s="15">
        <f t="shared" si="3"/>
        <v>1</v>
      </c>
      <c r="R48" s="15">
        <f t="shared" si="4"/>
        <v>1</v>
      </c>
      <c r="S48" s="15">
        <f t="shared" si="10"/>
        <v>1</v>
      </c>
      <c r="T48" s="15">
        <f t="shared" si="5"/>
        <v>1</v>
      </c>
      <c r="U48" s="15">
        <f t="shared" si="6"/>
        <v>1</v>
      </c>
      <c r="V48" s="15">
        <f t="shared" si="7"/>
        <v>1</v>
      </c>
    </row>
    <row r="49" spans="1:22" s="15" customFormat="1" ht="15.75" customHeight="1" x14ac:dyDescent="0.25">
      <c r="A49" s="15" t="s">
        <v>30</v>
      </c>
      <c r="B49" s="15" t="s">
        <v>3</v>
      </c>
      <c r="C49" s="15" t="s">
        <v>5</v>
      </c>
      <c r="D49" s="15" t="s">
        <v>44</v>
      </c>
      <c r="E49" s="15" t="s">
        <v>21</v>
      </c>
      <c r="F49" s="15" t="s">
        <v>8</v>
      </c>
      <c r="G49" s="15" t="s">
        <v>16</v>
      </c>
      <c r="H49" s="15" t="s">
        <v>33</v>
      </c>
      <c r="I49" s="15" t="s">
        <v>10</v>
      </c>
      <c r="J49" s="15" t="s">
        <v>23</v>
      </c>
      <c r="K49" s="15" t="s">
        <v>24</v>
      </c>
      <c r="L49" s="15">
        <f t="shared" si="8"/>
        <v>10</v>
      </c>
      <c r="M49" s="15">
        <f t="shared" si="9"/>
        <v>1</v>
      </c>
      <c r="N49" s="15">
        <f t="shared" si="0"/>
        <v>1</v>
      </c>
      <c r="O49" s="15">
        <f t="shared" si="11"/>
        <v>1</v>
      </c>
      <c r="P49" s="15">
        <f t="shared" si="2"/>
        <v>1</v>
      </c>
      <c r="Q49" s="15">
        <f t="shared" si="3"/>
        <v>1</v>
      </c>
      <c r="R49" s="15">
        <f t="shared" si="4"/>
        <v>1</v>
      </c>
      <c r="S49" s="15">
        <f t="shared" si="10"/>
        <v>1</v>
      </c>
      <c r="T49" s="15">
        <f t="shared" si="5"/>
        <v>1</v>
      </c>
      <c r="U49" s="15">
        <f t="shared" si="6"/>
        <v>1</v>
      </c>
      <c r="V49" s="15">
        <f t="shared" si="7"/>
        <v>1</v>
      </c>
    </row>
    <row r="50" spans="1:22" s="15" customFormat="1" ht="15.75" customHeight="1" x14ac:dyDescent="0.25">
      <c r="A50" s="15" t="s">
        <v>30</v>
      </c>
      <c r="B50" s="15" t="s">
        <v>3</v>
      </c>
      <c r="C50" s="15" t="s">
        <v>5</v>
      </c>
      <c r="D50" s="15" t="s">
        <v>44</v>
      </c>
      <c r="E50" s="15" t="s">
        <v>21</v>
      </c>
      <c r="F50" s="15" t="s">
        <v>8</v>
      </c>
      <c r="G50" s="15" t="s">
        <v>16</v>
      </c>
      <c r="H50" s="15" t="s">
        <v>33</v>
      </c>
      <c r="I50" s="15" t="s">
        <v>10</v>
      </c>
      <c r="J50" s="15" t="s">
        <v>23</v>
      </c>
      <c r="K50" s="15" t="s">
        <v>24</v>
      </c>
      <c r="L50" s="15">
        <f t="shared" si="8"/>
        <v>10</v>
      </c>
      <c r="M50" s="15">
        <f t="shared" si="9"/>
        <v>1</v>
      </c>
      <c r="N50" s="15">
        <f t="shared" si="0"/>
        <v>1</v>
      </c>
      <c r="O50" s="15">
        <f t="shared" si="11"/>
        <v>1</v>
      </c>
      <c r="P50" s="15">
        <f t="shared" si="2"/>
        <v>1</v>
      </c>
      <c r="Q50" s="15">
        <f t="shared" si="3"/>
        <v>1</v>
      </c>
      <c r="R50" s="15">
        <f t="shared" si="4"/>
        <v>1</v>
      </c>
      <c r="S50" s="15">
        <f t="shared" si="10"/>
        <v>1</v>
      </c>
      <c r="T50" s="15">
        <f t="shared" si="5"/>
        <v>1</v>
      </c>
      <c r="U50" s="15">
        <f t="shared" si="6"/>
        <v>1</v>
      </c>
      <c r="V50" s="15">
        <f t="shared" si="7"/>
        <v>1</v>
      </c>
    </row>
    <row r="51" spans="1:22" s="15" customFormat="1" ht="15.75" customHeight="1" x14ac:dyDescent="0.25">
      <c r="A51" s="15" t="s">
        <v>30</v>
      </c>
      <c r="B51" s="15" t="s">
        <v>3</v>
      </c>
      <c r="C51" s="15" t="s">
        <v>5</v>
      </c>
      <c r="D51" s="15" t="s">
        <v>44</v>
      </c>
      <c r="E51" s="15" t="s">
        <v>21</v>
      </c>
      <c r="F51" s="15" t="s">
        <v>8</v>
      </c>
      <c r="G51" s="15" t="s">
        <v>16</v>
      </c>
      <c r="H51" s="15" t="s">
        <v>36</v>
      </c>
      <c r="I51" s="15" t="s">
        <v>10</v>
      </c>
      <c r="J51" s="15" t="s">
        <v>23</v>
      </c>
      <c r="K51" s="15" t="s">
        <v>24</v>
      </c>
      <c r="L51" s="15">
        <f t="shared" si="8"/>
        <v>9</v>
      </c>
      <c r="M51" s="15">
        <f t="shared" si="9"/>
        <v>1</v>
      </c>
      <c r="N51" s="15">
        <f t="shared" si="0"/>
        <v>1</v>
      </c>
      <c r="O51" s="15">
        <f t="shared" si="11"/>
        <v>1</v>
      </c>
      <c r="P51" s="15">
        <f t="shared" si="2"/>
        <v>1</v>
      </c>
      <c r="Q51" s="15">
        <f t="shared" si="3"/>
        <v>1</v>
      </c>
      <c r="R51" s="15">
        <f t="shared" si="4"/>
        <v>1</v>
      </c>
      <c r="S51" s="15">
        <f t="shared" si="10"/>
        <v>0</v>
      </c>
      <c r="T51" s="15">
        <f t="shared" si="5"/>
        <v>1</v>
      </c>
      <c r="U51" s="15">
        <f t="shared" si="6"/>
        <v>1</v>
      </c>
      <c r="V51" s="15">
        <f t="shared" si="7"/>
        <v>1</v>
      </c>
    </row>
    <row r="52" spans="1:22" s="15" customFormat="1" ht="15.75" customHeight="1" x14ac:dyDescent="0.25">
      <c r="A52" s="15" t="s">
        <v>30</v>
      </c>
      <c r="B52" s="15" t="s">
        <v>3</v>
      </c>
      <c r="C52" s="15" t="s">
        <v>5</v>
      </c>
      <c r="D52" s="15" t="s">
        <v>44</v>
      </c>
      <c r="E52" s="15" t="s">
        <v>21</v>
      </c>
      <c r="F52" s="15" t="s">
        <v>8</v>
      </c>
      <c r="G52" s="15" t="s">
        <v>16</v>
      </c>
      <c r="H52" s="15" t="s">
        <v>33</v>
      </c>
      <c r="I52" s="15" t="s">
        <v>10</v>
      </c>
      <c r="J52" s="15" t="s">
        <v>23</v>
      </c>
      <c r="K52" s="15" t="s">
        <v>19</v>
      </c>
      <c r="L52" s="15">
        <f t="shared" si="8"/>
        <v>9</v>
      </c>
      <c r="M52" s="15">
        <f t="shared" si="9"/>
        <v>1</v>
      </c>
      <c r="N52" s="15">
        <f t="shared" si="0"/>
        <v>1</v>
      </c>
      <c r="O52" s="15">
        <f t="shared" si="11"/>
        <v>1</v>
      </c>
      <c r="P52" s="15">
        <f t="shared" si="2"/>
        <v>1</v>
      </c>
      <c r="Q52" s="15">
        <f t="shared" si="3"/>
        <v>1</v>
      </c>
      <c r="R52" s="15">
        <f t="shared" si="4"/>
        <v>1</v>
      </c>
      <c r="S52" s="15">
        <f t="shared" si="10"/>
        <v>1</v>
      </c>
      <c r="T52" s="15">
        <f t="shared" si="5"/>
        <v>1</v>
      </c>
      <c r="U52" s="15">
        <f t="shared" si="6"/>
        <v>1</v>
      </c>
      <c r="V52" s="15">
        <f t="shared" si="7"/>
        <v>0</v>
      </c>
    </row>
    <row r="53" spans="1:22" s="15" customFormat="1" ht="15.75" customHeight="1" x14ac:dyDescent="0.25">
      <c r="A53" s="15" t="s">
        <v>30</v>
      </c>
      <c r="B53" s="15" t="s">
        <v>3</v>
      </c>
      <c r="C53" s="15" t="s">
        <v>5</v>
      </c>
      <c r="D53" s="15" t="s">
        <v>44</v>
      </c>
      <c r="E53" s="15" t="s">
        <v>21</v>
      </c>
      <c r="F53" s="15" t="s">
        <v>8</v>
      </c>
      <c r="G53" s="15" t="s">
        <v>16</v>
      </c>
      <c r="H53" s="15" t="s">
        <v>33</v>
      </c>
      <c r="I53" s="15" t="s">
        <v>10</v>
      </c>
      <c r="J53" s="15" t="s">
        <v>23</v>
      </c>
      <c r="K53" s="15" t="s">
        <v>24</v>
      </c>
      <c r="L53" s="15">
        <f t="shared" si="8"/>
        <v>10</v>
      </c>
      <c r="M53" s="15">
        <f t="shared" si="9"/>
        <v>1</v>
      </c>
      <c r="N53" s="15">
        <f t="shared" si="0"/>
        <v>1</v>
      </c>
      <c r="O53" s="15">
        <f t="shared" si="11"/>
        <v>1</v>
      </c>
      <c r="P53" s="15">
        <f t="shared" si="2"/>
        <v>1</v>
      </c>
      <c r="Q53" s="15">
        <f t="shared" si="3"/>
        <v>1</v>
      </c>
      <c r="R53" s="15">
        <f t="shared" si="4"/>
        <v>1</v>
      </c>
      <c r="S53" s="15">
        <f t="shared" si="10"/>
        <v>1</v>
      </c>
      <c r="T53" s="15">
        <f t="shared" si="5"/>
        <v>1</v>
      </c>
      <c r="U53" s="15">
        <f t="shared" si="6"/>
        <v>1</v>
      </c>
      <c r="V53" s="15">
        <f t="shared" si="7"/>
        <v>1</v>
      </c>
    </row>
    <row r="54" spans="1:22" s="15" customFormat="1" ht="15.75" customHeight="1" x14ac:dyDescent="0.25">
      <c r="A54" s="15" t="s">
        <v>30</v>
      </c>
      <c r="B54" s="15" t="s">
        <v>44</v>
      </c>
      <c r="C54" s="15" t="s">
        <v>5</v>
      </c>
      <c r="D54" s="15" t="s">
        <v>44</v>
      </c>
      <c r="E54" s="15" t="s">
        <v>21</v>
      </c>
      <c r="F54" s="15" t="s">
        <v>8</v>
      </c>
      <c r="G54" s="15" t="s">
        <v>16</v>
      </c>
      <c r="H54" s="15" t="s">
        <v>33</v>
      </c>
      <c r="I54" s="15" t="s">
        <v>29</v>
      </c>
      <c r="J54" s="15" t="s">
        <v>23</v>
      </c>
      <c r="K54" s="15" t="s">
        <v>24</v>
      </c>
      <c r="L54" s="15">
        <f t="shared" si="8"/>
        <v>8</v>
      </c>
      <c r="M54" s="15">
        <f t="shared" si="9"/>
        <v>0</v>
      </c>
      <c r="N54" s="15">
        <f t="shared" si="0"/>
        <v>1</v>
      </c>
      <c r="O54" s="15">
        <f t="shared" si="11"/>
        <v>1</v>
      </c>
      <c r="P54" s="15">
        <f t="shared" si="2"/>
        <v>1</v>
      </c>
      <c r="Q54" s="15">
        <f t="shared" si="3"/>
        <v>1</v>
      </c>
      <c r="R54" s="15">
        <f t="shared" si="4"/>
        <v>1</v>
      </c>
      <c r="S54" s="15">
        <f t="shared" si="10"/>
        <v>1</v>
      </c>
      <c r="T54" s="15">
        <f t="shared" si="5"/>
        <v>0</v>
      </c>
      <c r="U54" s="15">
        <f t="shared" si="6"/>
        <v>1</v>
      </c>
      <c r="V54" s="15">
        <f t="shared" si="7"/>
        <v>1</v>
      </c>
    </row>
    <row r="55" spans="1:22" s="15" customFormat="1" ht="15.75" customHeight="1" x14ac:dyDescent="0.25">
      <c r="A55" s="15" t="s">
        <v>30</v>
      </c>
      <c r="B55" s="15" t="s">
        <v>3</v>
      </c>
      <c r="C55" s="15" t="s">
        <v>5</v>
      </c>
      <c r="D55" s="15" t="s">
        <v>44</v>
      </c>
      <c r="E55" s="15" t="s">
        <v>21</v>
      </c>
      <c r="F55" s="15" t="s">
        <v>8</v>
      </c>
      <c r="G55" s="15" t="s">
        <v>16</v>
      </c>
      <c r="H55" s="15" t="s">
        <v>33</v>
      </c>
      <c r="I55" s="15" t="s">
        <v>10</v>
      </c>
      <c r="J55" s="15" t="s">
        <v>23</v>
      </c>
      <c r="K55" s="15" t="s">
        <v>24</v>
      </c>
      <c r="L55" s="15">
        <f t="shared" si="8"/>
        <v>10</v>
      </c>
      <c r="M55" s="15">
        <f t="shared" si="9"/>
        <v>1</v>
      </c>
      <c r="N55" s="15">
        <f t="shared" si="0"/>
        <v>1</v>
      </c>
      <c r="O55" s="15">
        <f t="shared" si="11"/>
        <v>1</v>
      </c>
      <c r="P55" s="15">
        <f t="shared" si="2"/>
        <v>1</v>
      </c>
      <c r="Q55" s="15">
        <f t="shared" si="3"/>
        <v>1</v>
      </c>
      <c r="R55" s="15">
        <f t="shared" si="4"/>
        <v>1</v>
      </c>
      <c r="S55" s="15">
        <f t="shared" si="10"/>
        <v>1</v>
      </c>
      <c r="T55" s="15">
        <f t="shared" si="5"/>
        <v>1</v>
      </c>
      <c r="U55" s="15">
        <f t="shared" si="6"/>
        <v>1</v>
      </c>
      <c r="V55" s="15">
        <f t="shared" si="7"/>
        <v>1</v>
      </c>
    </row>
    <row r="56" spans="1:22" s="15" customFormat="1" ht="15.75" customHeight="1" x14ac:dyDescent="0.25">
      <c r="A56" s="15" t="s">
        <v>46</v>
      </c>
      <c r="B56" s="15" t="s">
        <v>3</v>
      </c>
      <c r="C56" s="15" t="s">
        <v>5</v>
      </c>
      <c r="D56" s="15" t="s">
        <v>44</v>
      </c>
      <c r="E56" s="15" t="s">
        <v>21</v>
      </c>
      <c r="F56" s="15" t="s">
        <v>8</v>
      </c>
      <c r="G56" s="15" t="s">
        <v>16</v>
      </c>
      <c r="H56" s="15" t="s">
        <v>33</v>
      </c>
      <c r="I56" s="15" t="s">
        <v>10</v>
      </c>
      <c r="J56" s="15" t="s">
        <v>23</v>
      </c>
      <c r="K56" s="15" t="s">
        <v>24</v>
      </c>
      <c r="L56" s="15">
        <f t="shared" si="8"/>
        <v>10</v>
      </c>
      <c r="M56" s="15">
        <f t="shared" si="9"/>
        <v>1</v>
      </c>
      <c r="N56" s="15">
        <f t="shared" si="0"/>
        <v>1</v>
      </c>
      <c r="O56" s="15">
        <f t="shared" si="11"/>
        <v>1</v>
      </c>
      <c r="P56" s="15">
        <f t="shared" si="2"/>
        <v>1</v>
      </c>
      <c r="Q56" s="15">
        <f t="shared" si="3"/>
        <v>1</v>
      </c>
      <c r="R56" s="15">
        <f t="shared" si="4"/>
        <v>1</v>
      </c>
      <c r="S56" s="15">
        <f t="shared" si="10"/>
        <v>1</v>
      </c>
      <c r="T56" s="15">
        <f t="shared" si="5"/>
        <v>1</v>
      </c>
      <c r="U56" s="15">
        <f t="shared" si="6"/>
        <v>1</v>
      </c>
      <c r="V56" s="15">
        <f t="shared" si="7"/>
        <v>1</v>
      </c>
    </row>
    <row r="57" spans="1:22" s="15" customFormat="1" ht="15.75" customHeight="1" x14ac:dyDescent="0.25">
      <c r="A57" s="15" t="s">
        <v>20</v>
      </c>
      <c r="B57" s="15" t="s">
        <v>3</v>
      </c>
      <c r="C57" s="15" t="s">
        <v>5</v>
      </c>
      <c r="D57" s="15" t="s">
        <v>44</v>
      </c>
      <c r="E57" s="15" t="s">
        <v>21</v>
      </c>
      <c r="F57" s="15" t="s">
        <v>8</v>
      </c>
      <c r="G57" s="15" t="s">
        <v>16</v>
      </c>
      <c r="H57" s="15" t="s">
        <v>33</v>
      </c>
      <c r="I57" s="15" t="s">
        <v>10</v>
      </c>
      <c r="J57" s="15" t="s">
        <v>23</v>
      </c>
      <c r="K57" s="15" t="s">
        <v>19</v>
      </c>
      <c r="L57" s="15">
        <f t="shared" si="8"/>
        <v>9</v>
      </c>
      <c r="M57" s="15">
        <f t="shared" si="9"/>
        <v>1</v>
      </c>
      <c r="N57" s="15">
        <f t="shared" si="0"/>
        <v>1</v>
      </c>
      <c r="O57" s="15">
        <f t="shared" si="11"/>
        <v>1</v>
      </c>
      <c r="P57" s="15">
        <f t="shared" si="2"/>
        <v>1</v>
      </c>
      <c r="Q57" s="15">
        <f t="shared" si="3"/>
        <v>1</v>
      </c>
      <c r="R57" s="15">
        <f t="shared" si="4"/>
        <v>1</v>
      </c>
      <c r="S57" s="15">
        <f t="shared" si="10"/>
        <v>1</v>
      </c>
      <c r="T57" s="15">
        <f t="shared" si="5"/>
        <v>1</v>
      </c>
      <c r="U57" s="15">
        <f t="shared" si="6"/>
        <v>1</v>
      </c>
      <c r="V57" s="15">
        <f t="shared" si="7"/>
        <v>0</v>
      </c>
    </row>
    <row r="58" spans="1:22" s="15" customFormat="1" ht="15.75" customHeight="1" x14ac:dyDescent="0.25">
      <c r="A58" s="15" t="s">
        <v>20</v>
      </c>
      <c r="B58" s="15" t="s">
        <v>4</v>
      </c>
      <c r="C58" s="15" t="s">
        <v>4</v>
      </c>
      <c r="D58" s="15" t="s">
        <v>44</v>
      </c>
      <c r="E58" s="15" t="s">
        <v>21</v>
      </c>
      <c r="F58" s="15" t="s">
        <v>8</v>
      </c>
      <c r="G58" s="15" t="s">
        <v>7</v>
      </c>
      <c r="H58" s="15" t="s">
        <v>33</v>
      </c>
      <c r="I58" s="15" t="s">
        <v>29</v>
      </c>
      <c r="J58" s="15" t="s">
        <v>28</v>
      </c>
      <c r="K58" s="15" t="s">
        <v>24</v>
      </c>
      <c r="L58" s="15">
        <f t="shared" si="8"/>
        <v>5</v>
      </c>
      <c r="M58" s="15">
        <f t="shared" si="9"/>
        <v>0</v>
      </c>
      <c r="N58" s="15">
        <f t="shared" si="0"/>
        <v>0</v>
      </c>
      <c r="O58" s="15">
        <f t="shared" si="11"/>
        <v>1</v>
      </c>
      <c r="P58" s="15">
        <f t="shared" si="2"/>
        <v>1</v>
      </c>
      <c r="Q58" s="15">
        <f t="shared" si="3"/>
        <v>1</v>
      </c>
      <c r="R58" s="15">
        <f t="shared" si="4"/>
        <v>0</v>
      </c>
      <c r="S58" s="15">
        <f t="shared" si="10"/>
        <v>1</v>
      </c>
      <c r="T58" s="15">
        <f t="shared" si="5"/>
        <v>0</v>
      </c>
      <c r="U58" s="15">
        <f t="shared" si="6"/>
        <v>0</v>
      </c>
      <c r="V58" s="15">
        <f t="shared" si="7"/>
        <v>1</v>
      </c>
    </row>
    <row r="59" spans="1:22" s="15" customFormat="1" ht="15.75" customHeight="1" x14ac:dyDescent="0.25">
      <c r="A59" s="15" t="s">
        <v>30</v>
      </c>
      <c r="B59" s="15" t="s">
        <v>3</v>
      </c>
      <c r="C59" s="15" t="s">
        <v>5</v>
      </c>
      <c r="D59" s="15" t="s">
        <v>44</v>
      </c>
      <c r="E59" s="15" t="s">
        <v>21</v>
      </c>
      <c r="F59" s="15" t="s">
        <v>92</v>
      </c>
      <c r="G59" s="15" t="s">
        <v>16</v>
      </c>
      <c r="H59" s="15" t="s">
        <v>33</v>
      </c>
      <c r="I59" s="15" t="s">
        <v>29</v>
      </c>
      <c r="J59" s="15" t="s">
        <v>28</v>
      </c>
      <c r="K59" s="15" t="s">
        <v>24</v>
      </c>
      <c r="L59" s="15">
        <f t="shared" si="8"/>
        <v>7</v>
      </c>
      <c r="M59" s="15">
        <f t="shared" si="9"/>
        <v>1</v>
      </c>
      <c r="N59" s="15">
        <f t="shared" si="0"/>
        <v>1</v>
      </c>
      <c r="O59" s="15">
        <f t="shared" si="11"/>
        <v>1</v>
      </c>
      <c r="P59" s="15">
        <f t="shared" si="2"/>
        <v>1</v>
      </c>
      <c r="Q59" s="15">
        <f t="shared" si="3"/>
        <v>0</v>
      </c>
      <c r="R59" s="15">
        <f t="shared" si="4"/>
        <v>1</v>
      </c>
      <c r="S59" s="15">
        <f t="shared" si="10"/>
        <v>1</v>
      </c>
      <c r="T59" s="15">
        <f t="shared" si="5"/>
        <v>0</v>
      </c>
      <c r="U59" s="15">
        <f t="shared" si="6"/>
        <v>0</v>
      </c>
      <c r="V59" s="15">
        <f t="shared" si="7"/>
        <v>1</v>
      </c>
    </row>
    <row r="60" spans="1:22" s="15" customFormat="1" ht="15.75" customHeight="1" x14ac:dyDescent="0.25">
      <c r="A60" s="15" t="s">
        <v>26</v>
      </c>
      <c r="B60" s="15" t="s">
        <v>3</v>
      </c>
      <c r="C60" s="15" t="s">
        <v>5</v>
      </c>
      <c r="D60" s="15" t="s">
        <v>44</v>
      </c>
      <c r="E60" s="15" t="s">
        <v>21</v>
      </c>
      <c r="F60" s="15" t="s">
        <v>8</v>
      </c>
      <c r="G60" s="15" t="s">
        <v>16</v>
      </c>
      <c r="H60" s="15" t="s">
        <v>33</v>
      </c>
      <c r="I60" s="15" t="s">
        <v>10</v>
      </c>
      <c r="J60" s="15" t="s">
        <v>11</v>
      </c>
      <c r="K60" s="15" t="s">
        <v>24</v>
      </c>
      <c r="L60" s="15">
        <f t="shared" si="8"/>
        <v>9</v>
      </c>
      <c r="M60" s="15">
        <f t="shared" si="9"/>
        <v>1</v>
      </c>
      <c r="N60" s="15">
        <f t="shared" si="0"/>
        <v>1</v>
      </c>
      <c r="O60" s="15">
        <f t="shared" si="11"/>
        <v>1</v>
      </c>
      <c r="P60" s="15">
        <f t="shared" si="2"/>
        <v>1</v>
      </c>
      <c r="Q60" s="15">
        <f t="shared" si="3"/>
        <v>1</v>
      </c>
      <c r="R60" s="15">
        <f t="shared" si="4"/>
        <v>1</v>
      </c>
      <c r="S60" s="15">
        <f t="shared" si="10"/>
        <v>1</v>
      </c>
      <c r="T60" s="15">
        <f t="shared" si="5"/>
        <v>1</v>
      </c>
      <c r="U60" s="15">
        <f t="shared" si="6"/>
        <v>0</v>
      </c>
      <c r="V60" s="15">
        <f t="shared" si="7"/>
        <v>1</v>
      </c>
    </row>
    <row r="61" spans="1:22" s="15" customFormat="1" ht="15.75" customHeight="1" x14ac:dyDescent="0.25">
      <c r="A61" s="15" t="s">
        <v>30</v>
      </c>
      <c r="B61" s="15" t="s">
        <v>5</v>
      </c>
      <c r="C61" s="15" t="s">
        <v>5</v>
      </c>
      <c r="D61" s="15" t="s">
        <v>5</v>
      </c>
      <c r="E61" s="15" t="s">
        <v>94</v>
      </c>
      <c r="F61" s="15" t="s">
        <v>8</v>
      </c>
      <c r="G61" s="15" t="s">
        <v>16</v>
      </c>
      <c r="H61" s="15" t="s">
        <v>33</v>
      </c>
      <c r="I61" s="15" t="s">
        <v>29</v>
      </c>
      <c r="J61" s="15" t="s">
        <v>23</v>
      </c>
      <c r="K61" s="15" t="s">
        <v>24</v>
      </c>
      <c r="L61" s="15">
        <f t="shared" si="8"/>
        <v>6</v>
      </c>
      <c r="M61" s="15">
        <f t="shared" si="9"/>
        <v>0</v>
      </c>
      <c r="N61" s="15">
        <f t="shared" si="0"/>
        <v>1</v>
      </c>
      <c r="O61" s="15">
        <f t="shared" si="11"/>
        <v>0</v>
      </c>
      <c r="P61" s="15">
        <f t="shared" si="2"/>
        <v>0</v>
      </c>
      <c r="Q61" s="15">
        <f t="shared" si="3"/>
        <v>1</v>
      </c>
      <c r="R61" s="15">
        <f t="shared" si="4"/>
        <v>1</v>
      </c>
      <c r="S61" s="15">
        <f t="shared" si="10"/>
        <v>1</v>
      </c>
      <c r="T61" s="15">
        <f t="shared" si="5"/>
        <v>0</v>
      </c>
      <c r="U61" s="15">
        <f t="shared" si="6"/>
        <v>1</v>
      </c>
      <c r="V61" s="15">
        <f t="shared" si="7"/>
        <v>1</v>
      </c>
    </row>
    <row r="62" spans="1:22" s="15" customFormat="1" ht="15.75" customHeight="1" x14ac:dyDescent="0.25">
      <c r="A62" s="15" t="s">
        <v>26</v>
      </c>
      <c r="B62" s="15" t="s">
        <v>44</v>
      </c>
      <c r="C62" s="15" t="s">
        <v>5</v>
      </c>
      <c r="D62" s="15" t="s">
        <v>44</v>
      </c>
      <c r="E62" s="15" t="s">
        <v>21</v>
      </c>
      <c r="F62" s="15" t="s">
        <v>8</v>
      </c>
      <c r="G62" s="15" t="s">
        <v>16</v>
      </c>
      <c r="H62" s="15" t="s">
        <v>33</v>
      </c>
      <c r="I62" s="15" t="s">
        <v>10</v>
      </c>
      <c r="J62" s="15" t="s">
        <v>23</v>
      </c>
      <c r="K62" s="15" t="s">
        <v>24</v>
      </c>
      <c r="L62" s="15">
        <f t="shared" si="8"/>
        <v>9</v>
      </c>
      <c r="M62" s="15">
        <f t="shared" si="9"/>
        <v>0</v>
      </c>
      <c r="N62" s="15">
        <f t="shared" si="0"/>
        <v>1</v>
      </c>
      <c r="O62" s="15">
        <f t="shared" si="11"/>
        <v>1</v>
      </c>
      <c r="P62" s="15">
        <f t="shared" si="2"/>
        <v>1</v>
      </c>
      <c r="Q62" s="15">
        <f t="shared" si="3"/>
        <v>1</v>
      </c>
      <c r="R62" s="15">
        <f t="shared" si="4"/>
        <v>1</v>
      </c>
      <c r="S62" s="15">
        <f t="shared" si="10"/>
        <v>1</v>
      </c>
      <c r="T62" s="15">
        <f t="shared" si="5"/>
        <v>1</v>
      </c>
      <c r="U62" s="15">
        <f t="shared" si="6"/>
        <v>1</v>
      </c>
      <c r="V62" s="15">
        <f t="shared" si="7"/>
        <v>1</v>
      </c>
    </row>
    <row r="63" spans="1:22" s="15" customFormat="1" ht="15.75" customHeight="1" x14ac:dyDescent="0.25">
      <c r="A63" s="15" t="s">
        <v>169</v>
      </c>
      <c r="B63" s="15" t="s">
        <v>44</v>
      </c>
      <c r="C63" s="15" t="s">
        <v>5</v>
      </c>
      <c r="D63" s="15" t="s">
        <v>44</v>
      </c>
      <c r="E63" s="15" t="s">
        <v>21</v>
      </c>
      <c r="F63" s="15" t="s">
        <v>8</v>
      </c>
      <c r="G63" s="15" t="s">
        <v>8</v>
      </c>
      <c r="H63" s="15" t="s">
        <v>95</v>
      </c>
      <c r="I63" s="15" t="s">
        <v>29</v>
      </c>
      <c r="J63" s="15" t="s">
        <v>28</v>
      </c>
      <c r="K63" s="15" t="s">
        <v>24</v>
      </c>
      <c r="L63" s="15">
        <f t="shared" si="8"/>
        <v>5</v>
      </c>
      <c r="M63" s="15">
        <f t="shared" si="9"/>
        <v>0</v>
      </c>
      <c r="N63" s="15">
        <f t="shared" si="0"/>
        <v>1</v>
      </c>
      <c r="O63" s="15">
        <f t="shared" si="11"/>
        <v>1</v>
      </c>
      <c r="P63" s="15">
        <f t="shared" si="2"/>
        <v>1</v>
      </c>
      <c r="Q63" s="15">
        <f t="shared" si="3"/>
        <v>1</v>
      </c>
      <c r="R63" s="15">
        <f t="shared" si="4"/>
        <v>0</v>
      </c>
      <c r="S63" s="15">
        <f t="shared" si="10"/>
        <v>0</v>
      </c>
      <c r="T63" s="15">
        <f t="shared" si="5"/>
        <v>0</v>
      </c>
      <c r="U63" s="15">
        <f t="shared" si="6"/>
        <v>0</v>
      </c>
      <c r="V63" s="15">
        <f t="shared" si="7"/>
        <v>1</v>
      </c>
    </row>
    <row r="64" spans="1:22" s="15" customFormat="1" ht="15.75" customHeight="1" x14ac:dyDescent="0.25">
      <c r="A64" s="15" t="s">
        <v>30</v>
      </c>
      <c r="B64" s="15" t="s">
        <v>3</v>
      </c>
      <c r="C64" s="15" t="s">
        <v>5</v>
      </c>
      <c r="D64" s="15" t="s">
        <v>44</v>
      </c>
      <c r="E64" s="15" t="s">
        <v>21</v>
      </c>
      <c r="F64" s="15" t="s">
        <v>8</v>
      </c>
      <c r="G64" s="15" t="s">
        <v>16</v>
      </c>
      <c r="H64" s="15" t="s">
        <v>33</v>
      </c>
      <c r="I64" s="15" t="s">
        <v>10</v>
      </c>
      <c r="J64" s="15" t="s">
        <v>23</v>
      </c>
      <c r="K64" s="15" t="s">
        <v>24</v>
      </c>
      <c r="L64" s="15">
        <f t="shared" si="8"/>
        <v>10</v>
      </c>
      <c r="M64" s="15">
        <f t="shared" si="9"/>
        <v>1</v>
      </c>
      <c r="N64" s="15">
        <f t="shared" si="0"/>
        <v>1</v>
      </c>
      <c r="O64" s="15">
        <f t="shared" si="11"/>
        <v>1</v>
      </c>
      <c r="P64" s="15">
        <f t="shared" si="2"/>
        <v>1</v>
      </c>
      <c r="Q64" s="15">
        <f t="shared" si="3"/>
        <v>1</v>
      </c>
      <c r="R64" s="15">
        <f t="shared" si="4"/>
        <v>1</v>
      </c>
      <c r="S64" s="15">
        <f t="shared" si="10"/>
        <v>1</v>
      </c>
      <c r="T64" s="15">
        <f t="shared" si="5"/>
        <v>1</v>
      </c>
      <c r="U64" s="15">
        <f t="shared" si="6"/>
        <v>1</v>
      </c>
      <c r="V64" s="15">
        <f t="shared" si="7"/>
        <v>1</v>
      </c>
    </row>
    <row r="65" spans="1:22" s="15" customFormat="1" ht="15.75" customHeight="1" x14ac:dyDescent="0.25">
      <c r="A65" s="15" t="s">
        <v>96</v>
      </c>
      <c r="B65" s="15" t="s">
        <v>3</v>
      </c>
      <c r="C65" s="15" t="s">
        <v>5</v>
      </c>
      <c r="D65" s="15" t="s">
        <v>5</v>
      </c>
      <c r="E65" s="15" t="s">
        <v>21</v>
      </c>
      <c r="F65" s="15" t="s">
        <v>8</v>
      </c>
      <c r="G65" s="15" t="s">
        <v>16</v>
      </c>
      <c r="H65" s="15" t="s">
        <v>95</v>
      </c>
      <c r="I65" s="15" t="s">
        <v>29</v>
      </c>
      <c r="J65" s="15" t="s">
        <v>23</v>
      </c>
      <c r="K65" s="15" t="s">
        <v>24</v>
      </c>
      <c r="L65" s="15">
        <f t="shared" si="8"/>
        <v>7</v>
      </c>
      <c r="M65" s="15">
        <f t="shared" si="9"/>
        <v>1</v>
      </c>
      <c r="N65" s="15">
        <f t="shared" si="0"/>
        <v>1</v>
      </c>
      <c r="O65" s="15">
        <f t="shared" si="11"/>
        <v>0</v>
      </c>
      <c r="P65" s="15">
        <f t="shared" si="2"/>
        <v>1</v>
      </c>
      <c r="Q65" s="15">
        <f t="shared" si="3"/>
        <v>1</v>
      </c>
      <c r="R65" s="15">
        <f t="shared" si="4"/>
        <v>1</v>
      </c>
      <c r="S65" s="15">
        <f t="shared" si="10"/>
        <v>0</v>
      </c>
      <c r="T65" s="15">
        <f t="shared" si="5"/>
        <v>0</v>
      </c>
      <c r="U65" s="15">
        <f t="shared" si="6"/>
        <v>1</v>
      </c>
      <c r="V65" s="15">
        <f t="shared" si="7"/>
        <v>1</v>
      </c>
    </row>
    <row r="66" spans="1:22" s="15" customFormat="1" ht="15.75" customHeight="1" x14ac:dyDescent="0.25">
      <c r="A66" s="15" t="s">
        <v>97</v>
      </c>
      <c r="B66" s="15" t="s">
        <v>3</v>
      </c>
      <c r="C66" s="15" t="s">
        <v>5</v>
      </c>
      <c r="D66" s="15" t="s">
        <v>44</v>
      </c>
      <c r="E66" s="15" t="s">
        <v>21</v>
      </c>
      <c r="F66" s="15" t="s">
        <v>8</v>
      </c>
      <c r="G66" s="15" t="s">
        <v>16</v>
      </c>
      <c r="H66" s="15" t="s">
        <v>33</v>
      </c>
      <c r="I66" s="15" t="s">
        <v>29</v>
      </c>
      <c r="J66" s="15" t="s">
        <v>23</v>
      </c>
      <c r="K66" s="15" t="s">
        <v>24</v>
      </c>
      <c r="L66" s="15">
        <f t="shared" si="8"/>
        <v>9</v>
      </c>
      <c r="M66" s="15">
        <f t="shared" ref="M66:M80" si="12">COUNTIF(B66,"org.junit")</f>
        <v>1</v>
      </c>
      <c r="N66" s="15">
        <f t="shared" ref="N66:N80" si="13">COUNTIF(C66,"java.lang")</f>
        <v>1</v>
      </c>
      <c r="O66" s="15">
        <f t="shared" si="11"/>
        <v>1</v>
      </c>
      <c r="P66" s="15">
        <f t="shared" ref="P66:P80" si="14">COUNTIF(E66,"TsiHDU")</f>
        <v>1</v>
      </c>
      <c r="Q66" s="15">
        <f t="shared" ref="Q66:Q80" si="15">COUNTIF(F66,"br.inpe.climaespacial.tsi.entity.model")</f>
        <v>1</v>
      </c>
      <c r="R66" s="15">
        <f t="shared" ref="R66:R80" si="16">COUNTIF(G66,"br.inpe.climaespacial.tsi.viewer.rest")</f>
        <v>1</v>
      </c>
      <c r="S66" s="15">
        <f t="shared" si="10"/>
        <v>1</v>
      </c>
      <c r="T66" s="15">
        <f t="shared" ref="T66:T80" si="17">COUNTIF(I66,"Table")</f>
        <v>0</v>
      </c>
      <c r="U66" s="15">
        <f t="shared" ref="U66:U80" si="18">COUNTIF(J66,"Field - id")</f>
        <v>1</v>
      </c>
      <c r="V66" s="15">
        <f t="shared" ref="V66:V80" si="19">COUNTIF(K66,"RequestMapping")</f>
        <v>1</v>
      </c>
    </row>
    <row r="67" spans="1:22" s="15" customFormat="1" ht="15.75" customHeight="1" x14ac:dyDescent="0.25">
      <c r="A67" s="15" t="s">
        <v>30</v>
      </c>
      <c r="B67" s="15" t="s">
        <v>3</v>
      </c>
      <c r="C67" s="15" t="s">
        <v>5</v>
      </c>
      <c r="D67" s="15" t="s">
        <v>44</v>
      </c>
      <c r="E67" s="15" t="s">
        <v>21</v>
      </c>
      <c r="F67" s="15" t="s">
        <v>8</v>
      </c>
      <c r="G67" s="15" t="s">
        <v>16</v>
      </c>
      <c r="H67" s="15" t="s">
        <v>33</v>
      </c>
      <c r="I67" s="15" t="s">
        <v>10</v>
      </c>
      <c r="J67" s="15" t="s">
        <v>31</v>
      </c>
      <c r="K67" s="15" t="s">
        <v>24</v>
      </c>
      <c r="L67" s="15">
        <f t="shared" ref="L67:L80" si="20">SUM(M67:V67)</f>
        <v>9</v>
      </c>
      <c r="M67" s="15">
        <f t="shared" si="12"/>
        <v>1</v>
      </c>
      <c r="N67" s="15">
        <f t="shared" si="13"/>
        <v>1</v>
      </c>
      <c r="O67" s="15">
        <f t="shared" si="11"/>
        <v>1</v>
      </c>
      <c r="P67" s="15">
        <f t="shared" si="14"/>
        <v>1</v>
      </c>
      <c r="Q67" s="15">
        <f t="shared" si="15"/>
        <v>1</v>
      </c>
      <c r="R67" s="15">
        <f t="shared" si="16"/>
        <v>1</v>
      </c>
      <c r="S67" s="15">
        <f t="shared" ref="S67:S80" si="21">COUNTIF(H67,"Only 1")</f>
        <v>1</v>
      </c>
      <c r="T67" s="15">
        <f t="shared" si="17"/>
        <v>1</v>
      </c>
      <c r="U67" s="15">
        <f t="shared" si="18"/>
        <v>0</v>
      </c>
      <c r="V67" s="15">
        <f t="shared" si="19"/>
        <v>1</v>
      </c>
    </row>
    <row r="68" spans="1:22" s="15" customFormat="1" ht="15.75" customHeight="1" x14ac:dyDescent="0.25">
      <c r="A68" s="15" t="s">
        <v>30</v>
      </c>
      <c r="B68" s="15" t="s">
        <v>3</v>
      </c>
      <c r="C68" s="15" t="s">
        <v>5</v>
      </c>
      <c r="D68" s="15" t="s">
        <v>44</v>
      </c>
      <c r="E68" s="15" t="s">
        <v>6</v>
      </c>
      <c r="F68" s="15" t="s">
        <v>8</v>
      </c>
      <c r="G68" s="15" t="s">
        <v>16</v>
      </c>
      <c r="H68" s="15" t="s">
        <v>33</v>
      </c>
      <c r="I68" s="15" t="s">
        <v>10</v>
      </c>
      <c r="J68" s="15" t="s">
        <v>28</v>
      </c>
      <c r="K68" s="15" t="s">
        <v>24</v>
      </c>
      <c r="L68" s="15">
        <f t="shared" si="20"/>
        <v>8</v>
      </c>
      <c r="M68" s="15">
        <f t="shared" si="12"/>
        <v>1</v>
      </c>
      <c r="N68" s="15">
        <f t="shared" si="13"/>
        <v>1</v>
      </c>
      <c r="O68" s="15">
        <f t="shared" si="11"/>
        <v>1</v>
      </c>
      <c r="P68" s="15">
        <f t="shared" si="14"/>
        <v>0</v>
      </c>
      <c r="Q68" s="15">
        <f t="shared" si="15"/>
        <v>1</v>
      </c>
      <c r="R68" s="15">
        <f t="shared" si="16"/>
        <v>1</v>
      </c>
      <c r="S68" s="15">
        <f t="shared" si="21"/>
        <v>1</v>
      </c>
      <c r="T68" s="15">
        <f t="shared" si="17"/>
        <v>1</v>
      </c>
      <c r="U68" s="15">
        <f t="shared" si="18"/>
        <v>0</v>
      </c>
      <c r="V68" s="15">
        <f t="shared" si="19"/>
        <v>1</v>
      </c>
    </row>
    <row r="69" spans="1:22" s="15" customFormat="1" ht="15.75" customHeight="1" x14ac:dyDescent="0.25">
      <c r="A69" s="15" t="s">
        <v>20</v>
      </c>
      <c r="B69" s="15" t="s">
        <v>3</v>
      </c>
      <c r="C69" s="15" t="s">
        <v>5</v>
      </c>
      <c r="D69" s="15" t="s">
        <v>44</v>
      </c>
      <c r="E69" s="15" t="s">
        <v>21</v>
      </c>
      <c r="F69" s="15" t="s">
        <v>8</v>
      </c>
      <c r="G69" s="15" t="s">
        <v>16</v>
      </c>
      <c r="H69" s="15" t="s">
        <v>33</v>
      </c>
      <c r="I69" s="15" t="s">
        <v>10</v>
      </c>
      <c r="J69" s="15" t="s">
        <v>31</v>
      </c>
      <c r="K69" s="15" t="s">
        <v>24</v>
      </c>
      <c r="L69" s="15">
        <f t="shared" si="20"/>
        <v>9</v>
      </c>
      <c r="M69" s="15">
        <f t="shared" si="12"/>
        <v>1</v>
      </c>
      <c r="N69" s="15">
        <f t="shared" si="13"/>
        <v>1</v>
      </c>
      <c r="O69" s="15">
        <f t="shared" si="11"/>
        <v>1</v>
      </c>
      <c r="P69" s="15">
        <f t="shared" si="14"/>
        <v>1</v>
      </c>
      <c r="Q69" s="15">
        <f t="shared" si="15"/>
        <v>1</v>
      </c>
      <c r="R69" s="15">
        <f t="shared" si="16"/>
        <v>1</v>
      </c>
      <c r="S69" s="15">
        <f t="shared" si="21"/>
        <v>1</v>
      </c>
      <c r="T69" s="15">
        <f t="shared" si="17"/>
        <v>1</v>
      </c>
      <c r="U69" s="15">
        <f t="shared" si="18"/>
        <v>0</v>
      </c>
      <c r="V69" s="15">
        <f t="shared" si="19"/>
        <v>1</v>
      </c>
    </row>
    <row r="70" spans="1:22" s="15" customFormat="1" ht="15.75" customHeight="1" x14ac:dyDescent="0.25">
      <c r="A70" s="15" t="s">
        <v>30</v>
      </c>
      <c r="B70" s="15" t="s">
        <v>5</v>
      </c>
      <c r="C70" s="15" t="s">
        <v>5</v>
      </c>
      <c r="D70" s="15" t="s">
        <v>5</v>
      </c>
      <c r="E70" s="15" t="s">
        <v>21</v>
      </c>
      <c r="F70" s="15" t="s">
        <v>8</v>
      </c>
      <c r="G70" s="15" t="s">
        <v>16</v>
      </c>
      <c r="H70" s="15" t="s">
        <v>33</v>
      </c>
      <c r="I70" s="15" t="s">
        <v>10</v>
      </c>
      <c r="J70" s="15" t="s">
        <v>23</v>
      </c>
      <c r="K70" s="15" t="s">
        <v>24</v>
      </c>
      <c r="L70" s="15">
        <f t="shared" si="20"/>
        <v>8</v>
      </c>
      <c r="M70" s="15">
        <f t="shared" si="12"/>
        <v>0</v>
      </c>
      <c r="N70" s="15">
        <f t="shared" si="13"/>
        <v>1</v>
      </c>
      <c r="O70" s="15">
        <f t="shared" si="11"/>
        <v>0</v>
      </c>
      <c r="P70" s="15">
        <f t="shared" si="14"/>
        <v>1</v>
      </c>
      <c r="Q70" s="15">
        <f t="shared" si="15"/>
        <v>1</v>
      </c>
      <c r="R70" s="15">
        <f t="shared" si="16"/>
        <v>1</v>
      </c>
      <c r="S70" s="15">
        <f t="shared" si="21"/>
        <v>1</v>
      </c>
      <c r="T70" s="15">
        <f t="shared" si="17"/>
        <v>1</v>
      </c>
      <c r="U70" s="15">
        <f t="shared" si="18"/>
        <v>1</v>
      </c>
      <c r="V70" s="15">
        <f t="shared" si="19"/>
        <v>1</v>
      </c>
    </row>
    <row r="71" spans="1:22" s="15" customFormat="1" ht="15.75" customHeight="1" x14ac:dyDescent="0.25">
      <c r="A71" s="15" t="s">
        <v>26</v>
      </c>
      <c r="B71" s="15" t="s">
        <v>5</v>
      </c>
      <c r="C71" s="15" t="s">
        <v>170</v>
      </c>
      <c r="D71" s="15" t="s">
        <v>3</v>
      </c>
      <c r="E71" s="15" t="s">
        <v>21</v>
      </c>
      <c r="F71" s="15" t="s">
        <v>171</v>
      </c>
      <c r="G71" s="15" t="s">
        <v>172</v>
      </c>
      <c r="H71" s="15" t="s">
        <v>36</v>
      </c>
      <c r="I71" s="15" t="s">
        <v>173</v>
      </c>
      <c r="J71" s="15" t="s">
        <v>18</v>
      </c>
      <c r="K71" s="15" t="s">
        <v>19</v>
      </c>
      <c r="L71" s="15">
        <f t="shared" si="20"/>
        <v>1</v>
      </c>
      <c r="M71" s="15">
        <f t="shared" si="12"/>
        <v>0</v>
      </c>
      <c r="N71" s="15">
        <f t="shared" si="13"/>
        <v>0</v>
      </c>
      <c r="O71" s="15">
        <f t="shared" si="11"/>
        <v>0</v>
      </c>
      <c r="P71" s="15">
        <f t="shared" si="14"/>
        <v>1</v>
      </c>
      <c r="Q71" s="15">
        <f t="shared" si="15"/>
        <v>0</v>
      </c>
      <c r="R71" s="15">
        <f t="shared" si="16"/>
        <v>0</v>
      </c>
      <c r="S71" s="15">
        <f t="shared" si="21"/>
        <v>0</v>
      </c>
      <c r="T71" s="15">
        <f t="shared" si="17"/>
        <v>0</v>
      </c>
      <c r="U71" s="15">
        <f t="shared" si="18"/>
        <v>0</v>
      </c>
      <c r="V71" s="15">
        <f t="shared" si="19"/>
        <v>0</v>
      </c>
    </row>
    <row r="72" spans="1:22" s="15" customFormat="1" ht="15.75" customHeight="1" x14ac:dyDescent="0.25">
      <c r="A72" s="15" t="s">
        <v>30</v>
      </c>
      <c r="B72" s="15" t="s">
        <v>3</v>
      </c>
      <c r="C72" s="15" t="s">
        <v>5</v>
      </c>
      <c r="D72" s="15" t="s">
        <v>44</v>
      </c>
      <c r="E72" s="15" t="s">
        <v>21</v>
      </c>
      <c r="F72" s="15" t="s">
        <v>8</v>
      </c>
      <c r="G72" s="15" t="s">
        <v>16</v>
      </c>
      <c r="H72" s="15" t="s">
        <v>33</v>
      </c>
      <c r="I72" s="15" t="s">
        <v>10</v>
      </c>
      <c r="J72" s="15" t="s">
        <v>23</v>
      </c>
      <c r="K72" s="15" t="s">
        <v>24</v>
      </c>
      <c r="L72" s="15">
        <f t="shared" si="20"/>
        <v>10</v>
      </c>
      <c r="M72" s="15">
        <f t="shared" si="12"/>
        <v>1</v>
      </c>
      <c r="N72" s="15">
        <f t="shared" si="13"/>
        <v>1</v>
      </c>
      <c r="O72" s="15">
        <f t="shared" si="11"/>
        <v>1</v>
      </c>
      <c r="P72" s="15">
        <f t="shared" si="14"/>
        <v>1</v>
      </c>
      <c r="Q72" s="15">
        <f t="shared" si="15"/>
        <v>1</v>
      </c>
      <c r="R72" s="15">
        <f t="shared" si="16"/>
        <v>1</v>
      </c>
      <c r="S72" s="15">
        <f t="shared" si="21"/>
        <v>1</v>
      </c>
      <c r="T72" s="15">
        <f t="shared" si="17"/>
        <v>1</v>
      </c>
      <c r="U72" s="15">
        <f t="shared" si="18"/>
        <v>1</v>
      </c>
      <c r="V72" s="15">
        <f t="shared" si="19"/>
        <v>1</v>
      </c>
    </row>
    <row r="73" spans="1:22" s="15" customFormat="1" ht="15.75" customHeight="1" x14ac:dyDescent="0.25">
      <c r="A73" s="15" t="s">
        <v>178</v>
      </c>
      <c r="B73" s="15" t="s">
        <v>3</v>
      </c>
      <c r="C73" s="15" t="s">
        <v>5</v>
      </c>
      <c r="D73" s="15" t="s">
        <v>44</v>
      </c>
      <c r="E73" s="15" t="s">
        <v>21</v>
      </c>
      <c r="F73" s="15" t="s">
        <v>8</v>
      </c>
      <c r="G73" s="15" t="s">
        <v>16</v>
      </c>
      <c r="H73" s="15" t="s">
        <v>33</v>
      </c>
      <c r="I73" s="15" t="s">
        <v>10</v>
      </c>
      <c r="J73" s="15" t="s">
        <v>23</v>
      </c>
      <c r="K73" s="15" t="s">
        <v>12</v>
      </c>
      <c r="L73" s="15">
        <f t="shared" si="20"/>
        <v>9</v>
      </c>
      <c r="M73" s="15">
        <f t="shared" si="12"/>
        <v>1</v>
      </c>
      <c r="N73" s="15">
        <f t="shared" si="13"/>
        <v>1</v>
      </c>
      <c r="O73" s="15">
        <f t="shared" si="11"/>
        <v>1</v>
      </c>
      <c r="P73" s="15">
        <f t="shared" si="14"/>
        <v>1</v>
      </c>
      <c r="Q73" s="15">
        <f t="shared" si="15"/>
        <v>1</v>
      </c>
      <c r="R73" s="15">
        <f t="shared" si="16"/>
        <v>1</v>
      </c>
      <c r="S73" s="15">
        <f t="shared" si="21"/>
        <v>1</v>
      </c>
      <c r="T73" s="15">
        <f t="shared" si="17"/>
        <v>1</v>
      </c>
      <c r="U73" s="15">
        <f t="shared" si="18"/>
        <v>1</v>
      </c>
      <c r="V73" s="15">
        <f t="shared" si="19"/>
        <v>0</v>
      </c>
    </row>
    <row r="74" spans="1:22" s="15" customFormat="1" ht="15.75" customHeight="1" x14ac:dyDescent="0.25">
      <c r="A74" s="15" t="s">
        <v>30</v>
      </c>
      <c r="B74" s="15" t="s">
        <v>44</v>
      </c>
      <c r="C74" s="15" t="s">
        <v>5</v>
      </c>
      <c r="D74" s="15" t="s">
        <v>44</v>
      </c>
      <c r="E74" s="15" t="s">
        <v>21</v>
      </c>
      <c r="F74" s="15" t="s">
        <v>8</v>
      </c>
      <c r="G74" s="15" t="s">
        <v>16</v>
      </c>
      <c r="H74" s="15" t="s">
        <v>33</v>
      </c>
      <c r="I74" s="15" t="s">
        <v>10</v>
      </c>
      <c r="J74" s="15" t="s">
        <v>23</v>
      </c>
      <c r="K74" s="15" t="s">
        <v>12</v>
      </c>
      <c r="L74" s="15">
        <f t="shared" si="20"/>
        <v>8</v>
      </c>
      <c r="M74" s="15">
        <f t="shared" si="12"/>
        <v>0</v>
      </c>
      <c r="N74" s="15">
        <f t="shared" si="13"/>
        <v>1</v>
      </c>
      <c r="O74" s="15">
        <f t="shared" si="11"/>
        <v>1</v>
      </c>
      <c r="P74" s="15">
        <f t="shared" si="14"/>
        <v>1</v>
      </c>
      <c r="Q74" s="15">
        <f t="shared" si="15"/>
        <v>1</v>
      </c>
      <c r="R74" s="15">
        <f t="shared" si="16"/>
        <v>1</v>
      </c>
      <c r="S74" s="15">
        <f t="shared" si="21"/>
        <v>1</v>
      </c>
      <c r="T74" s="15">
        <f t="shared" si="17"/>
        <v>1</v>
      </c>
      <c r="U74" s="15">
        <f t="shared" si="18"/>
        <v>1</v>
      </c>
      <c r="V74" s="15">
        <f t="shared" si="19"/>
        <v>0</v>
      </c>
    </row>
    <row r="75" spans="1:22" s="15" customFormat="1" ht="15.75" customHeight="1" x14ac:dyDescent="0.25">
      <c r="A75" s="15" t="s">
        <v>46</v>
      </c>
      <c r="B75" s="15" t="s">
        <v>5</v>
      </c>
      <c r="C75" s="15" t="s">
        <v>4</v>
      </c>
      <c r="D75" s="15" t="s">
        <v>3</v>
      </c>
      <c r="E75" s="15" t="s">
        <v>6</v>
      </c>
      <c r="F75" s="15" t="s">
        <v>7</v>
      </c>
      <c r="G75" s="15" t="s">
        <v>92</v>
      </c>
      <c r="H75" s="15" t="s">
        <v>33</v>
      </c>
      <c r="I75" s="15" t="s">
        <v>29</v>
      </c>
      <c r="J75" s="15" t="s">
        <v>28</v>
      </c>
      <c r="K75" s="15" t="s">
        <v>24</v>
      </c>
      <c r="L75" s="15">
        <f t="shared" si="20"/>
        <v>2</v>
      </c>
      <c r="M75" s="15">
        <f t="shared" si="12"/>
        <v>0</v>
      </c>
      <c r="N75" s="15">
        <f t="shared" si="13"/>
        <v>0</v>
      </c>
      <c r="O75" s="15">
        <f t="shared" si="11"/>
        <v>0</v>
      </c>
      <c r="P75" s="15">
        <f t="shared" si="14"/>
        <v>0</v>
      </c>
      <c r="Q75" s="15">
        <f t="shared" si="15"/>
        <v>0</v>
      </c>
      <c r="R75" s="15">
        <f t="shared" si="16"/>
        <v>0</v>
      </c>
      <c r="S75" s="15">
        <f t="shared" si="21"/>
        <v>1</v>
      </c>
      <c r="T75" s="15">
        <f t="shared" si="17"/>
        <v>0</v>
      </c>
      <c r="U75" s="15">
        <f t="shared" si="18"/>
        <v>0</v>
      </c>
      <c r="V75" s="15">
        <f t="shared" si="19"/>
        <v>1</v>
      </c>
    </row>
    <row r="76" spans="1:22" s="15" customFormat="1" ht="15.75" customHeight="1" x14ac:dyDescent="0.25">
      <c r="A76" s="15" t="s">
        <v>96</v>
      </c>
      <c r="B76" s="15" t="s">
        <v>3</v>
      </c>
      <c r="C76" s="15" t="s">
        <v>5</v>
      </c>
      <c r="D76" s="15" t="s">
        <v>44</v>
      </c>
      <c r="E76" s="15" t="s">
        <v>21</v>
      </c>
      <c r="F76" s="15" t="s">
        <v>8</v>
      </c>
      <c r="G76" s="15" t="s">
        <v>16</v>
      </c>
      <c r="H76" s="15" t="s">
        <v>33</v>
      </c>
      <c r="I76" s="15" t="s">
        <v>29</v>
      </c>
      <c r="J76" s="15" t="s">
        <v>28</v>
      </c>
      <c r="K76" s="15" t="s">
        <v>24</v>
      </c>
      <c r="L76" s="15">
        <f t="shared" si="20"/>
        <v>8</v>
      </c>
      <c r="M76" s="15">
        <f t="shared" si="12"/>
        <v>1</v>
      </c>
      <c r="N76" s="15">
        <f t="shared" si="13"/>
        <v>1</v>
      </c>
      <c r="O76" s="15">
        <f t="shared" si="11"/>
        <v>1</v>
      </c>
      <c r="P76" s="15">
        <f t="shared" si="14"/>
        <v>1</v>
      </c>
      <c r="Q76" s="15">
        <f t="shared" si="15"/>
        <v>1</v>
      </c>
      <c r="R76" s="15">
        <f t="shared" si="16"/>
        <v>1</v>
      </c>
      <c r="S76" s="15">
        <f t="shared" si="21"/>
        <v>1</v>
      </c>
      <c r="T76" s="15">
        <f t="shared" si="17"/>
        <v>0</v>
      </c>
      <c r="U76" s="15">
        <f t="shared" si="18"/>
        <v>0</v>
      </c>
      <c r="V76" s="15">
        <f t="shared" si="19"/>
        <v>1</v>
      </c>
    </row>
    <row r="77" spans="1:22" s="15" customFormat="1" ht="15.75" customHeight="1" x14ac:dyDescent="0.25">
      <c r="A77" s="15" t="s">
        <v>96</v>
      </c>
      <c r="B77" s="15" t="s">
        <v>3</v>
      </c>
      <c r="C77" s="15" t="s">
        <v>5</v>
      </c>
      <c r="D77" s="15" t="s">
        <v>44</v>
      </c>
      <c r="E77" s="15" t="s">
        <v>21</v>
      </c>
      <c r="F77" s="15" t="s">
        <v>8</v>
      </c>
      <c r="G77" s="15" t="s">
        <v>8</v>
      </c>
      <c r="H77" s="15" t="s">
        <v>33</v>
      </c>
      <c r="I77" s="15" t="s">
        <v>10</v>
      </c>
      <c r="J77" s="15" t="s">
        <v>23</v>
      </c>
      <c r="K77" s="15" t="s">
        <v>12</v>
      </c>
      <c r="L77" s="15">
        <f t="shared" si="20"/>
        <v>8</v>
      </c>
      <c r="M77" s="15">
        <f t="shared" si="12"/>
        <v>1</v>
      </c>
      <c r="N77" s="15">
        <f t="shared" si="13"/>
        <v>1</v>
      </c>
      <c r="O77" s="15">
        <f t="shared" si="11"/>
        <v>1</v>
      </c>
      <c r="P77" s="15">
        <f t="shared" si="14"/>
        <v>1</v>
      </c>
      <c r="Q77" s="15">
        <f t="shared" si="15"/>
        <v>1</v>
      </c>
      <c r="R77" s="15">
        <f t="shared" si="16"/>
        <v>0</v>
      </c>
      <c r="S77" s="15">
        <f t="shared" si="21"/>
        <v>1</v>
      </c>
      <c r="T77" s="15">
        <f t="shared" si="17"/>
        <v>1</v>
      </c>
      <c r="U77" s="15">
        <f t="shared" si="18"/>
        <v>1</v>
      </c>
      <c r="V77" s="15">
        <f t="shared" si="19"/>
        <v>0</v>
      </c>
    </row>
    <row r="78" spans="1:22" s="15" customFormat="1" ht="15.75" customHeight="1" x14ac:dyDescent="0.25">
      <c r="A78" s="15" t="s">
        <v>30</v>
      </c>
      <c r="B78" s="15" t="s">
        <v>3</v>
      </c>
      <c r="C78" s="15" t="s">
        <v>5</v>
      </c>
      <c r="D78" s="15" t="s">
        <v>44</v>
      </c>
      <c r="E78" s="15" t="s">
        <v>21</v>
      </c>
      <c r="F78" s="15" t="s">
        <v>8</v>
      </c>
      <c r="G78" s="15" t="s">
        <v>16</v>
      </c>
      <c r="H78" s="15" t="s">
        <v>36</v>
      </c>
      <c r="I78" s="15" t="s">
        <v>10</v>
      </c>
      <c r="J78" s="15" t="s">
        <v>23</v>
      </c>
      <c r="K78" s="15" t="s">
        <v>24</v>
      </c>
      <c r="L78" s="15">
        <f t="shared" si="20"/>
        <v>9</v>
      </c>
      <c r="M78" s="15">
        <f t="shared" si="12"/>
        <v>1</v>
      </c>
      <c r="N78" s="15">
        <f t="shared" si="13"/>
        <v>1</v>
      </c>
      <c r="O78" s="15">
        <f t="shared" si="11"/>
        <v>1</v>
      </c>
      <c r="P78" s="15">
        <f t="shared" si="14"/>
        <v>1</v>
      </c>
      <c r="Q78" s="15">
        <f t="shared" si="15"/>
        <v>1</v>
      </c>
      <c r="R78" s="15">
        <f t="shared" si="16"/>
        <v>1</v>
      </c>
      <c r="S78" s="15">
        <f t="shared" si="21"/>
        <v>0</v>
      </c>
      <c r="T78" s="15">
        <f t="shared" si="17"/>
        <v>1</v>
      </c>
      <c r="U78" s="15">
        <f t="shared" si="18"/>
        <v>1</v>
      </c>
      <c r="V78" s="15">
        <f t="shared" si="19"/>
        <v>1</v>
      </c>
    </row>
    <row r="79" spans="1:22" s="15" customFormat="1" ht="15.75" customHeight="1" x14ac:dyDescent="0.25">
      <c r="A79" s="15" t="s">
        <v>96</v>
      </c>
      <c r="B79" s="15" t="s">
        <v>3</v>
      </c>
      <c r="C79" s="15" t="s">
        <v>5</v>
      </c>
      <c r="D79" s="15" t="s">
        <v>44</v>
      </c>
      <c r="E79" s="15" t="s">
        <v>21</v>
      </c>
      <c r="F79" s="15" t="s">
        <v>8</v>
      </c>
      <c r="G79" s="15" t="s">
        <v>16</v>
      </c>
      <c r="H79" s="15" t="s">
        <v>190</v>
      </c>
      <c r="I79" s="15" t="s">
        <v>10</v>
      </c>
      <c r="J79" s="15" t="s">
        <v>28</v>
      </c>
      <c r="K79" s="15" t="s">
        <v>24</v>
      </c>
      <c r="L79" s="15">
        <f t="shared" si="20"/>
        <v>8</v>
      </c>
      <c r="M79" s="15">
        <f t="shared" si="12"/>
        <v>1</v>
      </c>
      <c r="N79" s="15">
        <f t="shared" si="13"/>
        <v>1</v>
      </c>
      <c r="O79" s="15">
        <f t="shared" si="11"/>
        <v>1</v>
      </c>
      <c r="P79" s="15">
        <f t="shared" si="14"/>
        <v>1</v>
      </c>
      <c r="Q79" s="15">
        <f t="shared" si="15"/>
        <v>1</v>
      </c>
      <c r="R79" s="15">
        <f t="shared" si="16"/>
        <v>1</v>
      </c>
      <c r="S79" s="15">
        <f t="shared" si="21"/>
        <v>0</v>
      </c>
      <c r="T79" s="15">
        <f t="shared" si="17"/>
        <v>1</v>
      </c>
      <c r="U79" s="15">
        <f t="shared" si="18"/>
        <v>0</v>
      </c>
      <c r="V79" s="15">
        <f t="shared" si="19"/>
        <v>1</v>
      </c>
    </row>
    <row r="80" spans="1:22" s="15" customFormat="1" ht="15.75" customHeight="1" x14ac:dyDescent="0.25">
      <c r="A80" s="15" t="s">
        <v>20</v>
      </c>
      <c r="B80" s="15" t="s">
        <v>3</v>
      </c>
      <c r="C80" s="15" t="s">
        <v>5</v>
      </c>
      <c r="D80" s="15" t="s">
        <v>44</v>
      </c>
      <c r="E80" s="15" t="s">
        <v>21</v>
      </c>
      <c r="F80" s="15" t="s">
        <v>172</v>
      </c>
      <c r="G80" s="15" t="s">
        <v>16</v>
      </c>
      <c r="H80" s="15" t="s">
        <v>33</v>
      </c>
      <c r="I80" s="15" t="s">
        <v>29</v>
      </c>
      <c r="J80" s="15" t="s">
        <v>23</v>
      </c>
      <c r="K80" s="15" t="s">
        <v>24</v>
      </c>
      <c r="L80" s="15">
        <f t="shared" si="20"/>
        <v>8</v>
      </c>
      <c r="M80" s="15">
        <f t="shared" si="12"/>
        <v>1</v>
      </c>
      <c r="N80" s="15">
        <f t="shared" si="13"/>
        <v>1</v>
      </c>
      <c r="O80" s="15">
        <f t="shared" si="11"/>
        <v>1</v>
      </c>
      <c r="P80" s="15">
        <f t="shared" si="14"/>
        <v>1</v>
      </c>
      <c r="Q80" s="15">
        <f t="shared" si="15"/>
        <v>0</v>
      </c>
      <c r="R80" s="15">
        <f t="shared" si="16"/>
        <v>1</v>
      </c>
      <c r="S80" s="15">
        <f t="shared" si="21"/>
        <v>1</v>
      </c>
      <c r="T80" s="15">
        <f t="shared" si="17"/>
        <v>0</v>
      </c>
      <c r="U80" s="15">
        <f t="shared" si="18"/>
        <v>1</v>
      </c>
      <c r="V80" s="15">
        <f t="shared" si="19"/>
        <v>1</v>
      </c>
    </row>
    <row r="81" spans="1:52" ht="15.75" customHeight="1" x14ac:dyDescent="0.2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row>
    <row r="82" spans="1:52" ht="15.75" customHeight="1" thickBot="1" x14ac:dyDescent="0.3">
      <c r="A82" s="8" t="s">
        <v>99</v>
      </c>
      <c r="B82">
        <f>COUNTA(B2:B80)</f>
        <v>79</v>
      </c>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row>
    <row r="83" spans="1:52" ht="13" thickBot="1" x14ac:dyDescent="0.3">
      <c r="D83" s="2" t="s">
        <v>59</v>
      </c>
      <c r="E83" s="2" t="s">
        <v>3</v>
      </c>
      <c r="F83" s="2" t="s">
        <v>5</v>
      </c>
      <c r="G83" s="7" t="s">
        <v>44</v>
      </c>
      <c r="H83" s="2" t="s">
        <v>21</v>
      </c>
      <c r="I83" s="3" t="s">
        <v>8</v>
      </c>
      <c r="J83" s="3" t="s">
        <v>16</v>
      </c>
      <c r="K83" s="2" t="s">
        <v>33</v>
      </c>
      <c r="L83" s="2" t="s">
        <v>10</v>
      </c>
      <c r="M83" s="2" t="s">
        <v>23</v>
      </c>
      <c r="N83" s="2" t="s">
        <v>24</v>
      </c>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row>
    <row r="84" spans="1:52" ht="15.75" customHeight="1" x14ac:dyDescent="0.2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row>
    <row r="85" spans="1:52" ht="15.75" customHeight="1" x14ac:dyDescent="0.2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row>
    <row r="96" spans="1:52" ht="15.75" customHeight="1" x14ac:dyDescent="0.25">
      <c r="A96" s="2" t="s">
        <v>60</v>
      </c>
      <c r="B96" s="2" t="s">
        <v>61</v>
      </c>
    </row>
    <row r="97" spans="1:21" ht="15.75" customHeight="1" x14ac:dyDescent="0.25">
      <c r="A97" s="2" t="s">
        <v>62</v>
      </c>
      <c r="B97" s="4">
        <f>(COUNTIF(M2:M80,1))/B82</f>
        <v>0.810126582278481</v>
      </c>
    </row>
    <row r="98" spans="1:21" ht="15.75" customHeight="1" x14ac:dyDescent="0.25">
      <c r="A98" s="2" t="s">
        <v>63</v>
      </c>
      <c r="B98" s="4">
        <f>(COUNTIF(N2:N80,1))/B82</f>
        <v>0.91139240506329111</v>
      </c>
    </row>
    <row r="99" spans="1:21" ht="15.75" customHeight="1" x14ac:dyDescent="0.25">
      <c r="A99" s="2" t="s">
        <v>64</v>
      </c>
      <c r="B99" s="4">
        <f>(COUNTIF(O2:O80,1))/B82</f>
        <v>0.91139240506329111</v>
      </c>
    </row>
    <row r="100" spans="1:21" ht="15.75" customHeight="1" x14ac:dyDescent="0.25">
      <c r="A100" s="2" t="s">
        <v>65</v>
      </c>
      <c r="B100" s="4">
        <f>(COUNTIF(P2:P80,1))/B82</f>
        <v>0.93670886075949367</v>
      </c>
    </row>
    <row r="101" spans="1:21" ht="15.75" customHeight="1" x14ac:dyDescent="0.25">
      <c r="A101" s="2" t="s">
        <v>66</v>
      </c>
      <c r="B101" s="4">
        <f>(COUNTIF(Q2:Q80,1))/B82</f>
        <v>0.93670886075949367</v>
      </c>
    </row>
    <row r="102" spans="1:21" ht="15.75" customHeight="1" x14ac:dyDescent="0.25">
      <c r="A102" s="2" t="s">
        <v>67</v>
      </c>
      <c r="B102" s="4">
        <f>(COUNTIF(R2:R80,1))/B82</f>
        <v>0.91139240506329111</v>
      </c>
    </row>
    <row r="103" spans="1:21" ht="15.75" customHeight="1" x14ac:dyDescent="0.25">
      <c r="A103" s="2" t="s">
        <v>68</v>
      </c>
      <c r="B103" s="4">
        <f>(COUNTIF(S2:S80,1))/B82</f>
        <v>0.73417721518987344</v>
      </c>
    </row>
    <row r="104" spans="1:21" ht="15.75" customHeight="1" x14ac:dyDescent="0.25">
      <c r="A104" s="2" t="s">
        <v>69</v>
      </c>
      <c r="B104" s="4">
        <f>(COUNTIF(T2:T80,1))/B82</f>
        <v>0.60759493670886078</v>
      </c>
    </row>
    <row r="105" spans="1:21" ht="15.75" customHeight="1" x14ac:dyDescent="0.25">
      <c r="A105" s="2" t="s">
        <v>70</v>
      </c>
      <c r="B105" s="4">
        <f>(COUNTIF(U2:U80,1))/B82</f>
        <v>0.50632911392405067</v>
      </c>
    </row>
    <row r="106" spans="1:21" ht="15.75" customHeight="1" x14ac:dyDescent="0.25">
      <c r="A106" s="2" t="s">
        <v>71</v>
      </c>
      <c r="B106" s="4">
        <f>(COUNTIF(V2:V80,1))/B82</f>
        <v>0.74683544303797467</v>
      </c>
      <c r="U106" s="2"/>
    </row>
    <row r="107" spans="1:21" ht="15.75" customHeight="1" x14ac:dyDescent="0.25">
      <c r="U107" s="2"/>
    </row>
    <row r="108" spans="1:21" ht="15.75" customHeight="1" x14ac:dyDescent="0.25">
      <c r="U108" s="2"/>
    </row>
    <row r="109" spans="1:21" ht="15.75" customHeight="1" x14ac:dyDescent="0.25">
      <c r="A109" s="2" t="s">
        <v>72</v>
      </c>
      <c r="B109" s="2" t="s">
        <v>61</v>
      </c>
      <c r="U109" s="2"/>
    </row>
    <row r="110" spans="1:21" ht="15.75" customHeight="1" x14ac:dyDescent="0.25">
      <c r="A110" s="2" t="s">
        <v>137</v>
      </c>
      <c r="B110">
        <f>L4</f>
        <v>7</v>
      </c>
      <c r="U110" s="2"/>
    </row>
    <row r="111" spans="1:21" ht="15.75" customHeight="1" x14ac:dyDescent="0.25">
      <c r="A111" s="2" t="s">
        <v>138</v>
      </c>
      <c r="B111">
        <f>L5</f>
        <v>10</v>
      </c>
      <c r="U111" s="2"/>
    </row>
    <row r="112" spans="1:21" ht="15.75" customHeight="1" x14ac:dyDescent="0.25">
      <c r="A112" s="2" t="s">
        <v>139</v>
      </c>
      <c r="B112">
        <f>L6</f>
        <v>8</v>
      </c>
      <c r="Q112" s="2"/>
      <c r="R112" s="2"/>
      <c r="U112" s="2"/>
    </row>
    <row r="113" spans="1:21" ht="15.75" customHeight="1" x14ac:dyDescent="0.25">
      <c r="A113" s="2" t="s">
        <v>140</v>
      </c>
      <c r="B113">
        <f>L7</f>
        <v>10</v>
      </c>
      <c r="Q113" s="2"/>
      <c r="R113" s="2"/>
      <c r="U113" s="2"/>
    </row>
    <row r="114" spans="1:21" ht="15.75" customHeight="1" x14ac:dyDescent="0.25">
      <c r="A114" s="2" t="s">
        <v>141</v>
      </c>
      <c r="B114">
        <f>L8</f>
        <v>8</v>
      </c>
      <c r="Q114" s="2"/>
      <c r="R114" s="2"/>
      <c r="U114" s="2"/>
    </row>
    <row r="115" spans="1:21" ht="15.75" customHeight="1" x14ac:dyDescent="0.25">
      <c r="A115" s="2" t="s">
        <v>142</v>
      </c>
      <c r="B115">
        <f>L9</f>
        <v>8</v>
      </c>
      <c r="Q115" s="2"/>
      <c r="R115" s="2"/>
      <c r="U115" s="2"/>
    </row>
    <row r="116" spans="1:21" ht="15.75" customHeight="1" x14ac:dyDescent="0.25">
      <c r="A116" s="2" t="s">
        <v>143</v>
      </c>
      <c r="B116">
        <f>L10</f>
        <v>9</v>
      </c>
      <c r="Q116" s="2"/>
      <c r="R116" s="2"/>
    </row>
    <row r="117" spans="1:21" ht="15.75" customHeight="1" x14ac:dyDescent="0.25">
      <c r="A117" s="2" t="s">
        <v>144</v>
      </c>
      <c r="B117">
        <f>L11</f>
        <v>9</v>
      </c>
      <c r="C117" s="15"/>
      <c r="D117" s="15"/>
      <c r="E117" s="15"/>
      <c r="F117" s="15"/>
      <c r="G117" s="15"/>
      <c r="H117" s="15"/>
      <c r="I117" s="15"/>
      <c r="J117" s="15"/>
      <c r="K117" s="15"/>
      <c r="L117" s="15"/>
    </row>
    <row r="118" spans="1:21" ht="15.75" customHeight="1" x14ac:dyDescent="0.25">
      <c r="A118" s="2" t="s">
        <v>145</v>
      </c>
      <c r="B118">
        <f>L12</f>
        <v>7</v>
      </c>
      <c r="C118" s="15"/>
      <c r="D118" s="15"/>
      <c r="E118" s="15"/>
      <c r="F118" s="15"/>
      <c r="G118" s="15"/>
      <c r="H118" s="15"/>
      <c r="I118" s="15"/>
      <c r="J118" s="15"/>
      <c r="K118" s="15"/>
      <c r="L118" s="15"/>
    </row>
    <row r="119" spans="1:21" ht="15.75" customHeight="1" x14ac:dyDescent="0.25">
      <c r="A119" s="2" t="s">
        <v>146</v>
      </c>
      <c r="B119">
        <f>L13</f>
        <v>5</v>
      </c>
      <c r="C119" s="15"/>
      <c r="D119" s="15"/>
      <c r="E119" s="15"/>
      <c r="F119" s="15"/>
      <c r="G119" s="15"/>
      <c r="H119" s="15"/>
      <c r="I119" s="15"/>
      <c r="J119" s="15"/>
      <c r="K119" s="15"/>
      <c r="L119" s="15"/>
    </row>
    <row r="120" spans="1:21" ht="15.75" customHeight="1" x14ac:dyDescent="0.25">
      <c r="A120" s="2" t="s">
        <v>147</v>
      </c>
      <c r="B120">
        <f>L14</f>
        <v>8</v>
      </c>
      <c r="C120" s="15"/>
      <c r="D120" s="15"/>
      <c r="E120" s="15"/>
      <c r="F120" s="15"/>
      <c r="G120" s="15"/>
      <c r="H120" s="15"/>
      <c r="I120" s="15"/>
      <c r="J120" s="15"/>
      <c r="K120" s="15"/>
      <c r="L120" s="15"/>
    </row>
    <row r="121" spans="1:21" ht="15.75" customHeight="1" x14ac:dyDescent="0.25">
      <c r="A121" s="2" t="s">
        <v>148</v>
      </c>
      <c r="B121">
        <f>L15</f>
        <v>6</v>
      </c>
      <c r="C121" s="15"/>
      <c r="D121" s="15"/>
      <c r="E121" s="15"/>
      <c r="F121" s="15"/>
      <c r="G121" s="15"/>
      <c r="H121" s="15"/>
      <c r="I121" s="15"/>
      <c r="J121" s="15"/>
      <c r="K121" s="15"/>
      <c r="L121" s="15"/>
    </row>
    <row r="122" spans="1:21" ht="15.75" customHeight="1" x14ac:dyDescent="0.25">
      <c r="A122" s="2" t="s">
        <v>149</v>
      </c>
      <c r="B122">
        <f>L16</f>
        <v>6</v>
      </c>
      <c r="C122" s="15"/>
      <c r="D122" s="15"/>
      <c r="E122" s="15"/>
      <c r="F122" s="15"/>
      <c r="G122" s="15"/>
      <c r="H122" s="15"/>
      <c r="I122" s="15"/>
      <c r="J122" s="15"/>
      <c r="K122" s="15"/>
      <c r="L122" s="15"/>
    </row>
    <row r="123" spans="1:21" ht="15.75" customHeight="1" x14ac:dyDescent="0.25">
      <c r="A123" s="2" t="s">
        <v>150</v>
      </c>
      <c r="B123">
        <f>L17</f>
        <v>10</v>
      </c>
      <c r="C123" s="15"/>
      <c r="D123" s="15"/>
      <c r="E123" s="15"/>
      <c r="F123" s="15"/>
      <c r="G123" s="15"/>
      <c r="H123" s="15"/>
      <c r="I123" s="15"/>
      <c r="J123" s="15"/>
      <c r="K123" s="15"/>
      <c r="L123" s="15"/>
    </row>
    <row r="124" spans="1:21" ht="15.75" customHeight="1" x14ac:dyDescent="0.25">
      <c r="A124" s="2" t="s">
        <v>151</v>
      </c>
      <c r="B124">
        <f>L18</f>
        <v>8</v>
      </c>
      <c r="C124" s="15"/>
      <c r="D124" s="15"/>
      <c r="E124" s="15"/>
      <c r="F124" s="15"/>
      <c r="G124" s="15"/>
      <c r="H124" s="15"/>
      <c r="I124" s="15"/>
      <c r="J124" s="15"/>
      <c r="K124" s="15"/>
      <c r="L124" s="15"/>
    </row>
    <row r="125" spans="1:21" ht="15.75" customHeight="1" x14ac:dyDescent="0.25">
      <c r="A125" s="2" t="s">
        <v>152</v>
      </c>
      <c r="B125">
        <f>L19</f>
        <v>7</v>
      </c>
      <c r="C125" s="15"/>
      <c r="D125" s="15"/>
      <c r="E125" s="15"/>
      <c r="F125" s="15"/>
      <c r="G125" s="15"/>
      <c r="H125" s="15"/>
      <c r="I125" s="15"/>
      <c r="J125" s="15"/>
      <c r="K125" s="15"/>
      <c r="L125" s="15"/>
    </row>
    <row r="126" spans="1:21" ht="15.75" customHeight="1" x14ac:dyDescent="0.25">
      <c r="A126" s="2" t="s">
        <v>153</v>
      </c>
      <c r="B126">
        <f>L20</f>
        <v>7</v>
      </c>
      <c r="C126" s="15"/>
      <c r="D126" s="15"/>
      <c r="E126" s="15"/>
      <c r="F126" s="15"/>
      <c r="G126" s="15"/>
      <c r="H126" s="15"/>
      <c r="I126" s="15"/>
      <c r="J126" s="15"/>
      <c r="K126" s="15"/>
      <c r="L126" s="15"/>
    </row>
    <row r="127" spans="1:21" ht="15.75" customHeight="1" x14ac:dyDescent="0.25">
      <c r="A127" s="2" t="s">
        <v>154</v>
      </c>
      <c r="B127">
        <f>L21</f>
        <v>8</v>
      </c>
      <c r="C127" s="15"/>
      <c r="D127" s="15"/>
      <c r="E127" s="15"/>
      <c r="F127" s="15"/>
      <c r="G127" s="15"/>
      <c r="H127" s="15"/>
      <c r="I127" s="15"/>
      <c r="J127" s="15"/>
      <c r="K127" s="15"/>
      <c r="L127" s="15"/>
    </row>
    <row r="128" spans="1:21" ht="15.75" customHeight="1" x14ac:dyDescent="0.25">
      <c r="A128" s="2" t="s">
        <v>155</v>
      </c>
      <c r="B128">
        <f>L22</f>
        <v>9</v>
      </c>
      <c r="C128" s="15"/>
      <c r="D128" s="15"/>
      <c r="E128" s="15"/>
      <c r="F128" s="15"/>
      <c r="G128" s="15"/>
      <c r="H128" s="15"/>
      <c r="I128" s="15"/>
      <c r="J128" s="15"/>
      <c r="K128" s="15"/>
      <c r="L128" s="15"/>
    </row>
    <row r="129" spans="1:12" ht="15.75" customHeight="1" x14ac:dyDescent="0.25">
      <c r="A129" s="2" t="s">
        <v>156</v>
      </c>
      <c r="B129">
        <f>L23</f>
        <v>8</v>
      </c>
      <c r="C129" s="15"/>
      <c r="D129" s="15"/>
      <c r="E129" s="15"/>
      <c r="F129" s="15"/>
      <c r="G129" s="15"/>
      <c r="H129" s="15"/>
      <c r="I129" s="15"/>
      <c r="J129" s="15"/>
      <c r="K129" s="15"/>
      <c r="L129" s="15"/>
    </row>
    <row r="130" spans="1:12" ht="15.75" customHeight="1" x14ac:dyDescent="0.25">
      <c r="A130" s="2" t="s">
        <v>157</v>
      </c>
      <c r="B130">
        <f>L24</f>
        <v>8</v>
      </c>
      <c r="C130" s="15"/>
      <c r="D130" s="15"/>
      <c r="E130" s="15"/>
      <c r="F130" s="15"/>
      <c r="G130" s="15"/>
      <c r="H130" s="15"/>
      <c r="I130" s="15"/>
      <c r="J130" s="15"/>
      <c r="K130" s="15"/>
      <c r="L130" s="15"/>
    </row>
    <row r="131" spans="1:12" ht="15.75" customHeight="1" x14ac:dyDescent="0.25">
      <c r="A131" s="2" t="s">
        <v>158</v>
      </c>
      <c r="B131">
        <f>L25</f>
        <v>9</v>
      </c>
    </row>
    <row r="132" spans="1:12" ht="15.75" customHeight="1" x14ac:dyDescent="0.25">
      <c r="A132" s="2" t="s">
        <v>159</v>
      </c>
      <c r="B132">
        <f>L26</f>
        <v>7</v>
      </c>
    </row>
    <row r="133" spans="1:12" ht="15.75" customHeight="1" x14ac:dyDescent="0.25">
      <c r="A133" s="15"/>
      <c r="B133" s="19"/>
    </row>
    <row r="134" spans="1:12" ht="15.75" customHeight="1" x14ac:dyDescent="0.25">
      <c r="A134" s="15"/>
      <c r="B134" s="19"/>
    </row>
    <row r="135" spans="1:12" ht="15.75" customHeight="1" x14ac:dyDescent="0.25">
      <c r="A135" t="s">
        <v>74</v>
      </c>
      <c r="B135" t="s">
        <v>73</v>
      </c>
    </row>
    <row r="136" spans="1:12" ht="15.75" customHeight="1" x14ac:dyDescent="0.35">
      <c r="A136">
        <v>5</v>
      </c>
      <c r="B136" s="25">
        <f>COUNTIF(B110:B132,5)/B82</f>
        <v>1.2658227848101266E-2</v>
      </c>
    </row>
    <row r="137" spans="1:12" ht="15.75" customHeight="1" x14ac:dyDescent="0.35">
      <c r="A137">
        <v>7</v>
      </c>
      <c r="B137" s="25">
        <f>COUNTIF(B110:B132,7)/B82</f>
        <v>6.3291139240506333E-2</v>
      </c>
    </row>
    <row r="138" spans="1:12" ht="15.75" customHeight="1" x14ac:dyDescent="0.35">
      <c r="A138">
        <v>8</v>
      </c>
      <c r="B138" s="25">
        <f>COUNTIF(B110:B132,8)/B82</f>
        <v>0.10126582278481013</v>
      </c>
    </row>
    <row r="139" spans="1:12" ht="15.75" customHeight="1" x14ac:dyDescent="0.35">
      <c r="A139">
        <v>9</v>
      </c>
      <c r="B139" s="25">
        <f>COUNTIF(B110:B132,9)/B82</f>
        <v>5.0632911392405063E-2</v>
      </c>
    </row>
    <row r="140" spans="1:12" ht="15.75" customHeight="1" x14ac:dyDescent="0.35">
      <c r="A140">
        <v>10</v>
      </c>
      <c r="B140" s="25">
        <f>COUNTIF(B110:B132,10)/B82</f>
        <v>3.7974683544303799E-2</v>
      </c>
    </row>
  </sheetData>
  <phoneticPr fontId="6" type="noConversion"/>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8CA2E-7677-4605-BE41-C3481049151A}">
  <dimension ref="A1:CJ100"/>
  <sheetViews>
    <sheetView zoomScale="70" zoomScaleNormal="70" workbookViewId="0">
      <selection activeCell="I55" sqref="I55"/>
    </sheetView>
  </sheetViews>
  <sheetFormatPr defaultRowHeight="12.5" x14ac:dyDescent="0.25"/>
  <cols>
    <col min="1" max="1" width="107.6328125" customWidth="1"/>
    <col min="2" max="2" width="19.90625" customWidth="1"/>
    <col min="3" max="3" width="14.1796875" customWidth="1"/>
    <col min="4" max="4" width="18" customWidth="1"/>
    <col min="5" max="5" width="12.90625" customWidth="1"/>
    <col min="6" max="6" width="17.54296875" customWidth="1"/>
    <col min="7" max="7" width="15.54296875" customWidth="1"/>
    <col min="8" max="8" width="20.81640625" customWidth="1"/>
    <col min="9" max="9" width="104" customWidth="1"/>
  </cols>
  <sheetData>
    <row r="1" spans="1:88" ht="22.5" x14ac:dyDescent="0.45">
      <c r="A1" s="10"/>
    </row>
    <row r="2" spans="1:88" ht="23" x14ac:dyDescent="0.5">
      <c r="I2" s="14" t="s">
        <v>201</v>
      </c>
    </row>
    <row r="3" spans="1:88" x14ac:dyDescent="0.25">
      <c r="A3" s="28" t="s">
        <v>202</v>
      </c>
    </row>
    <row r="4" spans="1:88" ht="13" thickBot="1" x14ac:dyDescent="0.3">
      <c r="B4" t="s">
        <v>75</v>
      </c>
      <c r="C4" t="s">
        <v>76</v>
      </c>
      <c r="D4" t="s">
        <v>77</v>
      </c>
      <c r="E4" t="s">
        <v>78</v>
      </c>
      <c r="F4" t="s">
        <v>79</v>
      </c>
    </row>
    <row r="5" spans="1:88" ht="23" thickBot="1" x14ac:dyDescent="0.5">
      <c r="A5" s="10" t="s">
        <v>102</v>
      </c>
      <c r="B5">
        <f t="shared" ref="B5:B12" si="0">COUNTIF(J5:CJ5,1)</f>
        <v>1</v>
      </c>
      <c r="C5">
        <f t="shared" ref="C5:C12" si="1">COUNTIF(J5:CJ5,2)</f>
        <v>4</v>
      </c>
      <c r="D5">
        <f t="shared" ref="D5:D12" si="2">COUNTIF(J5:CJ5,3)</f>
        <v>12</v>
      </c>
      <c r="E5">
        <f t="shared" ref="E5:E12" si="3">COUNTIF(J5:CJ5,4)</f>
        <v>30</v>
      </c>
      <c r="F5">
        <f t="shared" ref="F5:F12" si="4">COUNTIF(J5:CJ5,5)</f>
        <v>32</v>
      </c>
      <c r="I5" s="27" t="s">
        <v>200</v>
      </c>
      <c r="J5" s="26">
        <v>4</v>
      </c>
      <c r="K5" s="26">
        <v>2</v>
      </c>
      <c r="L5" s="26">
        <v>5</v>
      </c>
      <c r="M5" s="26">
        <v>3</v>
      </c>
      <c r="N5" s="26">
        <v>4</v>
      </c>
      <c r="O5" s="26">
        <v>4</v>
      </c>
      <c r="P5" s="26">
        <v>5</v>
      </c>
      <c r="Q5" s="26">
        <v>4</v>
      </c>
      <c r="R5" s="26">
        <v>5</v>
      </c>
      <c r="S5" s="26">
        <v>4</v>
      </c>
      <c r="T5" s="26">
        <v>5</v>
      </c>
      <c r="U5" s="26">
        <v>5</v>
      </c>
      <c r="V5" s="26">
        <v>5</v>
      </c>
      <c r="W5" s="26">
        <v>4</v>
      </c>
      <c r="X5" s="26">
        <v>3</v>
      </c>
      <c r="Y5" s="26">
        <v>5</v>
      </c>
      <c r="Z5" s="26">
        <v>4</v>
      </c>
      <c r="AA5" s="26">
        <v>4</v>
      </c>
      <c r="AB5" s="26">
        <v>4</v>
      </c>
      <c r="AC5" s="26">
        <v>5</v>
      </c>
      <c r="AD5" s="26">
        <v>4</v>
      </c>
      <c r="AE5" s="26">
        <v>3</v>
      </c>
      <c r="AF5" s="26">
        <v>5</v>
      </c>
      <c r="AG5" s="26">
        <v>5</v>
      </c>
      <c r="AH5" s="26">
        <v>3</v>
      </c>
      <c r="AI5" s="24">
        <v>5</v>
      </c>
      <c r="AJ5" s="24">
        <v>4</v>
      </c>
      <c r="AK5" s="24">
        <v>5</v>
      </c>
      <c r="AL5" s="24">
        <v>4</v>
      </c>
      <c r="AM5" s="24">
        <v>5</v>
      </c>
      <c r="AN5" s="24">
        <v>4</v>
      </c>
      <c r="AO5" s="24">
        <v>4</v>
      </c>
      <c r="AP5" s="24">
        <v>5</v>
      </c>
      <c r="AQ5" s="24">
        <v>5</v>
      </c>
      <c r="AR5" s="24">
        <v>4</v>
      </c>
      <c r="AS5" s="24">
        <v>3</v>
      </c>
      <c r="AT5" s="24">
        <v>5</v>
      </c>
      <c r="AU5" s="24">
        <v>4</v>
      </c>
      <c r="AV5" s="24">
        <v>3</v>
      </c>
      <c r="AW5" s="24">
        <v>5</v>
      </c>
      <c r="AX5" s="24">
        <v>4</v>
      </c>
      <c r="AY5" s="24">
        <v>4</v>
      </c>
      <c r="AZ5" s="24">
        <v>5</v>
      </c>
      <c r="BA5" s="5">
        <v>4</v>
      </c>
      <c r="BB5" s="5">
        <v>2</v>
      </c>
      <c r="BC5" s="5">
        <v>5</v>
      </c>
      <c r="BD5" s="5">
        <v>4</v>
      </c>
      <c r="BE5" s="5">
        <v>2</v>
      </c>
      <c r="BF5" s="5">
        <v>3</v>
      </c>
      <c r="BG5" s="5">
        <v>5</v>
      </c>
      <c r="BH5" s="5">
        <v>4</v>
      </c>
      <c r="BI5" s="5">
        <v>4</v>
      </c>
      <c r="BJ5" s="5">
        <v>4</v>
      </c>
      <c r="BK5" s="5">
        <v>4</v>
      </c>
      <c r="BL5" s="5">
        <v>5</v>
      </c>
      <c r="BM5" s="9">
        <v>5</v>
      </c>
      <c r="BN5" s="9">
        <v>4</v>
      </c>
      <c r="BO5" s="9">
        <v>5</v>
      </c>
      <c r="BP5" s="9">
        <v>4</v>
      </c>
      <c r="BQ5" s="9">
        <v>5</v>
      </c>
      <c r="BR5" s="9">
        <v>4</v>
      </c>
      <c r="BS5" s="9">
        <v>5</v>
      </c>
      <c r="BT5" s="9">
        <v>2</v>
      </c>
      <c r="BU5" s="9">
        <v>5</v>
      </c>
      <c r="BV5" s="9">
        <v>5</v>
      </c>
      <c r="BW5" s="9">
        <v>5</v>
      </c>
      <c r="BX5" s="9">
        <v>4</v>
      </c>
      <c r="BY5" s="9">
        <v>5</v>
      </c>
      <c r="BZ5" s="9">
        <v>4</v>
      </c>
      <c r="CA5" s="9">
        <v>1</v>
      </c>
      <c r="CB5" s="9">
        <v>3</v>
      </c>
      <c r="CC5" s="9">
        <v>4</v>
      </c>
      <c r="CD5" s="9">
        <v>3</v>
      </c>
      <c r="CE5" s="9">
        <v>3</v>
      </c>
      <c r="CF5" s="9">
        <v>5</v>
      </c>
      <c r="CG5" s="9">
        <v>5</v>
      </c>
      <c r="CH5" s="9">
        <v>3</v>
      </c>
      <c r="CI5" s="9">
        <v>3</v>
      </c>
      <c r="CJ5" s="9">
        <v>5</v>
      </c>
    </row>
    <row r="6" spans="1:88" ht="23" thickBot="1" x14ac:dyDescent="0.5">
      <c r="A6" s="10" t="s">
        <v>101</v>
      </c>
      <c r="B6">
        <f t="shared" si="0"/>
        <v>0</v>
      </c>
      <c r="C6">
        <f t="shared" si="1"/>
        <v>4</v>
      </c>
      <c r="D6">
        <f t="shared" si="2"/>
        <v>11</v>
      </c>
      <c r="E6">
        <f t="shared" si="3"/>
        <v>28</v>
      </c>
      <c r="F6">
        <f t="shared" si="4"/>
        <v>36</v>
      </c>
      <c r="I6" s="27" t="s">
        <v>199</v>
      </c>
      <c r="J6" s="26">
        <v>5</v>
      </c>
      <c r="K6" s="26">
        <v>5</v>
      </c>
      <c r="L6" s="26">
        <v>4</v>
      </c>
      <c r="M6" s="26">
        <v>4</v>
      </c>
      <c r="N6" s="26">
        <v>5</v>
      </c>
      <c r="O6" s="26">
        <v>5</v>
      </c>
      <c r="P6" s="26">
        <v>4</v>
      </c>
      <c r="Q6" s="26">
        <v>5</v>
      </c>
      <c r="R6" s="26">
        <v>4</v>
      </c>
      <c r="S6" s="26">
        <v>5</v>
      </c>
      <c r="T6" s="26">
        <v>5</v>
      </c>
      <c r="U6" s="26">
        <v>5</v>
      </c>
      <c r="V6" s="26">
        <v>4</v>
      </c>
      <c r="W6" s="26">
        <v>4</v>
      </c>
      <c r="X6" s="26">
        <v>4</v>
      </c>
      <c r="Y6" s="26">
        <v>4</v>
      </c>
      <c r="Z6" s="26">
        <v>4</v>
      </c>
      <c r="AA6" s="26">
        <v>5</v>
      </c>
      <c r="AB6" s="26">
        <v>4</v>
      </c>
      <c r="AC6" s="26">
        <v>4</v>
      </c>
      <c r="AD6" s="26">
        <v>5</v>
      </c>
      <c r="AE6" s="26">
        <v>5</v>
      </c>
      <c r="AF6" s="26">
        <v>5</v>
      </c>
      <c r="AG6" s="26">
        <v>5</v>
      </c>
      <c r="AH6" s="26">
        <v>3</v>
      </c>
      <c r="AI6" s="24">
        <v>5</v>
      </c>
      <c r="AJ6" s="24">
        <v>3</v>
      </c>
      <c r="AK6" s="24">
        <v>5</v>
      </c>
      <c r="AL6" s="24">
        <v>4</v>
      </c>
      <c r="AM6" s="24">
        <v>3</v>
      </c>
      <c r="AN6" s="24">
        <v>4</v>
      </c>
      <c r="AO6" s="24">
        <v>4</v>
      </c>
      <c r="AP6" s="24">
        <v>5</v>
      </c>
      <c r="AQ6" s="24">
        <v>4</v>
      </c>
      <c r="AR6" s="24">
        <v>5</v>
      </c>
      <c r="AS6" s="24">
        <v>5</v>
      </c>
      <c r="AT6" s="24">
        <v>5</v>
      </c>
      <c r="AU6" s="24">
        <v>5</v>
      </c>
      <c r="AV6" s="24">
        <v>3</v>
      </c>
      <c r="AW6" s="24">
        <v>5</v>
      </c>
      <c r="AX6" s="24">
        <v>5</v>
      </c>
      <c r="AY6" s="24">
        <v>4</v>
      </c>
      <c r="AZ6" s="24">
        <v>5</v>
      </c>
      <c r="BA6" s="5">
        <v>4</v>
      </c>
      <c r="BB6" s="5">
        <v>4</v>
      </c>
      <c r="BC6" s="5">
        <v>4</v>
      </c>
      <c r="BD6" s="5">
        <v>2</v>
      </c>
      <c r="BE6" s="5">
        <v>2</v>
      </c>
      <c r="BF6" s="5">
        <v>3</v>
      </c>
      <c r="BG6" s="5">
        <v>5</v>
      </c>
      <c r="BH6" s="5">
        <v>4</v>
      </c>
      <c r="BI6" s="5">
        <v>3</v>
      </c>
      <c r="BJ6" s="5">
        <v>4</v>
      </c>
      <c r="BK6" s="5">
        <v>4</v>
      </c>
      <c r="BL6" s="5">
        <v>5</v>
      </c>
      <c r="BM6" s="9">
        <v>5</v>
      </c>
      <c r="BN6" s="9">
        <v>5</v>
      </c>
      <c r="BO6" s="9">
        <v>5</v>
      </c>
      <c r="BP6" s="9">
        <v>4</v>
      </c>
      <c r="BQ6" s="9">
        <v>3</v>
      </c>
      <c r="BR6" s="9">
        <v>4</v>
      </c>
      <c r="BS6" s="9">
        <v>4</v>
      </c>
      <c r="BT6" s="9">
        <v>2</v>
      </c>
      <c r="BU6" s="9">
        <v>3</v>
      </c>
      <c r="BV6" s="9">
        <v>4</v>
      </c>
      <c r="BW6" s="9">
        <v>5</v>
      </c>
      <c r="BX6" s="9">
        <v>5</v>
      </c>
      <c r="BY6" s="9">
        <v>5</v>
      </c>
      <c r="BZ6" s="9">
        <v>4</v>
      </c>
      <c r="CA6" s="9">
        <v>3</v>
      </c>
      <c r="CB6" s="9">
        <v>5</v>
      </c>
      <c r="CC6" s="9">
        <v>5</v>
      </c>
      <c r="CD6" s="9">
        <v>3</v>
      </c>
      <c r="CE6" s="9">
        <v>2</v>
      </c>
      <c r="CF6" s="9">
        <v>5</v>
      </c>
      <c r="CG6" s="9">
        <v>5</v>
      </c>
      <c r="CH6" s="9">
        <v>5</v>
      </c>
      <c r="CI6" s="9">
        <v>3</v>
      </c>
      <c r="CJ6" s="9">
        <v>4</v>
      </c>
    </row>
    <row r="7" spans="1:88" ht="23" thickBot="1" x14ac:dyDescent="0.5">
      <c r="A7" s="10" t="s">
        <v>100</v>
      </c>
      <c r="B7">
        <f t="shared" si="0"/>
        <v>1</v>
      </c>
      <c r="C7">
        <f t="shared" si="1"/>
        <v>2</v>
      </c>
      <c r="D7">
        <f t="shared" si="2"/>
        <v>10</v>
      </c>
      <c r="E7">
        <f t="shared" si="3"/>
        <v>19</v>
      </c>
      <c r="F7">
        <f t="shared" si="4"/>
        <v>47</v>
      </c>
      <c r="I7" s="27" t="s">
        <v>198</v>
      </c>
      <c r="J7" s="26">
        <v>5</v>
      </c>
      <c r="K7" s="26">
        <v>5</v>
      </c>
      <c r="L7" s="26">
        <v>5</v>
      </c>
      <c r="M7" s="26">
        <v>3</v>
      </c>
      <c r="N7" s="26">
        <v>5</v>
      </c>
      <c r="O7" s="26">
        <v>5</v>
      </c>
      <c r="P7" s="26">
        <v>5</v>
      </c>
      <c r="Q7" s="26">
        <v>4</v>
      </c>
      <c r="R7" s="26">
        <v>5</v>
      </c>
      <c r="S7" s="26">
        <v>5</v>
      </c>
      <c r="T7" s="26">
        <v>5</v>
      </c>
      <c r="U7" s="26">
        <v>4</v>
      </c>
      <c r="V7" s="26">
        <v>5</v>
      </c>
      <c r="W7" s="26">
        <v>5</v>
      </c>
      <c r="X7" s="26">
        <v>3</v>
      </c>
      <c r="Y7" s="26">
        <v>4</v>
      </c>
      <c r="Z7" s="26">
        <v>4</v>
      </c>
      <c r="AA7" s="26">
        <v>4</v>
      </c>
      <c r="AB7" s="26">
        <v>4</v>
      </c>
      <c r="AC7" s="26">
        <v>5</v>
      </c>
      <c r="AD7" s="26">
        <v>5</v>
      </c>
      <c r="AE7" s="26">
        <v>5</v>
      </c>
      <c r="AF7" s="26">
        <v>5</v>
      </c>
      <c r="AG7" s="26">
        <v>5</v>
      </c>
      <c r="AH7" s="26">
        <v>3</v>
      </c>
      <c r="AI7" s="24">
        <v>5</v>
      </c>
      <c r="AJ7" s="24">
        <v>5</v>
      </c>
      <c r="AK7" s="24">
        <v>5</v>
      </c>
      <c r="AL7" s="24">
        <v>5</v>
      </c>
      <c r="AM7" s="24">
        <v>5</v>
      </c>
      <c r="AN7" s="24">
        <v>5</v>
      </c>
      <c r="AO7" s="24">
        <v>4</v>
      </c>
      <c r="AP7" s="24">
        <v>5</v>
      </c>
      <c r="AQ7" s="24">
        <v>5</v>
      </c>
      <c r="AR7" s="24">
        <v>5</v>
      </c>
      <c r="AS7" s="24">
        <v>4</v>
      </c>
      <c r="AT7" s="24">
        <v>5</v>
      </c>
      <c r="AU7" s="24">
        <v>5</v>
      </c>
      <c r="AV7" s="24">
        <v>3</v>
      </c>
      <c r="AW7" s="24">
        <v>5</v>
      </c>
      <c r="AX7" s="24">
        <v>3</v>
      </c>
      <c r="AY7" s="24">
        <v>4</v>
      </c>
      <c r="AZ7" s="24">
        <v>5</v>
      </c>
      <c r="BA7" s="5">
        <v>4</v>
      </c>
      <c r="BB7" s="5">
        <v>4</v>
      </c>
      <c r="BC7" s="5">
        <v>4</v>
      </c>
      <c r="BD7" s="5">
        <v>3</v>
      </c>
      <c r="BE7" s="5">
        <v>3</v>
      </c>
      <c r="BF7" s="5">
        <v>5</v>
      </c>
      <c r="BG7" s="5">
        <v>5</v>
      </c>
      <c r="BH7" s="5">
        <v>5</v>
      </c>
      <c r="BI7" s="5">
        <v>4</v>
      </c>
      <c r="BJ7" s="5">
        <v>5</v>
      </c>
      <c r="BK7" s="5">
        <v>5</v>
      </c>
      <c r="BL7" s="5">
        <v>5</v>
      </c>
      <c r="BM7" s="9">
        <v>5</v>
      </c>
      <c r="BN7" s="9">
        <v>4</v>
      </c>
      <c r="BO7" s="9">
        <v>5</v>
      </c>
      <c r="BP7" s="9">
        <v>4</v>
      </c>
      <c r="BQ7" s="9">
        <v>3</v>
      </c>
      <c r="BR7" s="9">
        <v>4</v>
      </c>
      <c r="BS7" s="9">
        <v>2</v>
      </c>
      <c r="BT7" s="9">
        <v>1</v>
      </c>
      <c r="BU7" s="9">
        <v>5</v>
      </c>
      <c r="BV7" s="9">
        <v>4</v>
      </c>
      <c r="BW7" s="9">
        <v>5</v>
      </c>
      <c r="BX7" s="9">
        <v>5</v>
      </c>
      <c r="BY7" s="9">
        <v>5</v>
      </c>
      <c r="BZ7" s="9">
        <v>5</v>
      </c>
      <c r="CA7" s="9">
        <v>2</v>
      </c>
      <c r="CB7" s="9">
        <v>4</v>
      </c>
      <c r="CC7" s="9">
        <v>5</v>
      </c>
      <c r="CD7" s="9">
        <v>4</v>
      </c>
      <c r="CE7" s="9">
        <v>3</v>
      </c>
      <c r="CF7" s="9">
        <v>5</v>
      </c>
      <c r="CG7" s="9">
        <v>5</v>
      </c>
      <c r="CH7" s="9">
        <v>5</v>
      </c>
      <c r="CI7" s="9">
        <v>3</v>
      </c>
      <c r="CJ7" s="9">
        <v>5</v>
      </c>
    </row>
    <row r="8" spans="1:88" ht="23" thickBot="1" x14ac:dyDescent="0.5">
      <c r="A8" s="10" t="s">
        <v>107</v>
      </c>
      <c r="B8">
        <f t="shared" si="0"/>
        <v>1</v>
      </c>
      <c r="C8">
        <f t="shared" si="1"/>
        <v>3</v>
      </c>
      <c r="D8">
        <f t="shared" si="2"/>
        <v>10</v>
      </c>
      <c r="E8">
        <f t="shared" si="3"/>
        <v>26</v>
      </c>
      <c r="F8">
        <f t="shared" si="4"/>
        <v>39</v>
      </c>
      <c r="I8" s="27" t="s">
        <v>197</v>
      </c>
      <c r="J8" s="26">
        <v>4</v>
      </c>
      <c r="K8" s="26">
        <v>2</v>
      </c>
      <c r="L8" s="26">
        <v>5</v>
      </c>
      <c r="M8" s="26">
        <v>3</v>
      </c>
      <c r="N8" s="26">
        <v>5</v>
      </c>
      <c r="O8" s="26">
        <v>5</v>
      </c>
      <c r="P8" s="26">
        <v>5</v>
      </c>
      <c r="Q8" s="26">
        <v>4</v>
      </c>
      <c r="R8" s="26">
        <v>5</v>
      </c>
      <c r="S8" s="26">
        <v>4</v>
      </c>
      <c r="T8" s="26">
        <v>5</v>
      </c>
      <c r="U8" s="26">
        <v>5</v>
      </c>
      <c r="V8" s="26">
        <v>4</v>
      </c>
      <c r="W8" s="26">
        <v>4</v>
      </c>
      <c r="X8" s="26">
        <v>3</v>
      </c>
      <c r="Y8" s="26">
        <v>4</v>
      </c>
      <c r="Z8" s="26">
        <v>5</v>
      </c>
      <c r="AA8" s="26">
        <v>3</v>
      </c>
      <c r="AB8" s="26">
        <v>4</v>
      </c>
      <c r="AC8" s="26">
        <v>4</v>
      </c>
      <c r="AD8" s="26">
        <v>5</v>
      </c>
      <c r="AE8" s="26">
        <v>5</v>
      </c>
      <c r="AF8" s="26">
        <v>5</v>
      </c>
      <c r="AG8" s="26">
        <v>5</v>
      </c>
      <c r="AH8" s="26">
        <v>3</v>
      </c>
      <c r="AI8" s="24">
        <v>4</v>
      </c>
      <c r="AJ8" s="24">
        <v>5</v>
      </c>
      <c r="AK8" s="24">
        <v>5</v>
      </c>
      <c r="AL8" s="24">
        <v>4</v>
      </c>
      <c r="AM8" s="24">
        <v>4</v>
      </c>
      <c r="AN8" s="24">
        <v>5</v>
      </c>
      <c r="AO8" s="24">
        <v>5</v>
      </c>
      <c r="AP8" s="24">
        <v>5</v>
      </c>
      <c r="AQ8" s="24">
        <v>5</v>
      </c>
      <c r="AR8" s="24">
        <v>5</v>
      </c>
      <c r="AS8" s="24">
        <v>5</v>
      </c>
      <c r="AT8" s="24">
        <v>4</v>
      </c>
      <c r="AU8" s="24">
        <v>5</v>
      </c>
      <c r="AV8" s="24">
        <v>3</v>
      </c>
      <c r="AW8" s="24">
        <v>5</v>
      </c>
      <c r="AX8" s="24">
        <v>3</v>
      </c>
      <c r="AY8" s="24">
        <v>5</v>
      </c>
      <c r="AZ8" s="24">
        <v>5</v>
      </c>
      <c r="BA8" s="5">
        <v>4</v>
      </c>
      <c r="BB8" s="5">
        <v>5</v>
      </c>
      <c r="BC8" s="5">
        <v>5</v>
      </c>
      <c r="BD8" s="5">
        <v>4</v>
      </c>
      <c r="BE8" s="5">
        <v>5</v>
      </c>
      <c r="BF8" s="5">
        <v>3</v>
      </c>
      <c r="BG8" s="5">
        <v>4</v>
      </c>
      <c r="BH8" s="5">
        <v>4</v>
      </c>
      <c r="BI8" s="5">
        <v>4</v>
      </c>
      <c r="BJ8" s="5">
        <v>5</v>
      </c>
      <c r="BK8" s="5">
        <v>4</v>
      </c>
      <c r="BL8" s="5">
        <v>5</v>
      </c>
      <c r="BM8" s="9">
        <v>5</v>
      </c>
      <c r="BN8" s="9">
        <v>4</v>
      </c>
      <c r="BO8" s="9">
        <v>5</v>
      </c>
      <c r="BP8" s="9">
        <v>4</v>
      </c>
      <c r="BQ8" s="9">
        <v>3</v>
      </c>
      <c r="BR8" s="9">
        <v>4</v>
      </c>
      <c r="BS8" s="9">
        <v>2</v>
      </c>
      <c r="BT8" s="9">
        <v>1</v>
      </c>
      <c r="BU8" s="9">
        <v>4</v>
      </c>
      <c r="BV8" s="9">
        <v>4</v>
      </c>
      <c r="BW8" s="9">
        <v>5</v>
      </c>
      <c r="BX8" s="9">
        <v>5</v>
      </c>
      <c r="BY8" s="9">
        <v>4</v>
      </c>
      <c r="BZ8" s="9">
        <v>5</v>
      </c>
      <c r="CA8" s="9">
        <v>2</v>
      </c>
      <c r="CB8" s="9">
        <v>5</v>
      </c>
      <c r="CC8" s="9">
        <v>5</v>
      </c>
      <c r="CD8" s="9">
        <v>4</v>
      </c>
      <c r="CE8" s="9">
        <v>3</v>
      </c>
      <c r="CF8" s="9">
        <v>5</v>
      </c>
      <c r="CG8" s="9">
        <v>5</v>
      </c>
      <c r="CH8" s="9">
        <v>5</v>
      </c>
      <c r="CI8" s="9">
        <v>3</v>
      </c>
      <c r="CJ8" s="9">
        <v>4</v>
      </c>
    </row>
    <row r="9" spans="1:88" ht="23" thickBot="1" x14ac:dyDescent="0.5">
      <c r="A9" s="10" t="s">
        <v>106</v>
      </c>
      <c r="B9">
        <f t="shared" si="0"/>
        <v>0</v>
      </c>
      <c r="C9">
        <f t="shared" si="1"/>
        <v>3</v>
      </c>
      <c r="D9">
        <f t="shared" si="2"/>
        <v>14</v>
      </c>
      <c r="E9">
        <f t="shared" si="3"/>
        <v>29</v>
      </c>
      <c r="F9">
        <f t="shared" si="4"/>
        <v>33</v>
      </c>
      <c r="I9" s="27" t="s">
        <v>196</v>
      </c>
      <c r="J9" s="26">
        <v>4</v>
      </c>
      <c r="K9" s="26">
        <v>4</v>
      </c>
      <c r="L9" s="26">
        <v>4</v>
      </c>
      <c r="M9" s="26">
        <v>3</v>
      </c>
      <c r="N9" s="26">
        <v>5</v>
      </c>
      <c r="O9" s="26">
        <v>5</v>
      </c>
      <c r="P9" s="26">
        <v>5</v>
      </c>
      <c r="Q9" s="26">
        <v>4</v>
      </c>
      <c r="R9" s="26">
        <v>5</v>
      </c>
      <c r="S9" s="26">
        <v>5</v>
      </c>
      <c r="T9" s="26">
        <v>5</v>
      </c>
      <c r="U9" s="26">
        <v>5</v>
      </c>
      <c r="V9" s="26">
        <v>4</v>
      </c>
      <c r="W9" s="26">
        <v>4</v>
      </c>
      <c r="X9" s="26">
        <v>4</v>
      </c>
      <c r="Y9" s="26">
        <v>4</v>
      </c>
      <c r="Z9" s="26">
        <v>5</v>
      </c>
      <c r="AA9" s="26">
        <v>3</v>
      </c>
      <c r="AB9" s="26">
        <v>4</v>
      </c>
      <c r="AC9" s="26">
        <v>4</v>
      </c>
      <c r="AD9" s="26">
        <v>4</v>
      </c>
      <c r="AE9" s="26">
        <v>4</v>
      </c>
      <c r="AF9" s="26">
        <v>5</v>
      </c>
      <c r="AG9" s="26">
        <v>5</v>
      </c>
      <c r="AH9" s="26">
        <v>3</v>
      </c>
      <c r="AI9" s="24">
        <v>5</v>
      </c>
      <c r="AJ9" s="24">
        <v>3</v>
      </c>
      <c r="AK9" s="24">
        <v>5</v>
      </c>
      <c r="AL9" s="24">
        <v>4</v>
      </c>
      <c r="AM9" s="24">
        <v>5</v>
      </c>
      <c r="AN9" s="24">
        <v>5</v>
      </c>
      <c r="AO9" s="24">
        <v>5</v>
      </c>
      <c r="AP9" s="24">
        <v>5</v>
      </c>
      <c r="AQ9" s="24">
        <v>3</v>
      </c>
      <c r="AR9" s="24">
        <v>4</v>
      </c>
      <c r="AS9" s="24">
        <v>5</v>
      </c>
      <c r="AT9" s="24">
        <v>4</v>
      </c>
      <c r="AU9" s="24">
        <v>5</v>
      </c>
      <c r="AV9" s="24">
        <v>3</v>
      </c>
      <c r="AW9" s="24">
        <v>5</v>
      </c>
      <c r="AX9" s="24">
        <v>3</v>
      </c>
      <c r="AY9" s="24">
        <v>5</v>
      </c>
      <c r="AZ9" s="24">
        <v>5</v>
      </c>
      <c r="BA9" s="5">
        <v>4</v>
      </c>
      <c r="BB9" s="5">
        <v>4</v>
      </c>
      <c r="BC9" s="5">
        <v>5</v>
      </c>
      <c r="BD9" s="5">
        <v>4</v>
      </c>
      <c r="BE9" s="5">
        <v>5</v>
      </c>
      <c r="BF9" s="5">
        <v>2</v>
      </c>
      <c r="BG9" s="5">
        <v>4</v>
      </c>
      <c r="BH9" s="5">
        <v>4</v>
      </c>
      <c r="BI9" s="5">
        <v>4</v>
      </c>
      <c r="BJ9" s="5">
        <v>5</v>
      </c>
      <c r="BK9" s="5">
        <v>5</v>
      </c>
      <c r="BL9" s="5">
        <v>3</v>
      </c>
      <c r="BM9" s="9">
        <v>5</v>
      </c>
      <c r="BN9" s="9">
        <v>5</v>
      </c>
      <c r="BO9" s="9">
        <v>5</v>
      </c>
      <c r="BP9" s="9">
        <v>4</v>
      </c>
      <c r="BQ9" s="9">
        <v>3</v>
      </c>
      <c r="BR9" s="9">
        <v>4</v>
      </c>
      <c r="BS9" s="9">
        <v>4</v>
      </c>
      <c r="BT9" s="9">
        <v>2</v>
      </c>
      <c r="BU9" s="9">
        <v>4</v>
      </c>
      <c r="BV9" s="9">
        <v>4</v>
      </c>
      <c r="BW9" s="9">
        <v>5</v>
      </c>
      <c r="BX9" s="9">
        <v>5</v>
      </c>
      <c r="BY9" s="9">
        <v>4</v>
      </c>
      <c r="BZ9" s="9">
        <v>5</v>
      </c>
      <c r="CA9" s="9">
        <v>2</v>
      </c>
      <c r="CB9" s="9">
        <v>3</v>
      </c>
      <c r="CC9" s="9">
        <v>5</v>
      </c>
      <c r="CD9" s="9">
        <v>3</v>
      </c>
      <c r="CE9" s="9">
        <v>3</v>
      </c>
      <c r="CF9" s="9">
        <v>5</v>
      </c>
      <c r="CG9" s="9">
        <v>4</v>
      </c>
      <c r="CH9" s="9">
        <v>3</v>
      </c>
      <c r="CI9" s="9">
        <v>3</v>
      </c>
      <c r="CJ9" s="9">
        <v>4</v>
      </c>
    </row>
    <row r="10" spans="1:88" ht="23" thickBot="1" x14ac:dyDescent="0.5">
      <c r="A10" s="10" t="s">
        <v>103</v>
      </c>
      <c r="B10">
        <f t="shared" si="0"/>
        <v>3</v>
      </c>
      <c r="C10">
        <f t="shared" si="1"/>
        <v>3</v>
      </c>
      <c r="D10">
        <f t="shared" si="2"/>
        <v>18</v>
      </c>
      <c r="E10">
        <f t="shared" si="3"/>
        <v>43</v>
      </c>
      <c r="F10">
        <f t="shared" si="4"/>
        <v>12</v>
      </c>
      <c r="I10" s="27" t="s">
        <v>195</v>
      </c>
      <c r="J10" s="26">
        <v>3</v>
      </c>
      <c r="K10" s="26">
        <v>5</v>
      </c>
      <c r="L10" s="26">
        <v>4</v>
      </c>
      <c r="M10" s="26">
        <v>4</v>
      </c>
      <c r="N10" s="26">
        <v>4</v>
      </c>
      <c r="O10" s="26">
        <v>5</v>
      </c>
      <c r="P10" s="26">
        <v>4</v>
      </c>
      <c r="Q10" s="26">
        <v>4</v>
      </c>
      <c r="R10" s="26">
        <v>4</v>
      </c>
      <c r="S10" s="26">
        <v>5</v>
      </c>
      <c r="T10" s="26">
        <v>4</v>
      </c>
      <c r="U10" s="26">
        <v>4</v>
      </c>
      <c r="V10" s="26">
        <v>1</v>
      </c>
      <c r="W10" s="26">
        <v>3</v>
      </c>
      <c r="X10" s="26">
        <v>3</v>
      </c>
      <c r="Y10" s="26">
        <v>4</v>
      </c>
      <c r="Z10" s="26">
        <v>3</v>
      </c>
      <c r="AA10" s="26">
        <v>4</v>
      </c>
      <c r="AB10" s="26">
        <v>4</v>
      </c>
      <c r="AC10" s="26">
        <v>4</v>
      </c>
      <c r="AD10" s="26">
        <v>4</v>
      </c>
      <c r="AE10" s="26">
        <v>4</v>
      </c>
      <c r="AF10" s="26">
        <v>4</v>
      </c>
      <c r="AG10" s="26">
        <v>2</v>
      </c>
      <c r="AH10" s="26">
        <v>3</v>
      </c>
      <c r="AI10" s="24">
        <v>4</v>
      </c>
      <c r="AJ10" s="24">
        <v>2</v>
      </c>
      <c r="AK10" s="24">
        <v>3</v>
      </c>
      <c r="AL10" s="24">
        <v>4</v>
      </c>
      <c r="AM10" s="24">
        <v>4</v>
      </c>
      <c r="AN10" s="24">
        <v>4</v>
      </c>
      <c r="AO10" s="24">
        <v>3</v>
      </c>
      <c r="AP10" s="24">
        <v>3</v>
      </c>
      <c r="AQ10" s="24">
        <v>5</v>
      </c>
      <c r="AR10" s="24">
        <v>4</v>
      </c>
      <c r="AS10" s="24">
        <v>4</v>
      </c>
      <c r="AT10" s="24">
        <v>5</v>
      </c>
      <c r="AU10" s="24">
        <v>4</v>
      </c>
      <c r="AV10" s="24">
        <v>4</v>
      </c>
      <c r="AW10" s="24">
        <v>4</v>
      </c>
      <c r="AX10" s="24">
        <v>3</v>
      </c>
      <c r="AY10" s="24">
        <v>4</v>
      </c>
      <c r="AZ10" s="24">
        <v>5</v>
      </c>
      <c r="BA10" s="5">
        <v>4</v>
      </c>
      <c r="BB10" s="5">
        <v>3</v>
      </c>
      <c r="BC10" s="5">
        <v>4</v>
      </c>
      <c r="BD10" s="5">
        <v>4</v>
      </c>
      <c r="BE10" s="5">
        <v>4</v>
      </c>
      <c r="BF10" s="5">
        <v>3</v>
      </c>
      <c r="BG10" s="5">
        <v>5</v>
      </c>
      <c r="BH10" s="5">
        <v>5</v>
      </c>
      <c r="BI10" s="5">
        <v>4</v>
      </c>
      <c r="BJ10" s="5">
        <v>4</v>
      </c>
      <c r="BK10" s="5">
        <v>4</v>
      </c>
      <c r="BL10" s="5">
        <v>5</v>
      </c>
      <c r="BM10" s="9">
        <v>4</v>
      </c>
      <c r="BN10" s="9">
        <v>4</v>
      </c>
      <c r="BO10" s="9">
        <v>4</v>
      </c>
      <c r="BP10" s="9">
        <v>3</v>
      </c>
      <c r="BQ10" s="9">
        <v>3</v>
      </c>
      <c r="BR10" s="9">
        <v>4</v>
      </c>
      <c r="BS10" s="9">
        <v>4</v>
      </c>
      <c r="BT10" s="9">
        <v>1</v>
      </c>
      <c r="BU10" s="9">
        <v>3</v>
      </c>
      <c r="BV10" s="9">
        <v>4</v>
      </c>
      <c r="BW10" s="9">
        <v>5</v>
      </c>
      <c r="BX10" s="9">
        <v>5</v>
      </c>
      <c r="BY10" s="9">
        <v>3</v>
      </c>
      <c r="BZ10" s="9">
        <v>4</v>
      </c>
      <c r="CA10" s="9">
        <v>1</v>
      </c>
      <c r="CB10" s="9">
        <v>4</v>
      </c>
      <c r="CC10" s="9">
        <v>4</v>
      </c>
      <c r="CD10" s="9">
        <v>5</v>
      </c>
      <c r="CE10" s="9">
        <v>2</v>
      </c>
      <c r="CF10" s="9">
        <v>4</v>
      </c>
      <c r="CG10" s="9">
        <v>4</v>
      </c>
      <c r="CH10" s="9">
        <v>3</v>
      </c>
      <c r="CI10" s="9">
        <v>3</v>
      </c>
      <c r="CJ10" s="9">
        <v>3</v>
      </c>
    </row>
    <row r="11" spans="1:88" ht="23" thickBot="1" x14ac:dyDescent="0.5">
      <c r="A11" s="10" t="s">
        <v>108</v>
      </c>
      <c r="B11">
        <f t="shared" si="0"/>
        <v>0</v>
      </c>
      <c r="C11">
        <f t="shared" si="1"/>
        <v>3</v>
      </c>
      <c r="D11">
        <f t="shared" si="2"/>
        <v>9</v>
      </c>
      <c r="E11">
        <f t="shared" si="3"/>
        <v>26</v>
      </c>
      <c r="F11">
        <f t="shared" si="4"/>
        <v>41</v>
      </c>
      <c r="I11" s="27" t="s">
        <v>194</v>
      </c>
      <c r="J11" s="26">
        <v>3</v>
      </c>
      <c r="K11" s="26">
        <v>5</v>
      </c>
      <c r="L11" s="26">
        <v>5</v>
      </c>
      <c r="M11" s="26">
        <v>4</v>
      </c>
      <c r="N11" s="26">
        <v>4</v>
      </c>
      <c r="O11" s="26">
        <v>3</v>
      </c>
      <c r="P11" s="26">
        <v>5</v>
      </c>
      <c r="Q11" s="26">
        <v>4</v>
      </c>
      <c r="R11" s="26">
        <v>5</v>
      </c>
      <c r="S11" s="26">
        <v>4</v>
      </c>
      <c r="T11" s="26">
        <v>5</v>
      </c>
      <c r="U11" s="26">
        <v>4</v>
      </c>
      <c r="V11" s="26">
        <v>4</v>
      </c>
      <c r="W11" s="26">
        <v>4</v>
      </c>
      <c r="X11" s="26">
        <v>3</v>
      </c>
      <c r="Y11" s="26">
        <v>4</v>
      </c>
      <c r="Z11" s="26">
        <v>5</v>
      </c>
      <c r="AA11" s="26">
        <v>2</v>
      </c>
      <c r="AB11" s="26">
        <v>4</v>
      </c>
      <c r="AC11" s="26">
        <v>5</v>
      </c>
      <c r="AD11" s="26">
        <v>5</v>
      </c>
      <c r="AE11" s="26">
        <v>4</v>
      </c>
      <c r="AF11" s="26">
        <v>5</v>
      </c>
      <c r="AG11" s="26">
        <v>5</v>
      </c>
      <c r="AH11" s="26">
        <v>3</v>
      </c>
      <c r="AI11" s="24">
        <v>5</v>
      </c>
      <c r="AJ11" s="24">
        <v>5</v>
      </c>
      <c r="AK11" s="24">
        <v>5</v>
      </c>
      <c r="AL11" s="24">
        <v>5</v>
      </c>
      <c r="AM11" s="24">
        <v>5</v>
      </c>
      <c r="AN11" s="24">
        <v>3</v>
      </c>
      <c r="AO11" s="24">
        <v>5</v>
      </c>
      <c r="AP11" s="24">
        <v>5</v>
      </c>
      <c r="AQ11" s="24">
        <v>5</v>
      </c>
      <c r="AR11" s="24">
        <v>5</v>
      </c>
      <c r="AS11" s="24">
        <v>3</v>
      </c>
      <c r="AT11" s="24">
        <v>5</v>
      </c>
      <c r="AU11" s="24">
        <v>5</v>
      </c>
      <c r="AV11" s="24">
        <v>4</v>
      </c>
      <c r="AW11" s="24">
        <v>5</v>
      </c>
      <c r="AX11" s="24">
        <v>3</v>
      </c>
      <c r="AY11" s="24">
        <v>5</v>
      </c>
      <c r="AZ11" s="24">
        <v>5</v>
      </c>
      <c r="BA11" s="5">
        <v>4</v>
      </c>
      <c r="BB11" s="5">
        <v>5</v>
      </c>
      <c r="BC11" s="5">
        <v>4</v>
      </c>
      <c r="BD11" s="5">
        <v>5</v>
      </c>
      <c r="BE11" s="5">
        <v>5</v>
      </c>
      <c r="BF11" s="5">
        <v>2</v>
      </c>
      <c r="BG11" s="5">
        <v>4</v>
      </c>
      <c r="BH11" s="5">
        <v>5</v>
      </c>
      <c r="BI11" s="5">
        <v>4</v>
      </c>
      <c r="BJ11" s="5">
        <v>5</v>
      </c>
      <c r="BK11" s="5">
        <v>5</v>
      </c>
      <c r="BL11" s="5">
        <v>5</v>
      </c>
      <c r="BM11" s="9">
        <v>5</v>
      </c>
      <c r="BN11" s="9">
        <v>4</v>
      </c>
      <c r="BO11" s="9">
        <v>5</v>
      </c>
      <c r="BP11" s="9">
        <v>4</v>
      </c>
      <c r="BQ11" s="9">
        <v>5</v>
      </c>
      <c r="BR11" s="9">
        <v>4</v>
      </c>
      <c r="BS11" s="9">
        <v>4</v>
      </c>
      <c r="BT11" s="9">
        <v>4</v>
      </c>
      <c r="BU11" s="9">
        <v>4</v>
      </c>
      <c r="BV11" s="9">
        <v>4</v>
      </c>
      <c r="BW11" s="9">
        <v>5</v>
      </c>
      <c r="BX11" s="9">
        <v>4</v>
      </c>
      <c r="BY11" s="9">
        <v>5</v>
      </c>
      <c r="BZ11" s="9">
        <v>5</v>
      </c>
      <c r="CA11" s="9">
        <v>3</v>
      </c>
      <c r="CB11" s="9">
        <v>5</v>
      </c>
      <c r="CC11" s="9">
        <v>5</v>
      </c>
      <c r="CD11" s="9">
        <v>4</v>
      </c>
      <c r="CE11" s="9">
        <v>2</v>
      </c>
      <c r="CF11" s="9">
        <v>5</v>
      </c>
      <c r="CG11" s="9">
        <v>5</v>
      </c>
      <c r="CH11" s="9">
        <v>4</v>
      </c>
      <c r="CI11" s="9">
        <v>3</v>
      </c>
      <c r="CJ11" s="9">
        <v>4</v>
      </c>
    </row>
    <row r="12" spans="1:88" ht="23" thickBot="1" x14ac:dyDescent="0.5">
      <c r="A12" s="10" t="s">
        <v>104</v>
      </c>
      <c r="B12">
        <f t="shared" si="0"/>
        <v>1</v>
      </c>
      <c r="C12">
        <f t="shared" si="1"/>
        <v>4</v>
      </c>
      <c r="D12">
        <f t="shared" si="2"/>
        <v>12</v>
      </c>
      <c r="E12">
        <f t="shared" si="3"/>
        <v>33</v>
      </c>
      <c r="F12">
        <f t="shared" si="4"/>
        <v>29</v>
      </c>
      <c r="I12" s="27" t="s">
        <v>193</v>
      </c>
      <c r="J12" s="26">
        <v>5</v>
      </c>
      <c r="K12" s="26">
        <v>5</v>
      </c>
      <c r="L12" s="26">
        <v>5</v>
      </c>
      <c r="M12" s="26">
        <v>3</v>
      </c>
      <c r="N12" s="26">
        <v>5</v>
      </c>
      <c r="O12" s="26">
        <v>2</v>
      </c>
      <c r="P12" s="26">
        <v>4</v>
      </c>
      <c r="Q12" s="26">
        <v>4</v>
      </c>
      <c r="R12" s="26">
        <v>4</v>
      </c>
      <c r="S12" s="26">
        <v>4</v>
      </c>
      <c r="T12" s="26">
        <v>5</v>
      </c>
      <c r="U12" s="26">
        <v>4</v>
      </c>
      <c r="V12" s="26">
        <v>5</v>
      </c>
      <c r="W12" s="26">
        <v>4</v>
      </c>
      <c r="X12" s="26">
        <v>4</v>
      </c>
      <c r="Y12" s="26">
        <v>5</v>
      </c>
      <c r="Z12" s="26">
        <v>2</v>
      </c>
      <c r="AA12" s="26">
        <v>4</v>
      </c>
      <c r="AB12" s="26">
        <v>4</v>
      </c>
      <c r="AC12" s="26">
        <v>5</v>
      </c>
      <c r="AD12" s="26">
        <v>4</v>
      </c>
      <c r="AE12" s="26">
        <v>4</v>
      </c>
      <c r="AF12" s="26">
        <v>5</v>
      </c>
      <c r="AG12" s="26">
        <v>5</v>
      </c>
      <c r="AH12" s="26">
        <v>3</v>
      </c>
      <c r="AI12" s="24">
        <v>5</v>
      </c>
      <c r="AJ12" s="24">
        <v>3</v>
      </c>
      <c r="AK12" s="24">
        <v>5</v>
      </c>
      <c r="AL12" s="24">
        <v>4</v>
      </c>
      <c r="AM12" s="24">
        <v>4</v>
      </c>
      <c r="AN12" s="24">
        <v>4</v>
      </c>
      <c r="AO12" s="24">
        <v>4</v>
      </c>
      <c r="AP12" s="24">
        <v>4</v>
      </c>
      <c r="AQ12" s="24">
        <v>5</v>
      </c>
      <c r="AR12" s="24">
        <v>4</v>
      </c>
      <c r="AS12" s="24">
        <v>5</v>
      </c>
      <c r="AT12" s="24">
        <v>3</v>
      </c>
      <c r="AU12" s="24">
        <v>5</v>
      </c>
      <c r="AV12" s="24">
        <v>5</v>
      </c>
      <c r="AW12" s="24">
        <v>5</v>
      </c>
      <c r="AX12" s="24">
        <v>4</v>
      </c>
      <c r="AY12" s="24">
        <v>4</v>
      </c>
      <c r="AZ12" s="24">
        <v>5</v>
      </c>
      <c r="BA12" s="5">
        <v>4</v>
      </c>
      <c r="BB12" s="5">
        <v>5</v>
      </c>
      <c r="BC12" s="5">
        <v>5</v>
      </c>
      <c r="BD12" s="5">
        <v>4</v>
      </c>
      <c r="BE12" s="5">
        <v>3</v>
      </c>
      <c r="BF12" s="5">
        <v>4</v>
      </c>
      <c r="BG12" s="5">
        <v>5</v>
      </c>
      <c r="BH12" s="5">
        <v>4</v>
      </c>
      <c r="BI12" s="5">
        <v>5</v>
      </c>
      <c r="BJ12" s="5">
        <v>4</v>
      </c>
      <c r="BK12" s="5">
        <v>4</v>
      </c>
      <c r="BL12" s="5">
        <v>5</v>
      </c>
      <c r="BM12" s="9">
        <v>4</v>
      </c>
      <c r="BN12" s="9">
        <v>4</v>
      </c>
      <c r="BO12" s="9">
        <v>5</v>
      </c>
      <c r="BP12" s="9">
        <v>4</v>
      </c>
      <c r="BQ12" s="9">
        <v>4</v>
      </c>
      <c r="BR12" s="9">
        <v>4</v>
      </c>
      <c r="BS12" s="9">
        <v>3</v>
      </c>
      <c r="BT12" s="9">
        <v>3</v>
      </c>
      <c r="BU12" s="9">
        <v>3</v>
      </c>
      <c r="BV12" s="9">
        <v>4</v>
      </c>
      <c r="BW12" s="9">
        <v>5</v>
      </c>
      <c r="BX12" s="9">
        <v>4</v>
      </c>
      <c r="BY12" s="9">
        <v>4</v>
      </c>
      <c r="BZ12" s="9">
        <v>5</v>
      </c>
      <c r="CA12" s="9">
        <v>2</v>
      </c>
      <c r="CB12" s="9">
        <v>5</v>
      </c>
      <c r="CC12" s="9">
        <v>3</v>
      </c>
      <c r="CD12" s="9">
        <v>3</v>
      </c>
      <c r="CE12" s="9">
        <v>2</v>
      </c>
      <c r="CF12" s="9">
        <v>5</v>
      </c>
      <c r="CG12" s="9">
        <v>5</v>
      </c>
      <c r="CH12" s="9">
        <v>3</v>
      </c>
      <c r="CI12" s="9">
        <v>1</v>
      </c>
      <c r="CJ12" s="9">
        <v>3</v>
      </c>
    </row>
    <row r="17" spans="1:8" x14ac:dyDescent="0.25">
      <c r="A17" s="28" t="s">
        <v>161</v>
      </c>
    </row>
    <row r="19" spans="1:8" ht="15.5" x14ac:dyDescent="0.35">
      <c r="B19" s="29" t="str">
        <f>D4</f>
        <v>Neutral</v>
      </c>
      <c r="C19" s="29" t="str">
        <f>C4</f>
        <v>Disagree</v>
      </c>
      <c r="D19" s="29" t="str">
        <f>B4</f>
        <v>Strongly Disagree</v>
      </c>
      <c r="E19" s="29" t="s">
        <v>76</v>
      </c>
      <c r="F19" s="29" t="str">
        <f>D4</f>
        <v>Neutral</v>
      </c>
      <c r="G19" s="29" t="str">
        <f>E4</f>
        <v>Agree</v>
      </c>
      <c r="H19" s="29" t="str">
        <f>F4</f>
        <v>Strongly Agree</v>
      </c>
    </row>
    <row r="20" spans="1:8" ht="22.5" x14ac:dyDescent="0.45">
      <c r="A20" s="10" t="str">
        <f t="shared" ref="A20:A27" si="5">A5</f>
        <v xml:space="preserve">(S8) Easily navigate to and from the packages and classes </v>
      </c>
      <c r="B20">
        <f>-D5/2</f>
        <v>-6</v>
      </c>
      <c r="C20">
        <f>-C5</f>
        <v>-4</v>
      </c>
      <c r="D20">
        <f>-B5</f>
        <v>-1</v>
      </c>
      <c r="F20">
        <f t="shared" ref="F20:F27" si="6">D5/2</f>
        <v>6</v>
      </c>
      <c r="G20">
        <f t="shared" ref="G20:H27" si="7">E5</f>
        <v>30</v>
      </c>
      <c r="H20">
        <f t="shared" si="7"/>
        <v>32</v>
      </c>
    </row>
    <row r="21" spans="1:8" ht="22.5" x14ac:dyDescent="0.45">
      <c r="A21" s="10" t="str">
        <f t="shared" si="5"/>
        <v>(S7) Easily identify the class I'm inspecting</v>
      </c>
      <c r="B21">
        <f t="shared" ref="B21:B27" si="8">-D6/2</f>
        <v>-5.5</v>
      </c>
      <c r="C21">
        <f t="shared" ref="C21:C27" si="9">-C6</f>
        <v>-4</v>
      </c>
      <c r="D21">
        <f t="shared" ref="D21:D27" si="10">-B6</f>
        <v>0</v>
      </c>
      <c r="F21">
        <f t="shared" si="6"/>
        <v>5.5</v>
      </c>
      <c r="G21">
        <f t="shared" si="7"/>
        <v>28</v>
      </c>
      <c r="H21">
        <f t="shared" si="7"/>
        <v>36</v>
      </c>
    </row>
    <row r="22" spans="1:8" ht="22.5" x14ac:dyDescent="0.45">
      <c r="A22" s="10" t="str">
        <f t="shared" si="5"/>
        <v>(S6) Easily identify what java package I am currently inspecting</v>
      </c>
      <c r="B22">
        <f t="shared" si="8"/>
        <v>-5</v>
      </c>
      <c r="C22">
        <f t="shared" si="9"/>
        <v>-2</v>
      </c>
      <c r="D22">
        <f t="shared" si="10"/>
        <v>-1</v>
      </c>
      <c r="F22">
        <f t="shared" si="6"/>
        <v>5</v>
      </c>
      <c r="G22">
        <f t="shared" si="7"/>
        <v>19</v>
      </c>
      <c r="H22">
        <f t="shared" si="7"/>
        <v>47</v>
      </c>
    </row>
    <row r="23" spans="1:8" ht="22.5" x14ac:dyDescent="0.45">
      <c r="A23" s="10" t="str">
        <f t="shared" si="5"/>
        <v>(S5) Easily see annotation schemas used inside a java package</v>
      </c>
      <c r="B23">
        <f t="shared" si="8"/>
        <v>-5</v>
      </c>
      <c r="C23">
        <f t="shared" si="9"/>
        <v>-3</v>
      </c>
      <c r="D23">
        <f t="shared" si="10"/>
        <v>-1</v>
      </c>
      <c r="F23">
        <f t="shared" si="6"/>
        <v>5</v>
      </c>
      <c r="G23">
        <f t="shared" si="7"/>
        <v>26</v>
      </c>
      <c r="H23">
        <f t="shared" si="7"/>
        <v>39</v>
      </c>
    </row>
    <row r="24" spans="1:8" ht="22.5" x14ac:dyDescent="0.45">
      <c r="A24" s="10" t="str">
        <f t="shared" si="5"/>
        <v>(S4) Easily see annotation schemas used inside a java class</v>
      </c>
      <c r="B24">
        <f t="shared" si="8"/>
        <v>-7</v>
      </c>
      <c r="C24">
        <f t="shared" si="9"/>
        <v>-3</v>
      </c>
      <c r="D24">
        <f t="shared" si="10"/>
        <v>0</v>
      </c>
      <c r="F24">
        <f t="shared" si="6"/>
        <v>7</v>
      </c>
      <c r="G24">
        <f t="shared" si="7"/>
        <v>29</v>
      </c>
      <c r="H24">
        <f t="shared" si="7"/>
        <v>33</v>
      </c>
    </row>
    <row r="25" spans="1:8" ht="22.5" x14ac:dyDescent="0.45">
      <c r="A25" s="10" t="str">
        <f t="shared" si="5"/>
        <v>(S3) Learning how to use the AVisualizer was easy</v>
      </c>
      <c r="B25">
        <f t="shared" si="8"/>
        <v>-9</v>
      </c>
      <c r="C25">
        <f t="shared" si="9"/>
        <v>-3</v>
      </c>
      <c r="D25">
        <f t="shared" si="10"/>
        <v>-3</v>
      </c>
      <c r="F25">
        <f t="shared" si="6"/>
        <v>9</v>
      </c>
      <c r="G25">
        <f t="shared" si="7"/>
        <v>43</v>
      </c>
      <c r="H25">
        <f t="shared" si="7"/>
        <v>12</v>
      </c>
    </row>
    <row r="26" spans="1:8" ht="22.5" x14ac:dyDescent="0.45">
      <c r="A26" s="10" t="str">
        <f t="shared" si="5"/>
        <v>(S2) Easily see how code annotations distributed in the system</v>
      </c>
      <c r="B26">
        <f t="shared" si="8"/>
        <v>-4.5</v>
      </c>
      <c r="C26">
        <f t="shared" si="9"/>
        <v>-3</v>
      </c>
      <c r="D26">
        <f t="shared" si="10"/>
        <v>0</v>
      </c>
      <c r="F26">
        <f t="shared" si="6"/>
        <v>4.5</v>
      </c>
      <c r="G26">
        <f t="shared" si="7"/>
        <v>26</v>
      </c>
      <c r="H26">
        <f t="shared" si="7"/>
        <v>41</v>
      </c>
    </row>
    <row r="27" spans="1:8" ht="22.5" x14ac:dyDescent="0.45">
      <c r="A27" s="10" t="str">
        <f t="shared" si="5"/>
        <v>(S1) Easily identify java packages with different responsibilities</v>
      </c>
      <c r="B27">
        <f t="shared" si="8"/>
        <v>-6</v>
      </c>
      <c r="C27">
        <f t="shared" si="9"/>
        <v>-4</v>
      </c>
      <c r="D27">
        <f t="shared" si="10"/>
        <v>-1</v>
      </c>
      <c r="F27">
        <f t="shared" si="6"/>
        <v>6</v>
      </c>
      <c r="G27">
        <f t="shared" si="7"/>
        <v>33</v>
      </c>
      <c r="H27">
        <f t="shared" si="7"/>
        <v>29</v>
      </c>
    </row>
    <row r="79" spans="2:79" x14ac:dyDescent="0.25">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row>
    <row r="80" spans="2:79" x14ac:dyDescent="0.25">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row>
    <row r="81" spans="2:79" x14ac:dyDescent="0.25">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row>
    <row r="82" spans="2:79" x14ac:dyDescent="0.25">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row>
    <row r="83" spans="2:79" x14ac:dyDescent="0.2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row>
    <row r="84" spans="2:79" x14ac:dyDescent="0.25">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row>
    <row r="85" spans="2:79" x14ac:dyDescent="0.25">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row>
    <row r="86" spans="2:79" x14ac:dyDescent="0.25">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row>
    <row r="87" spans="2:79" x14ac:dyDescent="0.25">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row>
    <row r="88" spans="2:79" x14ac:dyDescent="0.25">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row>
    <row r="89" spans="2:79" x14ac:dyDescent="0.25">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row>
    <row r="90" spans="2:79" x14ac:dyDescent="0.25">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row>
    <row r="91" spans="2:79" x14ac:dyDescent="0.25">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row>
    <row r="92" spans="2:79" x14ac:dyDescent="0.25">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row>
    <row r="93" spans="2:79" x14ac:dyDescent="0.25">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row>
    <row r="94" spans="2:79" x14ac:dyDescent="0.2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row>
    <row r="95" spans="2:79" x14ac:dyDescent="0.25">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row>
    <row r="96" spans="2:79" x14ac:dyDescent="0.25">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row>
    <row r="97" spans="2:79" x14ac:dyDescent="0.25">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row>
    <row r="98" spans="2:79" x14ac:dyDescent="0.25">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row>
    <row r="99" spans="2:79" x14ac:dyDescent="0.25">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row>
    <row r="100" spans="2:79" x14ac:dyDescent="0.25">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row>
  </sheetData>
  <pageMargins left="0.511811024" right="0.511811024" top="0.78740157499999996" bottom="0.78740157499999996" header="0.31496062000000002" footer="0.31496062000000002"/>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AA2A7-65D5-49BD-A382-210851C8E624}">
  <dimension ref="A1:CT95"/>
  <sheetViews>
    <sheetView zoomScale="55" zoomScaleNormal="55" workbookViewId="0">
      <selection activeCell="Y60" sqref="Y60"/>
    </sheetView>
  </sheetViews>
  <sheetFormatPr defaultRowHeight="12.5" x14ac:dyDescent="0.25"/>
  <cols>
    <col min="1" max="1" width="182" customWidth="1"/>
    <col min="2" max="2" width="19.54296875" customWidth="1"/>
    <col min="4" max="4" width="13.90625" customWidth="1"/>
    <col min="6" max="6" width="13.26953125" customWidth="1"/>
    <col min="7" max="7" width="9.26953125" customWidth="1"/>
    <col min="19" max="19" width="18.1796875" customWidth="1"/>
  </cols>
  <sheetData>
    <row r="1" spans="1:98" ht="25" x14ac:dyDescent="0.5">
      <c r="C1" s="21" t="s">
        <v>160</v>
      </c>
      <c r="D1" s="21"/>
      <c r="E1" s="21"/>
      <c r="F1" s="21"/>
      <c r="G1" s="21"/>
      <c r="H1" s="21"/>
      <c r="I1" s="21"/>
      <c r="T1" s="20" t="s">
        <v>167</v>
      </c>
      <c r="U1" s="20"/>
      <c r="V1" s="20"/>
      <c r="W1" s="20"/>
      <c r="X1" s="20"/>
      <c r="Y1" s="20"/>
      <c r="Z1" s="20"/>
    </row>
    <row r="4" spans="1:98" ht="15.5" x14ac:dyDescent="0.35">
      <c r="B4" s="35" t="s">
        <v>161</v>
      </c>
      <c r="C4" s="35"/>
      <c r="D4" s="35"/>
      <c r="E4" s="35"/>
      <c r="F4" s="35"/>
      <c r="G4" s="35"/>
      <c r="H4" s="35"/>
      <c r="I4" s="22"/>
      <c r="J4" s="36" t="s">
        <v>80</v>
      </c>
      <c r="K4" s="36"/>
      <c r="L4" s="36"/>
      <c r="M4" s="36"/>
      <c r="N4" s="36"/>
      <c r="O4" s="36"/>
      <c r="P4" s="36"/>
      <c r="Q4" s="36"/>
      <c r="R4" s="36"/>
      <c r="S4" s="36"/>
      <c r="T4" s="30">
        <v>5</v>
      </c>
      <c r="U4" s="30">
        <v>5</v>
      </c>
      <c r="V4" s="30">
        <v>4</v>
      </c>
      <c r="W4" s="30">
        <v>3</v>
      </c>
      <c r="X4" s="30">
        <v>5</v>
      </c>
      <c r="Y4" s="30">
        <v>5</v>
      </c>
      <c r="Z4" s="30">
        <v>4</v>
      </c>
      <c r="AA4" s="30">
        <v>4</v>
      </c>
      <c r="AB4" s="30">
        <v>4</v>
      </c>
      <c r="AC4" s="30">
        <v>5</v>
      </c>
      <c r="AD4" s="30">
        <v>4</v>
      </c>
      <c r="AE4" s="30">
        <v>5</v>
      </c>
      <c r="AF4" s="30">
        <v>3</v>
      </c>
      <c r="AG4" s="30">
        <v>5</v>
      </c>
      <c r="AH4" s="30">
        <v>4</v>
      </c>
      <c r="AI4" s="30">
        <v>4</v>
      </c>
      <c r="AJ4" s="30">
        <v>4</v>
      </c>
      <c r="AK4" s="30">
        <v>3</v>
      </c>
      <c r="AL4" s="30">
        <v>4</v>
      </c>
      <c r="AM4" s="30">
        <v>5</v>
      </c>
      <c r="AN4" s="30">
        <v>5</v>
      </c>
      <c r="AO4" s="30">
        <v>5</v>
      </c>
      <c r="AP4" s="30">
        <v>4</v>
      </c>
      <c r="AQ4" s="30">
        <v>5</v>
      </c>
      <c r="AR4" s="30">
        <v>3</v>
      </c>
      <c r="AS4" s="30">
        <v>5</v>
      </c>
      <c r="AT4" s="30">
        <v>4</v>
      </c>
      <c r="AU4" s="30">
        <v>5</v>
      </c>
      <c r="AV4" s="30">
        <v>5</v>
      </c>
      <c r="AW4" s="30">
        <v>5</v>
      </c>
      <c r="AX4" s="30">
        <v>5</v>
      </c>
      <c r="AY4" s="30">
        <v>4</v>
      </c>
      <c r="AZ4" s="30">
        <v>5</v>
      </c>
      <c r="BA4" s="30">
        <v>5</v>
      </c>
      <c r="BB4" s="30">
        <v>4</v>
      </c>
      <c r="BC4" s="30">
        <v>5</v>
      </c>
      <c r="BD4" s="30">
        <v>4</v>
      </c>
      <c r="BE4" s="30">
        <v>3</v>
      </c>
      <c r="BF4" s="30">
        <v>3</v>
      </c>
      <c r="BG4" s="30">
        <v>5</v>
      </c>
      <c r="BH4" s="30">
        <v>5</v>
      </c>
      <c r="BI4" s="30">
        <v>5</v>
      </c>
      <c r="BJ4" s="30">
        <v>5</v>
      </c>
      <c r="BK4" s="30">
        <v>4</v>
      </c>
      <c r="BL4" s="30">
        <v>5</v>
      </c>
      <c r="BM4" s="30">
        <v>5</v>
      </c>
      <c r="BN4" s="30">
        <v>4</v>
      </c>
      <c r="BO4" s="30">
        <v>3</v>
      </c>
      <c r="BP4" s="30">
        <v>2</v>
      </c>
      <c r="BQ4" s="30">
        <v>5</v>
      </c>
      <c r="BR4" s="30">
        <v>5</v>
      </c>
      <c r="BS4" s="30">
        <v>4</v>
      </c>
      <c r="BT4" s="30">
        <v>4</v>
      </c>
      <c r="BU4" s="30">
        <v>5</v>
      </c>
      <c r="BV4" s="30">
        <v>5</v>
      </c>
      <c r="BW4" s="30">
        <v>5</v>
      </c>
      <c r="BX4" s="30">
        <v>5</v>
      </c>
      <c r="BY4" s="30">
        <v>4</v>
      </c>
      <c r="BZ4" s="30">
        <v>4</v>
      </c>
      <c r="CA4" s="30">
        <v>3</v>
      </c>
      <c r="CB4" s="30">
        <v>4</v>
      </c>
      <c r="CC4" s="30">
        <v>3</v>
      </c>
      <c r="CD4" s="30">
        <v>3</v>
      </c>
      <c r="CE4" s="30">
        <v>3</v>
      </c>
      <c r="CF4" s="30">
        <v>4</v>
      </c>
      <c r="CG4" s="30">
        <v>5</v>
      </c>
      <c r="CH4" s="30">
        <v>4</v>
      </c>
      <c r="CI4" s="30">
        <v>5</v>
      </c>
      <c r="CJ4" s="30">
        <v>5</v>
      </c>
      <c r="CK4" s="30">
        <v>2</v>
      </c>
      <c r="CL4" s="30">
        <v>5</v>
      </c>
      <c r="CM4" s="30">
        <v>5</v>
      </c>
      <c r="CN4" s="30">
        <v>5</v>
      </c>
      <c r="CO4" s="30">
        <v>3</v>
      </c>
      <c r="CP4" s="30">
        <v>4</v>
      </c>
      <c r="CQ4" s="30">
        <v>4</v>
      </c>
      <c r="CR4" s="30">
        <v>2</v>
      </c>
      <c r="CS4" s="30">
        <v>3</v>
      </c>
      <c r="CT4" s="30">
        <v>5</v>
      </c>
    </row>
    <row r="5" spans="1:98" x14ac:dyDescent="0.25">
      <c r="J5" s="36" t="s">
        <v>86</v>
      </c>
      <c r="K5" s="36"/>
      <c r="L5" s="36"/>
      <c r="M5" s="36"/>
      <c r="N5" s="36"/>
      <c r="O5" s="36"/>
      <c r="P5" s="36"/>
      <c r="Q5" s="36"/>
      <c r="R5" s="36"/>
      <c r="S5" s="36"/>
      <c r="T5" s="30">
        <v>5</v>
      </c>
      <c r="U5" s="30">
        <v>5</v>
      </c>
      <c r="V5" s="30">
        <v>5</v>
      </c>
      <c r="W5" s="30">
        <v>4</v>
      </c>
      <c r="X5" s="30">
        <v>5</v>
      </c>
      <c r="Y5" s="30">
        <v>5</v>
      </c>
      <c r="Z5" s="30">
        <v>4</v>
      </c>
      <c r="AA5" s="30">
        <v>5</v>
      </c>
      <c r="AB5" s="30">
        <v>2</v>
      </c>
      <c r="AC5" s="30">
        <v>5</v>
      </c>
      <c r="AD5" s="30">
        <v>5</v>
      </c>
      <c r="AE5" s="30">
        <v>3</v>
      </c>
      <c r="AF5" s="30">
        <v>4</v>
      </c>
      <c r="AG5" s="30">
        <v>4</v>
      </c>
      <c r="AH5" s="30">
        <v>3</v>
      </c>
      <c r="AI5" s="30">
        <v>3</v>
      </c>
      <c r="AJ5" s="30">
        <v>4</v>
      </c>
      <c r="AK5" s="30">
        <v>4</v>
      </c>
      <c r="AL5" s="30">
        <v>4</v>
      </c>
      <c r="AM5" s="30">
        <v>4</v>
      </c>
      <c r="AN5" s="30">
        <v>5</v>
      </c>
      <c r="AO5" s="30">
        <v>4</v>
      </c>
      <c r="AP5" s="30">
        <v>5</v>
      </c>
      <c r="AQ5" s="30">
        <v>5</v>
      </c>
      <c r="AR5" s="30">
        <v>3</v>
      </c>
      <c r="AS5" s="30">
        <v>4</v>
      </c>
      <c r="AT5" s="30">
        <v>4</v>
      </c>
      <c r="AU5" s="30">
        <v>5</v>
      </c>
      <c r="AV5" s="30">
        <v>5</v>
      </c>
      <c r="AW5" s="30">
        <v>5</v>
      </c>
      <c r="AX5" s="30">
        <v>5</v>
      </c>
      <c r="AY5" s="30">
        <v>3</v>
      </c>
      <c r="AZ5" s="30">
        <v>3</v>
      </c>
      <c r="BA5" s="30">
        <v>5</v>
      </c>
      <c r="BB5" s="30">
        <v>4</v>
      </c>
      <c r="BC5" s="30">
        <v>5</v>
      </c>
      <c r="BD5" s="30">
        <v>5</v>
      </c>
      <c r="BE5" s="30">
        <v>5</v>
      </c>
      <c r="BF5" s="30">
        <v>4</v>
      </c>
      <c r="BG5" s="30">
        <v>4</v>
      </c>
      <c r="BH5" s="30">
        <v>4</v>
      </c>
      <c r="BI5" s="30">
        <v>4</v>
      </c>
      <c r="BJ5" s="30">
        <v>5</v>
      </c>
      <c r="BK5" s="30">
        <v>5</v>
      </c>
      <c r="BL5" s="30">
        <v>3</v>
      </c>
      <c r="BM5" s="30">
        <v>4</v>
      </c>
      <c r="BN5" s="30">
        <v>5</v>
      </c>
      <c r="BO5" s="30">
        <v>5</v>
      </c>
      <c r="BP5" s="30">
        <v>4</v>
      </c>
      <c r="BQ5" s="30">
        <v>4</v>
      </c>
      <c r="BR5" s="30">
        <v>4</v>
      </c>
      <c r="BS5" s="30">
        <v>5</v>
      </c>
      <c r="BT5" s="30">
        <v>5</v>
      </c>
      <c r="BU5" s="30">
        <v>5</v>
      </c>
      <c r="BV5" s="30">
        <v>5</v>
      </c>
      <c r="BW5" s="30">
        <v>4</v>
      </c>
      <c r="BX5" s="30">
        <v>3</v>
      </c>
      <c r="BY5" s="30">
        <v>5</v>
      </c>
      <c r="BZ5" s="30">
        <v>2</v>
      </c>
      <c r="CA5" s="30">
        <v>3</v>
      </c>
      <c r="CB5" s="30">
        <v>4</v>
      </c>
      <c r="CC5" s="30">
        <v>3</v>
      </c>
      <c r="CD5" s="30">
        <v>1</v>
      </c>
      <c r="CE5" s="30">
        <v>5</v>
      </c>
      <c r="CF5" s="30">
        <v>4</v>
      </c>
      <c r="CG5" s="30">
        <v>5</v>
      </c>
      <c r="CH5" s="30">
        <v>3</v>
      </c>
      <c r="CI5" s="30">
        <v>3</v>
      </c>
      <c r="CJ5" s="30">
        <v>5</v>
      </c>
      <c r="CK5" s="30">
        <v>1</v>
      </c>
      <c r="CL5" s="30">
        <v>4</v>
      </c>
      <c r="CM5" s="30">
        <v>5</v>
      </c>
      <c r="CN5" s="30">
        <v>3</v>
      </c>
      <c r="CO5" s="30">
        <v>2</v>
      </c>
      <c r="CP5" s="30">
        <v>5</v>
      </c>
      <c r="CQ5" s="30">
        <v>5</v>
      </c>
      <c r="CR5" s="30">
        <v>2</v>
      </c>
      <c r="CS5" s="30">
        <v>4</v>
      </c>
      <c r="CT5" s="30">
        <v>4</v>
      </c>
    </row>
    <row r="6" spans="1:98" x14ac:dyDescent="0.25">
      <c r="J6" s="36" t="s">
        <v>84</v>
      </c>
      <c r="K6" s="36"/>
      <c r="L6" s="36"/>
      <c r="M6" s="36"/>
      <c r="N6" s="36"/>
      <c r="O6" s="36"/>
      <c r="P6" s="36"/>
      <c r="Q6" s="36"/>
      <c r="R6" s="36"/>
      <c r="S6" s="36"/>
      <c r="T6" s="30">
        <v>4</v>
      </c>
      <c r="U6" s="30">
        <v>5</v>
      </c>
      <c r="V6" s="30">
        <v>4</v>
      </c>
      <c r="W6" s="30">
        <v>3</v>
      </c>
      <c r="X6" s="30">
        <v>5</v>
      </c>
      <c r="Y6" s="30">
        <v>3</v>
      </c>
      <c r="Z6" s="30">
        <v>3</v>
      </c>
      <c r="AA6" s="30">
        <v>4</v>
      </c>
      <c r="AB6" s="30">
        <v>4</v>
      </c>
      <c r="AC6" s="30">
        <v>5</v>
      </c>
      <c r="AD6" s="30">
        <v>4</v>
      </c>
      <c r="AE6" s="30">
        <v>5</v>
      </c>
      <c r="AF6" s="30">
        <v>4</v>
      </c>
      <c r="AG6" s="30">
        <v>4</v>
      </c>
      <c r="AH6" s="30">
        <v>3</v>
      </c>
      <c r="AI6" s="30">
        <v>4</v>
      </c>
      <c r="AJ6" s="30">
        <v>3</v>
      </c>
      <c r="AK6" s="30">
        <v>2</v>
      </c>
      <c r="AL6" s="30">
        <v>4</v>
      </c>
      <c r="AM6" s="30">
        <v>5</v>
      </c>
      <c r="AN6" s="30">
        <v>2</v>
      </c>
      <c r="AO6" s="30">
        <v>3</v>
      </c>
      <c r="AP6" s="30">
        <v>5</v>
      </c>
      <c r="AQ6" s="30">
        <v>5</v>
      </c>
      <c r="AR6" s="30">
        <v>3</v>
      </c>
      <c r="AS6" s="30">
        <v>5</v>
      </c>
      <c r="AT6" s="30">
        <v>2</v>
      </c>
      <c r="AU6" s="30">
        <v>5</v>
      </c>
      <c r="AV6" s="30">
        <v>4</v>
      </c>
      <c r="AW6" s="30">
        <v>4</v>
      </c>
      <c r="AX6" s="30">
        <v>2</v>
      </c>
      <c r="AY6" s="30">
        <v>4</v>
      </c>
      <c r="AZ6" s="30">
        <v>3</v>
      </c>
      <c r="BA6" s="30">
        <v>2</v>
      </c>
      <c r="BB6" s="30">
        <v>4</v>
      </c>
      <c r="BC6" s="30">
        <v>4</v>
      </c>
      <c r="BD6" s="30">
        <v>5</v>
      </c>
      <c r="BE6" s="30">
        <v>3</v>
      </c>
      <c r="BF6" s="30">
        <v>4</v>
      </c>
      <c r="BG6" s="30">
        <v>3</v>
      </c>
      <c r="BH6" s="30">
        <v>3</v>
      </c>
      <c r="BI6" s="30">
        <v>4</v>
      </c>
      <c r="BJ6" s="30">
        <v>4</v>
      </c>
      <c r="BK6" s="30">
        <v>3</v>
      </c>
      <c r="BL6" s="30">
        <v>4</v>
      </c>
      <c r="BM6" s="30">
        <v>4</v>
      </c>
      <c r="BN6" s="30">
        <v>4</v>
      </c>
      <c r="BO6" s="30">
        <v>2</v>
      </c>
      <c r="BP6" s="30">
        <v>3</v>
      </c>
      <c r="BQ6" s="30">
        <v>4</v>
      </c>
      <c r="BR6" s="30">
        <v>4</v>
      </c>
      <c r="BS6" s="30">
        <v>4</v>
      </c>
      <c r="BT6" s="30">
        <v>4</v>
      </c>
      <c r="BU6" s="30">
        <v>2</v>
      </c>
      <c r="BV6" s="30">
        <v>5</v>
      </c>
      <c r="BW6" s="30">
        <v>4</v>
      </c>
      <c r="BX6" s="30">
        <v>4</v>
      </c>
      <c r="BY6" s="30">
        <v>5</v>
      </c>
      <c r="BZ6" s="30">
        <v>4</v>
      </c>
      <c r="CA6" s="30">
        <v>3</v>
      </c>
      <c r="CB6" s="30">
        <v>4</v>
      </c>
      <c r="CC6" s="30">
        <v>4</v>
      </c>
      <c r="CD6" s="30">
        <v>3</v>
      </c>
      <c r="CE6" s="30">
        <v>4</v>
      </c>
      <c r="CF6" s="30">
        <v>3</v>
      </c>
      <c r="CG6" s="30">
        <v>5</v>
      </c>
      <c r="CH6" s="30">
        <v>5</v>
      </c>
      <c r="CI6" s="30">
        <v>5</v>
      </c>
      <c r="CJ6" s="30">
        <v>3</v>
      </c>
      <c r="CK6" s="30">
        <v>1</v>
      </c>
      <c r="CL6" s="30">
        <v>3</v>
      </c>
      <c r="CM6" s="30">
        <v>3</v>
      </c>
      <c r="CN6" s="30">
        <v>2</v>
      </c>
      <c r="CO6" s="30">
        <v>2</v>
      </c>
      <c r="CP6" s="30">
        <v>5</v>
      </c>
      <c r="CQ6" s="30">
        <v>3</v>
      </c>
      <c r="CR6" s="30">
        <v>3</v>
      </c>
      <c r="CS6" s="30">
        <v>1</v>
      </c>
      <c r="CT6" s="30">
        <v>2</v>
      </c>
    </row>
    <row r="7" spans="1:98" x14ac:dyDescent="0.25">
      <c r="B7" t="str">
        <f>D25</f>
        <v>Neutral</v>
      </c>
      <c r="C7" t="str">
        <f t="shared" ref="C7" si="0">C25</f>
        <v>Disagree</v>
      </c>
      <c r="D7" t="str">
        <f>B25</f>
        <v>Strongly Disagree</v>
      </c>
      <c r="E7" t="str">
        <f>D25</f>
        <v>Neutral</v>
      </c>
      <c r="F7" t="s">
        <v>76</v>
      </c>
      <c r="G7" t="str">
        <f>E25</f>
        <v>Agree</v>
      </c>
      <c r="H7" t="str">
        <f>F25</f>
        <v>Strongly Agree</v>
      </c>
      <c r="J7" s="36" t="s">
        <v>82</v>
      </c>
      <c r="K7" s="36"/>
      <c r="L7" s="36"/>
      <c r="M7" s="36"/>
      <c r="N7" s="36"/>
      <c r="O7" s="36"/>
      <c r="P7" s="36"/>
      <c r="Q7" s="36"/>
      <c r="R7" s="36"/>
      <c r="S7" s="36"/>
      <c r="T7" s="30">
        <v>5</v>
      </c>
      <c r="U7" s="30">
        <v>3</v>
      </c>
      <c r="V7" s="30">
        <v>4</v>
      </c>
      <c r="W7" s="30">
        <v>4</v>
      </c>
      <c r="X7" s="30">
        <v>5</v>
      </c>
      <c r="Y7" s="30">
        <v>4</v>
      </c>
      <c r="Z7" s="30">
        <v>3</v>
      </c>
      <c r="AA7" s="30">
        <v>4</v>
      </c>
      <c r="AB7" s="30">
        <v>3</v>
      </c>
      <c r="AC7" s="30">
        <v>5</v>
      </c>
      <c r="AD7" s="30">
        <v>5</v>
      </c>
      <c r="AE7" s="30">
        <v>4</v>
      </c>
      <c r="AF7" s="30">
        <v>4</v>
      </c>
      <c r="AG7" s="30">
        <v>4</v>
      </c>
      <c r="AH7" s="30">
        <v>3</v>
      </c>
      <c r="AI7" s="30">
        <v>4</v>
      </c>
      <c r="AJ7" s="30">
        <v>4</v>
      </c>
      <c r="AK7" s="30">
        <v>3</v>
      </c>
      <c r="AL7" s="30">
        <v>3</v>
      </c>
      <c r="AM7" s="30">
        <v>4</v>
      </c>
      <c r="AN7" s="30">
        <v>3</v>
      </c>
      <c r="AO7" s="30">
        <v>5</v>
      </c>
      <c r="AP7" s="30">
        <v>4</v>
      </c>
      <c r="AQ7" s="30">
        <v>5</v>
      </c>
      <c r="AR7" s="30">
        <v>3</v>
      </c>
      <c r="AS7" s="30">
        <v>5</v>
      </c>
      <c r="AT7" s="30">
        <v>3</v>
      </c>
      <c r="AU7" s="30">
        <v>5</v>
      </c>
      <c r="AV7" s="30">
        <v>4</v>
      </c>
      <c r="AW7" s="30">
        <v>4</v>
      </c>
      <c r="AX7" s="30">
        <v>4</v>
      </c>
      <c r="AY7" s="30">
        <v>3</v>
      </c>
      <c r="AZ7" s="30">
        <v>5</v>
      </c>
      <c r="BA7" s="30">
        <v>3</v>
      </c>
      <c r="BB7" s="30">
        <v>5</v>
      </c>
      <c r="BC7" s="30">
        <v>4</v>
      </c>
      <c r="BD7" s="30">
        <v>4</v>
      </c>
      <c r="BE7" s="30">
        <v>5</v>
      </c>
      <c r="BF7" s="30">
        <v>4</v>
      </c>
      <c r="BG7" s="30">
        <v>5</v>
      </c>
      <c r="BH7" s="30">
        <v>4</v>
      </c>
      <c r="BI7" s="30">
        <v>4</v>
      </c>
      <c r="BJ7" s="30">
        <v>2</v>
      </c>
      <c r="BK7" s="30">
        <v>4</v>
      </c>
      <c r="BL7" s="30">
        <v>3</v>
      </c>
      <c r="BM7" s="30">
        <v>5</v>
      </c>
      <c r="BN7" s="30">
        <v>3</v>
      </c>
      <c r="BO7" s="30">
        <v>3</v>
      </c>
      <c r="BP7" s="30">
        <v>2</v>
      </c>
      <c r="BQ7" s="30">
        <v>5</v>
      </c>
      <c r="BR7" s="30">
        <v>4</v>
      </c>
      <c r="BS7" s="30">
        <v>4</v>
      </c>
      <c r="BT7" s="30">
        <v>4</v>
      </c>
      <c r="BU7" s="30">
        <v>4</v>
      </c>
      <c r="BV7" s="30">
        <v>3</v>
      </c>
      <c r="BW7" s="30">
        <v>5</v>
      </c>
      <c r="BX7" s="30">
        <v>4</v>
      </c>
      <c r="BY7" s="30">
        <v>5</v>
      </c>
      <c r="BZ7" s="30">
        <v>4</v>
      </c>
      <c r="CA7" s="30">
        <v>3</v>
      </c>
      <c r="CB7" s="30">
        <v>4</v>
      </c>
      <c r="CC7" s="30">
        <v>4</v>
      </c>
      <c r="CD7" s="30">
        <v>1</v>
      </c>
      <c r="CE7" s="30">
        <v>3</v>
      </c>
      <c r="CF7" s="30">
        <v>4</v>
      </c>
      <c r="CG7" s="30">
        <v>5</v>
      </c>
      <c r="CH7" s="30">
        <v>3</v>
      </c>
      <c r="CI7" s="30">
        <v>3</v>
      </c>
      <c r="CJ7" s="30">
        <v>4</v>
      </c>
      <c r="CK7" s="30">
        <v>2</v>
      </c>
      <c r="CL7" s="30">
        <v>5</v>
      </c>
      <c r="CM7" s="30">
        <v>5</v>
      </c>
      <c r="CN7" s="30">
        <v>3</v>
      </c>
      <c r="CO7" s="30">
        <v>3</v>
      </c>
      <c r="CP7" s="30">
        <v>5</v>
      </c>
      <c r="CQ7" s="30">
        <v>4</v>
      </c>
      <c r="CR7" s="30">
        <v>3</v>
      </c>
      <c r="CS7" s="30">
        <v>3</v>
      </c>
      <c r="CT7" s="30">
        <v>3</v>
      </c>
    </row>
    <row r="8" spans="1:98" x14ac:dyDescent="0.25">
      <c r="J8" s="23"/>
      <c r="K8" s="23"/>
      <c r="L8" s="23"/>
      <c r="M8" s="23"/>
      <c r="N8" s="23"/>
      <c r="O8" s="23"/>
      <c r="P8" s="23"/>
      <c r="Q8" s="23"/>
      <c r="R8" s="23"/>
      <c r="S8" s="23"/>
      <c r="T8" s="19"/>
      <c r="U8" s="19"/>
      <c r="V8" s="19"/>
      <c r="W8" s="19"/>
      <c r="X8" s="19"/>
      <c r="Y8" s="19"/>
      <c r="Z8" s="19"/>
      <c r="AA8" s="19"/>
      <c r="AB8" s="19"/>
      <c r="AC8" s="19"/>
      <c r="AD8" s="19"/>
      <c r="AE8" s="19"/>
      <c r="AF8" s="19"/>
      <c r="AG8" s="19"/>
      <c r="AH8" s="19"/>
      <c r="AI8" s="19"/>
      <c r="AJ8" s="19"/>
      <c r="AK8" s="19"/>
      <c r="AL8" s="19"/>
      <c r="AM8" s="19"/>
      <c r="AN8" s="19"/>
      <c r="AO8" s="19"/>
      <c r="AP8" s="19"/>
      <c r="AQ8" s="19"/>
      <c r="AR8" s="19"/>
    </row>
    <row r="9" spans="1:98" x14ac:dyDescent="0.25">
      <c r="A9" t="s">
        <v>105</v>
      </c>
      <c r="B9">
        <f>-D26/2</f>
        <v>-6.5</v>
      </c>
      <c r="C9">
        <f>-C26</f>
        <v>-3</v>
      </c>
      <c r="D9">
        <f>-B26</f>
        <v>0</v>
      </c>
      <c r="E9">
        <f>D26/2</f>
        <v>6.5</v>
      </c>
      <c r="G9">
        <f t="shared" ref="G9:H14" si="1">E26</f>
        <v>25</v>
      </c>
      <c r="H9">
        <f t="shared" si="1"/>
        <v>38</v>
      </c>
      <c r="J9" s="36" t="s">
        <v>81</v>
      </c>
      <c r="K9" s="36"/>
      <c r="L9" s="36"/>
      <c r="M9" s="36"/>
      <c r="N9" s="36"/>
      <c r="O9" s="36"/>
      <c r="P9" s="36"/>
      <c r="Q9" s="36"/>
      <c r="R9" s="36"/>
      <c r="S9" s="36"/>
      <c r="T9" s="30">
        <v>2</v>
      </c>
      <c r="U9" s="30">
        <v>1</v>
      </c>
      <c r="V9" s="30">
        <v>1</v>
      </c>
      <c r="W9" s="30">
        <v>1</v>
      </c>
      <c r="X9" s="30">
        <v>1</v>
      </c>
      <c r="Y9" s="30">
        <v>1</v>
      </c>
      <c r="Z9" s="30">
        <v>1</v>
      </c>
      <c r="AA9" s="30">
        <v>2</v>
      </c>
      <c r="AB9" s="30">
        <v>2</v>
      </c>
      <c r="AC9" s="30">
        <v>1</v>
      </c>
      <c r="AD9" s="30">
        <v>2</v>
      </c>
      <c r="AE9" s="30">
        <v>5</v>
      </c>
      <c r="AF9" s="30">
        <v>1</v>
      </c>
      <c r="AG9" s="30">
        <v>2</v>
      </c>
      <c r="AH9" s="30">
        <v>2</v>
      </c>
      <c r="AI9" s="30">
        <v>2</v>
      </c>
      <c r="AJ9" s="30">
        <v>2</v>
      </c>
      <c r="AK9" s="30">
        <v>4</v>
      </c>
      <c r="AL9" s="30">
        <v>2</v>
      </c>
      <c r="AM9" s="30">
        <v>2</v>
      </c>
      <c r="AN9" s="30">
        <v>1</v>
      </c>
      <c r="AO9" s="30">
        <v>1</v>
      </c>
      <c r="AP9" s="30">
        <v>3</v>
      </c>
      <c r="AQ9" s="30">
        <v>2</v>
      </c>
      <c r="AR9" s="30">
        <v>3</v>
      </c>
      <c r="AS9" s="30">
        <v>5</v>
      </c>
      <c r="AT9" s="30">
        <v>1</v>
      </c>
      <c r="AU9" s="30">
        <v>3</v>
      </c>
      <c r="AV9" s="30">
        <v>1</v>
      </c>
      <c r="AW9" s="30">
        <v>1</v>
      </c>
      <c r="AX9" s="30">
        <v>1</v>
      </c>
      <c r="AY9" s="30">
        <v>1</v>
      </c>
      <c r="AZ9" s="30">
        <v>1</v>
      </c>
      <c r="BA9" s="30">
        <v>4</v>
      </c>
      <c r="BB9" s="30">
        <v>4</v>
      </c>
      <c r="BC9" s="30">
        <v>1</v>
      </c>
      <c r="BD9" s="30">
        <v>1</v>
      </c>
      <c r="BE9" s="30">
        <v>1</v>
      </c>
      <c r="BF9" s="30">
        <v>1</v>
      </c>
      <c r="BG9" s="30">
        <v>2</v>
      </c>
      <c r="BH9" s="30">
        <v>4</v>
      </c>
      <c r="BI9" s="30">
        <v>2</v>
      </c>
      <c r="BJ9" s="30">
        <v>3</v>
      </c>
      <c r="BK9" s="30">
        <v>2</v>
      </c>
      <c r="BL9" s="30">
        <v>1</v>
      </c>
      <c r="BM9" s="30">
        <v>1</v>
      </c>
      <c r="BN9" s="30">
        <v>2</v>
      </c>
      <c r="BO9" s="30">
        <v>4</v>
      </c>
      <c r="BP9" s="30">
        <v>2</v>
      </c>
      <c r="BQ9" s="30">
        <v>2</v>
      </c>
      <c r="BR9" s="30">
        <v>2</v>
      </c>
      <c r="BS9" s="30">
        <v>2</v>
      </c>
      <c r="BT9" s="30">
        <v>4</v>
      </c>
      <c r="BU9" s="30">
        <v>2</v>
      </c>
      <c r="BV9" s="30">
        <v>2</v>
      </c>
      <c r="BW9" s="30">
        <v>5</v>
      </c>
      <c r="BX9" s="30">
        <v>2</v>
      </c>
      <c r="BY9" s="30">
        <v>5</v>
      </c>
      <c r="BZ9" s="30">
        <v>4</v>
      </c>
      <c r="CA9" s="30">
        <v>2</v>
      </c>
      <c r="CB9" s="30">
        <v>1</v>
      </c>
      <c r="CC9" s="30">
        <v>3</v>
      </c>
      <c r="CD9" s="30">
        <v>1</v>
      </c>
      <c r="CE9" s="30">
        <v>2</v>
      </c>
      <c r="CF9" s="30">
        <v>2</v>
      </c>
      <c r="CG9" s="30">
        <v>5</v>
      </c>
      <c r="CH9" s="30">
        <v>2</v>
      </c>
      <c r="CI9" s="30">
        <v>1</v>
      </c>
      <c r="CJ9" s="30">
        <v>1</v>
      </c>
      <c r="CK9" s="30">
        <v>2</v>
      </c>
      <c r="CL9" s="30">
        <v>2</v>
      </c>
      <c r="CM9" s="30">
        <v>4</v>
      </c>
      <c r="CN9" s="30">
        <v>3</v>
      </c>
      <c r="CO9" s="30">
        <v>1</v>
      </c>
      <c r="CP9" s="30">
        <v>4</v>
      </c>
      <c r="CQ9" s="30">
        <v>3</v>
      </c>
      <c r="CR9" s="30">
        <v>1</v>
      </c>
      <c r="CS9" s="30">
        <v>1</v>
      </c>
      <c r="CT9" s="30">
        <v>3</v>
      </c>
    </row>
    <row r="10" spans="1:98" x14ac:dyDescent="0.25">
      <c r="A10" t="s">
        <v>90</v>
      </c>
      <c r="B10">
        <f t="shared" ref="B10:B14" si="2">-D27/2</f>
        <v>-6.5</v>
      </c>
      <c r="C10">
        <f t="shared" ref="C10" si="3">-C27</f>
        <v>-4</v>
      </c>
      <c r="D10">
        <f t="shared" ref="D10:D14" si="4">-B27</f>
        <v>-2</v>
      </c>
      <c r="E10">
        <f t="shared" ref="E10:E14" si="5">D27/2</f>
        <v>6.5</v>
      </c>
      <c r="G10">
        <f t="shared" si="1"/>
        <v>26</v>
      </c>
      <c r="H10">
        <f t="shared" si="1"/>
        <v>34</v>
      </c>
      <c r="J10" s="36" t="s">
        <v>87</v>
      </c>
      <c r="K10" s="36"/>
      <c r="L10" s="36"/>
      <c r="M10" s="36"/>
      <c r="N10" s="36"/>
      <c r="O10" s="36"/>
      <c r="P10" s="36"/>
      <c r="Q10" s="36"/>
      <c r="R10" s="36"/>
      <c r="S10" s="36"/>
      <c r="T10" s="30">
        <v>2</v>
      </c>
      <c r="U10" s="30">
        <v>1</v>
      </c>
      <c r="V10" s="30">
        <v>1</v>
      </c>
      <c r="W10" s="30">
        <v>2</v>
      </c>
      <c r="X10" s="30">
        <v>1</v>
      </c>
      <c r="Y10" s="30">
        <v>1</v>
      </c>
      <c r="Z10" s="30">
        <v>1</v>
      </c>
      <c r="AA10" s="30">
        <v>3</v>
      </c>
      <c r="AB10" s="30">
        <v>3</v>
      </c>
      <c r="AC10" s="30">
        <v>1</v>
      </c>
      <c r="AD10" s="30">
        <v>1</v>
      </c>
      <c r="AE10" s="30">
        <v>3</v>
      </c>
      <c r="AF10" s="30">
        <v>1</v>
      </c>
      <c r="AG10" s="30">
        <v>4</v>
      </c>
      <c r="AH10" s="30">
        <v>3</v>
      </c>
      <c r="AI10" s="30">
        <v>1</v>
      </c>
      <c r="AJ10" s="30">
        <v>4</v>
      </c>
      <c r="AK10" s="30">
        <v>3</v>
      </c>
      <c r="AL10" s="30">
        <v>2</v>
      </c>
      <c r="AM10" s="30">
        <v>4</v>
      </c>
      <c r="AN10" s="30">
        <v>1</v>
      </c>
      <c r="AO10" s="30">
        <v>1</v>
      </c>
      <c r="AP10" s="30">
        <v>3</v>
      </c>
      <c r="AQ10" s="30">
        <v>5</v>
      </c>
      <c r="AR10" s="30">
        <v>3</v>
      </c>
      <c r="AS10" s="30">
        <v>4</v>
      </c>
      <c r="AT10" s="30">
        <v>1</v>
      </c>
      <c r="AU10" s="30">
        <v>2</v>
      </c>
      <c r="AV10" s="30">
        <v>1</v>
      </c>
      <c r="AW10" s="30">
        <v>3</v>
      </c>
      <c r="AX10" s="30">
        <v>4</v>
      </c>
      <c r="AY10" s="30">
        <v>1</v>
      </c>
      <c r="AZ10" s="30">
        <v>1</v>
      </c>
      <c r="BA10" s="30">
        <v>4</v>
      </c>
      <c r="BB10" s="30">
        <v>4</v>
      </c>
      <c r="BC10" s="30">
        <v>5</v>
      </c>
      <c r="BD10" s="30">
        <v>3</v>
      </c>
      <c r="BE10" s="30">
        <v>5</v>
      </c>
      <c r="BF10" s="30">
        <v>1</v>
      </c>
      <c r="BG10" s="30">
        <v>2</v>
      </c>
      <c r="BH10" s="30">
        <v>3</v>
      </c>
      <c r="BI10" s="30">
        <v>1</v>
      </c>
      <c r="BJ10" s="30">
        <v>2</v>
      </c>
      <c r="BK10" s="30">
        <v>2</v>
      </c>
      <c r="BL10" s="30">
        <v>3</v>
      </c>
      <c r="BM10" s="30">
        <v>4</v>
      </c>
      <c r="BN10" s="30">
        <v>2</v>
      </c>
      <c r="BO10" s="30">
        <v>1</v>
      </c>
      <c r="BP10" s="30">
        <v>3</v>
      </c>
      <c r="BQ10" s="30">
        <v>2</v>
      </c>
      <c r="BR10" s="30">
        <v>4</v>
      </c>
      <c r="BS10" s="30">
        <v>3</v>
      </c>
      <c r="BT10" s="30">
        <v>3</v>
      </c>
      <c r="BU10" s="30">
        <v>4</v>
      </c>
      <c r="BV10" s="30">
        <v>3</v>
      </c>
      <c r="BW10" s="30">
        <v>1</v>
      </c>
      <c r="BX10" s="30">
        <v>1</v>
      </c>
      <c r="BY10" s="30">
        <v>1</v>
      </c>
      <c r="BZ10" s="30">
        <v>4</v>
      </c>
      <c r="CA10" s="30">
        <v>2</v>
      </c>
      <c r="CB10" s="30">
        <v>1</v>
      </c>
      <c r="CC10" s="30">
        <v>3</v>
      </c>
      <c r="CD10" s="30">
        <v>3</v>
      </c>
      <c r="CE10" s="30">
        <v>1</v>
      </c>
      <c r="CF10" s="30">
        <v>2</v>
      </c>
      <c r="CG10" s="30">
        <v>5</v>
      </c>
      <c r="CH10" s="30">
        <v>2</v>
      </c>
      <c r="CI10" s="30">
        <v>1</v>
      </c>
      <c r="CJ10" s="30">
        <v>2</v>
      </c>
      <c r="CK10" s="30">
        <v>1</v>
      </c>
      <c r="CL10" s="30">
        <v>2</v>
      </c>
      <c r="CM10" s="30">
        <v>4</v>
      </c>
      <c r="CN10" s="30">
        <v>3</v>
      </c>
      <c r="CO10" s="30">
        <v>4</v>
      </c>
      <c r="CP10" s="30">
        <v>5</v>
      </c>
      <c r="CQ10" s="30">
        <v>5</v>
      </c>
      <c r="CR10" s="30">
        <v>1</v>
      </c>
      <c r="CS10" s="30">
        <v>1</v>
      </c>
      <c r="CT10" s="30">
        <v>2</v>
      </c>
    </row>
    <row r="11" spans="1:98" x14ac:dyDescent="0.25">
      <c r="A11" t="s">
        <v>89</v>
      </c>
      <c r="B11">
        <f t="shared" si="2"/>
        <v>-10.5</v>
      </c>
      <c r="C11">
        <f t="shared" ref="C11" si="6">-C28</f>
        <v>-10</v>
      </c>
      <c r="D11">
        <f t="shared" si="4"/>
        <v>-2</v>
      </c>
      <c r="E11">
        <f t="shared" si="5"/>
        <v>10.5</v>
      </c>
      <c r="G11">
        <f t="shared" si="1"/>
        <v>30</v>
      </c>
      <c r="H11">
        <f t="shared" si="1"/>
        <v>16</v>
      </c>
      <c r="J11" s="36" t="s">
        <v>85</v>
      </c>
      <c r="K11" s="36"/>
      <c r="L11" s="36"/>
      <c r="M11" s="36"/>
      <c r="N11" s="36"/>
      <c r="O11" s="36"/>
      <c r="P11" s="36"/>
      <c r="Q11" s="36"/>
      <c r="R11" s="36"/>
      <c r="S11" s="36"/>
      <c r="T11" s="30">
        <v>3</v>
      </c>
      <c r="U11" s="30">
        <v>1</v>
      </c>
      <c r="V11" s="30">
        <v>1</v>
      </c>
      <c r="W11" s="30">
        <v>2</v>
      </c>
      <c r="X11" s="30">
        <v>2</v>
      </c>
      <c r="Y11" s="30">
        <v>1</v>
      </c>
      <c r="Z11" s="30">
        <v>1</v>
      </c>
      <c r="AA11" s="30">
        <v>2</v>
      </c>
      <c r="AB11" s="30">
        <v>3</v>
      </c>
      <c r="AC11" s="30">
        <v>1</v>
      </c>
      <c r="AD11" s="30">
        <v>1</v>
      </c>
      <c r="AE11" s="30">
        <v>5</v>
      </c>
      <c r="AF11" s="30">
        <v>1</v>
      </c>
      <c r="AG11" s="30">
        <v>4</v>
      </c>
      <c r="AH11" s="30">
        <v>3</v>
      </c>
      <c r="AI11" s="30">
        <v>1</v>
      </c>
      <c r="AJ11" s="30">
        <v>3</v>
      </c>
      <c r="AK11" s="30">
        <v>3</v>
      </c>
      <c r="AL11" s="30">
        <v>2</v>
      </c>
      <c r="AM11" s="30">
        <v>2</v>
      </c>
      <c r="AN11" s="30">
        <v>2</v>
      </c>
      <c r="AO11" s="30">
        <v>1</v>
      </c>
      <c r="AP11" s="30">
        <v>2</v>
      </c>
      <c r="AQ11" s="30">
        <v>5</v>
      </c>
      <c r="AR11" s="30">
        <v>3</v>
      </c>
      <c r="AS11" s="30">
        <v>5</v>
      </c>
      <c r="AT11" s="30">
        <v>1</v>
      </c>
      <c r="AU11" s="30">
        <v>2</v>
      </c>
      <c r="AV11" s="30">
        <v>1</v>
      </c>
      <c r="AW11" s="30">
        <v>2</v>
      </c>
      <c r="AX11" s="30">
        <v>2</v>
      </c>
      <c r="AY11" s="30">
        <v>2</v>
      </c>
      <c r="AZ11" s="30">
        <v>1</v>
      </c>
      <c r="BA11" s="30">
        <v>3</v>
      </c>
      <c r="BB11" s="30">
        <v>4</v>
      </c>
      <c r="BC11" s="30">
        <v>5</v>
      </c>
      <c r="BD11" s="30">
        <v>3</v>
      </c>
      <c r="BE11" s="30">
        <v>1</v>
      </c>
      <c r="BF11" s="30">
        <v>1</v>
      </c>
      <c r="BG11" s="30">
        <v>3</v>
      </c>
      <c r="BH11" s="30">
        <v>3</v>
      </c>
      <c r="BI11" s="30">
        <v>1</v>
      </c>
      <c r="BJ11" s="30">
        <v>3</v>
      </c>
      <c r="BK11" s="30">
        <v>2</v>
      </c>
      <c r="BL11" s="30">
        <v>1</v>
      </c>
      <c r="BM11" s="30">
        <v>3</v>
      </c>
      <c r="BN11" s="30">
        <v>2</v>
      </c>
      <c r="BO11" s="30">
        <v>2</v>
      </c>
      <c r="BP11" s="30">
        <v>2</v>
      </c>
      <c r="BQ11" s="30">
        <v>2</v>
      </c>
      <c r="BR11" s="30">
        <v>3</v>
      </c>
      <c r="BS11" s="30">
        <v>2</v>
      </c>
      <c r="BT11" s="30">
        <v>2</v>
      </c>
      <c r="BU11" s="30">
        <v>3</v>
      </c>
      <c r="BV11" s="30">
        <v>2</v>
      </c>
      <c r="BW11" s="30">
        <v>2</v>
      </c>
      <c r="BX11" s="30">
        <v>1</v>
      </c>
      <c r="BY11" s="30">
        <v>1</v>
      </c>
      <c r="BZ11" s="30">
        <v>3</v>
      </c>
      <c r="CA11" s="30">
        <v>2</v>
      </c>
      <c r="CB11" s="30">
        <v>1</v>
      </c>
      <c r="CC11" s="30">
        <v>4</v>
      </c>
      <c r="CD11" s="30">
        <v>3</v>
      </c>
      <c r="CE11" s="30">
        <v>2</v>
      </c>
      <c r="CF11" s="30">
        <v>2</v>
      </c>
      <c r="CG11" s="30">
        <v>5</v>
      </c>
      <c r="CH11" s="30">
        <v>2</v>
      </c>
      <c r="CI11" s="30">
        <v>2</v>
      </c>
      <c r="CJ11" s="30">
        <v>1</v>
      </c>
      <c r="CK11" s="30">
        <v>3</v>
      </c>
      <c r="CL11" s="30">
        <v>2</v>
      </c>
      <c r="CM11" s="30">
        <v>4</v>
      </c>
      <c r="CN11" s="30">
        <v>2</v>
      </c>
      <c r="CO11" s="30">
        <v>3</v>
      </c>
      <c r="CP11" s="30">
        <v>3</v>
      </c>
      <c r="CQ11" s="30">
        <v>3</v>
      </c>
      <c r="CR11" s="30">
        <v>1</v>
      </c>
      <c r="CS11" s="30">
        <v>3</v>
      </c>
      <c r="CT11" s="30">
        <v>2</v>
      </c>
    </row>
    <row r="12" spans="1:98" x14ac:dyDescent="0.25">
      <c r="A12" t="s">
        <v>88</v>
      </c>
      <c r="B12">
        <f t="shared" si="2"/>
        <v>-12</v>
      </c>
      <c r="C12">
        <f t="shared" ref="C12" si="7">-C29</f>
        <v>-3</v>
      </c>
      <c r="D12">
        <f t="shared" si="4"/>
        <v>-1</v>
      </c>
      <c r="E12">
        <f t="shared" si="5"/>
        <v>12</v>
      </c>
      <c r="G12">
        <f t="shared" si="1"/>
        <v>31</v>
      </c>
      <c r="H12">
        <f t="shared" si="1"/>
        <v>20</v>
      </c>
      <c r="J12" s="37" t="s">
        <v>83</v>
      </c>
      <c r="K12" s="37"/>
      <c r="L12" s="37"/>
      <c r="M12" s="37"/>
      <c r="N12" s="37"/>
      <c r="O12" s="37"/>
      <c r="P12" s="37"/>
      <c r="Q12" s="37"/>
      <c r="R12" s="37"/>
      <c r="S12" s="37"/>
      <c r="T12" s="30">
        <v>4</v>
      </c>
      <c r="U12" s="30">
        <v>1</v>
      </c>
      <c r="V12" s="30">
        <v>1</v>
      </c>
      <c r="W12" s="30">
        <v>1</v>
      </c>
      <c r="X12" s="30">
        <v>2</v>
      </c>
      <c r="Y12" s="30">
        <v>1</v>
      </c>
      <c r="Z12" s="30">
        <v>1</v>
      </c>
      <c r="AA12" s="30">
        <v>2</v>
      </c>
      <c r="AB12" s="30">
        <v>2</v>
      </c>
      <c r="AC12" s="30">
        <v>1</v>
      </c>
      <c r="AD12" s="30">
        <v>3</v>
      </c>
      <c r="AE12" s="30">
        <v>4</v>
      </c>
      <c r="AF12" s="30">
        <v>1</v>
      </c>
      <c r="AG12" s="30">
        <v>4</v>
      </c>
      <c r="AH12" s="30">
        <v>2</v>
      </c>
      <c r="AI12" s="30">
        <v>1</v>
      </c>
      <c r="AJ12" s="30">
        <v>4</v>
      </c>
      <c r="AK12" s="30">
        <v>4</v>
      </c>
      <c r="AL12" s="30">
        <v>2</v>
      </c>
      <c r="AM12" s="30">
        <v>2</v>
      </c>
      <c r="AN12" s="30">
        <v>1</v>
      </c>
      <c r="AO12" s="30">
        <v>4</v>
      </c>
      <c r="AP12" s="30">
        <v>3</v>
      </c>
      <c r="AQ12" s="30">
        <v>5</v>
      </c>
      <c r="AR12" s="30">
        <v>3</v>
      </c>
      <c r="AS12" s="30">
        <v>5</v>
      </c>
      <c r="AT12" s="30">
        <v>1</v>
      </c>
      <c r="AU12" s="30">
        <v>5</v>
      </c>
      <c r="AV12" s="30">
        <v>1</v>
      </c>
      <c r="AW12" s="30">
        <v>3</v>
      </c>
      <c r="AX12" s="30">
        <v>3</v>
      </c>
      <c r="AY12" s="30">
        <v>1</v>
      </c>
      <c r="AZ12" s="30">
        <v>1</v>
      </c>
      <c r="BA12" s="30">
        <v>3</v>
      </c>
      <c r="BB12" s="30">
        <v>3</v>
      </c>
      <c r="BC12" s="30">
        <v>4</v>
      </c>
      <c r="BD12" s="30">
        <v>2</v>
      </c>
      <c r="BE12" s="30">
        <v>1</v>
      </c>
      <c r="BF12" s="30">
        <v>1</v>
      </c>
      <c r="BG12" s="30">
        <v>3</v>
      </c>
      <c r="BH12" s="30">
        <v>2</v>
      </c>
      <c r="BI12" s="30">
        <v>3</v>
      </c>
      <c r="BJ12" s="30">
        <v>2</v>
      </c>
      <c r="BK12" s="30">
        <v>2</v>
      </c>
      <c r="BL12" s="30">
        <v>1</v>
      </c>
      <c r="BM12" s="30">
        <v>3</v>
      </c>
      <c r="BN12" s="30">
        <v>2</v>
      </c>
      <c r="BO12" s="30">
        <v>4</v>
      </c>
      <c r="BP12" s="30">
        <v>2</v>
      </c>
      <c r="BQ12" s="30">
        <v>2</v>
      </c>
      <c r="BR12" s="30">
        <v>3</v>
      </c>
      <c r="BS12" s="30">
        <v>3</v>
      </c>
      <c r="BT12" s="30">
        <v>3</v>
      </c>
      <c r="BU12" s="30">
        <v>3</v>
      </c>
      <c r="BV12" s="30">
        <v>2</v>
      </c>
      <c r="BW12" s="30">
        <v>3</v>
      </c>
      <c r="BX12" s="30">
        <v>2</v>
      </c>
      <c r="BY12" s="30">
        <v>1</v>
      </c>
      <c r="BZ12" s="30">
        <v>4</v>
      </c>
      <c r="CA12" s="30">
        <v>3</v>
      </c>
      <c r="CB12" s="30">
        <v>1</v>
      </c>
      <c r="CC12" s="30">
        <v>4</v>
      </c>
      <c r="CD12" s="30">
        <v>1</v>
      </c>
      <c r="CE12" s="30">
        <v>1</v>
      </c>
      <c r="CF12" s="30">
        <v>2</v>
      </c>
      <c r="CG12" s="30">
        <v>5</v>
      </c>
      <c r="CH12" s="30">
        <v>2</v>
      </c>
      <c r="CI12" s="30">
        <v>2</v>
      </c>
      <c r="CJ12" s="30">
        <v>2</v>
      </c>
      <c r="CK12" s="30">
        <v>1</v>
      </c>
      <c r="CL12" s="30">
        <v>1</v>
      </c>
      <c r="CM12" s="30">
        <v>4</v>
      </c>
      <c r="CN12" s="30">
        <v>3</v>
      </c>
      <c r="CO12" s="30">
        <v>2</v>
      </c>
      <c r="CP12" s="30">
        <v>5</v>
      </c>
      <c r="CQ12" s="30">
        <v>4</v>
      </c>
      <c r="CR12" s="30">
        <v>1</v>
      </c>
      <c r="CS12" s="30">
        <v>1</v>
      </c>
      <c r="CT12" s="30">
        <v>3</v>
      </c>
    </row>
    <row r="13" spans="1:98" x14ac:dyDescent="0.25">
      <c r="B13">
        <f t="shared" si="2"/>
        <v>0</v>
      </c>
      <c r="C13">
        <f t="shared" ref="C13" si="8">-C30</f>
        <v>0</v>
      </c>
      <c r="D13">
        <f t="shared" si="4"/>
        <v>0</v>
      </c>
      <c r="E13">
        <f t="shared" si="5"/>
        <v>0</v>
      </c>
      <c r="G13">
        <f t="shared" si="1"/>
        <v>0</v>
      </c>
      <c r="H13">
        <f t="shared" si="1"/>
        <v>0</v>
      </c>
    </row>
    <row r="14" spans="1:98" x14ac:dyDescent="0.25">
      <c r="B14">
        <f t="shared" si="2"/>
        <v>0</v>
      </c>
      <c r="C14">
        <f t="shared" ref="C14" si="9">-C31</f>
        <v>0</v>
      </c>
      <c r="D14">
        <f t="shared" si="4"/>
        <v>0</v>
      </c>
      <c r="E14">
        <f t="shared" si="5"/>
        <v>0</v>
      </c>
      <c r="G14">
        <f t="shared" si="1"/>
        <v>0</v>
      </c>
      <c r="H14">
        <f t="shared" si="1"/>
        <v>0</v>
      </c>
    </row>
    <row r="15" spans="1:98" x14ac:dyDescent="0.25">
      <c r="A15" t="s">
        <v>105</v>
      </c>
      <c r="B15">
        <f>-D33/2</f>
        <v>-4</v>
      </c>
      <c r="C15">
        <f>-C33</f>
        <v>-28</v>
      </c>
      <c r="D15">
        <f>-B33</f>
        <v>-29</v>
      </c>
      <c r="E15">
        <f>D33/2</f>
        <v>4</v>
      </c>
      <c r="G15">
        <f t="shared" ref="G15:H18" si="10">E33</f>
        <v>9</v>
      </c>
      <c r="H15">
        <f t="shared" si="10"/>
        <v>5</v>
      </c>
    </row>
    <row r="16" spans="1:98" x14ac:dyDescent="0.25">
      <c r="A16" t="s">
        <v>90</v>
      </c>
      <c r="B16">
        <f>-D34/2</f>
        <v>-9</v>
      </c>
      <c r="C16">
        <f>-C34</f>
        <v>-15</v>
      </c>
      <c r="D16">
        <f>-B34</f>
        <v>-27</v>
      </c>
      <c r="E16">
        <f>D34/2</f>
        <v>9</v>
      </c>
      <c r="G16">
        <f t="shared" si="10"/>
        <v>13</v>
      </c>
      <c r="H16">
        <f t="shared" si="10"/>
        <v>6</v>
      </c>
    </row>
    <row r="17" spans="1:8" x14ac:dyDescent="0.25">
      <c r="A17" t="s">
        <v>89</v>
      </c>
      <c r="B17">
        <f>-D35/2</f>
        <v>-10.5</v>
      </c>
      <c r="C17">
        <f>-C35</f>
        <v>-28</v>
      </c>
      <c r="D17">
        <f>-B35</f>
        <v>-21</v>
      </c>
      <c r="E17">
        <f>D35/2</f>
        <v>10.5</v>
      </c>
      <c r="G17">
        <f t="shared" si="10"/>
        <v>4</v>
      </c>
      <c r="H17">
        <f t="shared" si="10"/>
        <v>5</v>
      </c>
    </row>
    <row r="18" spans="1:8" x14ac:dyDescent="0.25">
      <c r="A18" t="s">
        <v>88</v>
      </c>
      <c r="B18">
        <f>-D36/2</f>
        <v>-9</v>
      </c>
      <c r="C18">
        <f>-C36</f>
        <v>-20</v>
      </c>
      <c r="D18">
        <f>-B36</f>
        <v>-24</v>
      </c>
      <c r="E18">
        <f>D36/2</f>
        <v>9</v>
      </c>
      <c r="G18">
        <f t="shared" si="10"/>
        <v>12</v>
      </c>
      <c r="H18">
        <f t="shared" si="10"/>
        <v>5</v>
      </c>
    </row>
    <row r="23" spans="1:8" ht="20" x14ac:dyDescent="0.4">
      <c r="B23" s="38" t="s">
        <v>168</v>
      </c>
      <c r="C23" s="38"/>
      <c r="D23" s="38"/>
      <c r="E23" s="38"/>
      <c r="F23" s="38"/>
      <c r="G23" s="38"/>
      <c r="H23" s="38"/>
    </row>
    <row r="25" spans="1:8" ht="18" x14ac:dyDescent="0.25">
      <c r="A25" s="17" t="s">
        <v>162</v>
      </c>
      <c r="B25" t="s">
        <v>75</v>
      </c>
      <c r="C25" t="s">
        <v>76</v>
      </c>
      <c r="D25" t="s">
        <v>77</v>
      </c>
      <c r="E25" t="s">
        <v>78</v>
      </c>
      <c r="F25" t="s">
        <v>79</v>
      </c>
    </row>
    <row r="26" spans="1:8" x14ac:dyDescent="0.25">
      <c r="A26" s="16" t="s">
        <v>80</v>
      </c>
      <c r="B26">
        <f>COUNTIF(T4:CT4,1)</f>
        <v>0</v>
      </c>
      <c r="C26">
        <f>COUNTIF(T4:CT4,2)</f>
        <v>3</v>
      </c>
      <c r="D26">
        <f>COUNTIF(T4:CT4,3)</f>
        <v>13</v>
      </c>
      <c r="E26">
        <f>COUNTIF(T4:CT4,4)</f>
        <v>25</v>
      </c>
      <c r="F26">
        <f>COUNTIF(T4:CT4,5)</f>
        <v>38</v>
      </c>
    </row>
    <row r="27" spans="1:8" x14ac:dyDescent="0.25">
      <c r="A27" s="16" t="s">
        <v>86</v>
      </c>
      <c r="B27">
        <f>COUNTIF(T5:CT5,1)</f>
        <v>2</v>
      </c>
      <c r="C27">
        <f t="shared" ref="C27:C29" si="11">COUNTIF(T5:CT5,2)</f>
        <v>4</v>
      </c>
      <c r="D27">
        <f t="shared" ref="D27:D29" si="12">COUNTIF(T5:CT5,3)</f>
        <v>13</v>
      </c>
      <c r="E27">
        <f t="shared" ref="E27:E29" si="13">COUNTIF(T5:CT5,4)</f>
        <v>26</v>
      </c>
      <c r="F27">
        <f t="shared" ref="F27:F29" si="14">COUNTIF(T5:CT5,5)</f>
        <v>34</v>
      </c>
    </row>
    <row r="28" spans="1:8" x14ac:dyDescent="0.25">
      <c r="A28" s="16" t="s">
        <v>84</v>
      </c>
      <c r="B28">
        <f>COUNTIF(T6:CT6,1)</f>
        <v>2</v>
      </c>
      <c r="C28">
        <f t="shared" si="11"/>
        <v>10</v>
      </c>
      <c r="D28">
        <f t="shared" si="12"/>
        <v>21</v>
      </c>
      <c r="E28">
        <f t="shared" si="13"/>
        <v>30</v>
      </c>
      <c r="F28">
        <f t="shared" si="14"/>
        <v>16</v>
      </c>
    </row>
    <row r="29" spans="1:8" x14ac:dyDescent="0.25">
      <c r="A29" s="16" t="s">
        <v>82</v>
      </c>
      <c r="B29">
        <f>COUNTIF(T7:CT7,1)</f>
        <v>1</v>
      </c>
      <c r="C29">
        <f t="shared" si="11"/>
        <v>3</v>
      </c>
      <c r="D29">
        <f t="shared" si="12"/>
        <v>24</v>
      </c>
      <c r="E29">
        <f t="shared" si="13"/>
        <v>31</v>
      </c>
      <c r="F29">
        <f t="shared" si="14"/>
        <v>20</v>
      </c>
    </row>
    <row r="30" spans="1:8" x14ac:dyDescent="0.25">
      <c r="A30" s="16"/>
    </row>
    <row r="31" spans="1:8" x14ac:dyDescent="0.25">
      <c r="A31" s="16"/>
    </row>
    <row r="32" spans="1:8" ht="18" x14ac:dyDescent="0.25">
      <c r="A32" s="17" t="s">
        <v>163</v>
      </c>
    </row>
    <row r="33" spans="1:51" x14ac:dyDescent="0.25">
      <c r="A33" s="16" t="s">
        <v>81</v>
      </c>
      <c r="B33">
        <f>COUNTIF(T9:CT9,1)</f>
        <v>29</v>
      </c>
      <c r="C33">
        <f>COUNTIF(T9:CT9,2)</f>
        <v>28</v>
      </c>
      <c r="D33">
        <f>COUNTIF(T9:CT9,3)</f>
        <v>8</v>
      </c>
      <c r="E33">
        <f>COUNTIF(T9:CT9,4)</f>
        <v>9</v>
      </c>
      <c r="F33">
        <f>COUNTIF(T9:CT9,5)</f>
        <v>5</v>
      </c>
    </row>
    <row r="34" spans="1:51" x14ac:dyDescent="0.25">
      <c r="A34" s="16" t="s">
        <v>87</v>
      </c>
      <c r="B34">
        <f>COUNTIF(T10:CT10,1)</f>
        <v>27</v>
      </c>
      <c r="C34">
        <f t="shared" ref="C34:C36" si="15">COUNTIF(T10:CT10,2)</f>
        <v>15</v>
      </c>
      <c r="D34">
        <f t="shared" ref="D34:D36" si="16">COUNTIF(T10:CT10,3)</f>
        <v>18</v>
      </c>
      <c r="E34">
        <f t="shared" ref="E34:E36" si="17">COUNTIF(T10:CT10,4)</f>
        <v>13</v>
      </c>
      <c r="F34">
        <f>COUNTIF(T10:CT10,5)</f>
        <v>6</v>
      </c>
    </row>
    <row r="35" spans="1:51" x14ac:dyDescent="0.25">
      <c r="A35" s="16" t="s">
        <v>85</v>
      </c>
      <c r="B35">
        <f>COUNTIF(T11:CT11,1)</f>
        <v>21</v>
      </c>
      <c r="C35">
        <f t="shared" si="15"/>
        <v>28</v>
      </c>
      <c r="D35">
        <f t="shared" si="16"/>
        <v>21</v>
      </c>
      <c r="E35">
        <f t="shared" si="17"/>
        <v>4</v>
      </c>
      <c r="F35">
        <f t="shared" ref="F35:F36" si="18">COUNTIF(T11:CT11,5)</f>
        <v>5</v>
      </c>
    </row>
    <row r="36" spans="1:51" x14ac:dyDescent="0.25">
      <c r="A36" s="16" t="s">
        <v>83</v>
      </c>
      <c r="B36">
        <f>COUNTIF(T12:CT12,1)</f>
        <v>24</v>
      </c>
      <c r="C36">
        <f t="shared" si="15"/>
        <v>20</v>
      </c>
      <c r="D36">
        <f t="shared" si="16"/>
        <v>18</v>
      </c>
      <c r="E36">
        <f t="shared" si="17"/>
        <v>12</v>
      </c>
      <c r="F36">
        <f t="shared" si="18"/>
        <v>5</v>
      </c>
    </row>
    <row r="41" spans="1:51" ht="15.75" customHeight="1" x14ac:dyDescent="0.25">
      <c r="AM41" s="15"/>
      <c r="AN41" s="15"/>
      <c r="AO41" s="15"/>
      <c r="AP41" s="15"/>
      <c r="AQ41" s="15"/>
      <c r="AR41" s="15"/>
      <c r="AS41" s="15"/>
      <c r="AT41" s="15"/>
      <c r="AU41" s="15"/>
      <c r="AV41" s="15"/>
      <c r="AW41" s="15"/>
      <c r="AX41" s="15"/>
      <c r="AY41" s="15"/>
    </row>
    <row r="42" spans="1:51" ht="15.75" customHeight="1" x14ac:dyDescent="0.25">
      <c r="AM42" s="15"/>
      <c r="AN42" s="15"/>
      <c r="AO42" s="15"/>
      <c r="AP42" s="15"/>
      <c r="AQ42" s="15"/>
      <c r="AR42" s="15"/>
      <c r="AS42" s="15"/>
      <c r="AT42" s="15"/>
      <c r="AU42" s="15"/>
      <c r="AV42" s="15"/>
      <c r="AW42" s="15"/>
      <c r="AX42" s="15"/>
      <c r="AY42" s="15"/>
    </row>
    <row r="43" spans="1:51" ht="15.75" customHeight="1" x14ac:dyDescent="0.25">
      <c r="AM43" s="15"/>
      <c r="AN43" s="15"/>
      <c r="AO43" s="15"/>
      <c r="AP43" s="15"/>
      <c r="AQ43" s="15"/>
      <c r="AR43" s="15"/>
      <c r="AS43" s="15"/>
      <c r="AT43" s="15"/>
      <c r="AU43" s="15"/>
      <c r="AV43" s="15"/>
      <c r="AW43" s="15"/>
      <c r="AX43" s="15"/>
      <c r="AY43" s="15"/>
    </row>
    <row r="44" spans="1:51" ht="15.75" customHeight="1" x14ac:dyDescent="0.25">
      <c r="AM44" s="15"/>
      <c r="AN44" s="15"/>
      <c r="AO44" s="15"/>
      <c r="AP44" s="15"/>
      <c r="AQ44" s="15"/>
      <c r="AR44" s="15"/>
      <c r="AS44" s="15"/>
      <c r="AT44" s="15"/>
      <c r="AU44" s="15"/>
      <c r="AV44" s="15"/>
      <c r="AW44" s="15"/>
      <c r="AX44" s="15"/>
      <c r="AY44" s="15"/>
    </row>
    <row r="45" spans="1:51" ht="15.75" customHeight="1" x14ac:dyDescent="0.25">
      <c r="AM45" s="15"/>
      <c r="AN45" s="15"/>
      <c r="AO45" s="15"/>
      <c r="AP45" s="15"/>
      <c r="AQ45" s="15"/>
      <c r="AR45" s="15"/>
      <c r="AS45" s="15"/>
      <c r="AT45" s="15"/>
      <c r="AU45" s="15"/>
      <c r="AV45" s="15"/>
      <c r="AW45" s="15"/>
      <c r="AX45" s="15"/>
      <c r="AY45" s="15"/>
    </row>
    <row r="46" spans="1:51" ht="15.75" customHeight="1" x14ac:dyDescent="0.25">
      <c r="AM46" s="15"/>
      <c r="AN46" s="15"/>
      <c r="AO46" s="15"/>
      <c r="AP46" s="15"/>
      <c r="AQ46" s="15"/>
      <c r="AR46" s="15"/>
      <c r="AS46" s="15"/>
      <c r="AT46" s="15"/>
      <c r="AU46" s="15"/>
      <c r="AV46" s="15"/>
      <c r="AW46" s="15"/>
      <c r="AX46" s="15"/>
      <c r="AY46" s="15"/>
    </row>
    <row r="47" spans="1:51" ht="15.75" customHeight="1" x14ac:dyDescent="0.25">
      <c r="AM47" s="15"/>
      <c r="AN47" s="15"/>
      <c r="AO47" s="15"/>
      <c r="AP47" s="15"/>
      <c r="AQ47" s="15"/>
      <c r="AR47" s="15"/>
      <c r="AS47" s="15"/>
      <c r="AT47" s="15"/>
      <c r="AU47" s="15"/>
      <c r="AV47" s="15"/>
      <c r="AW47" s="15"/>
      <c r="AX47" s="15"/>
      <c r="AY47" s="15"/>
    </row>
    <row r="48" spans="1:51" ht="15.75" customHeight="1" x14ac:dyDescent="0.25">
      <c r="AM48" s="15"/>
      <c r="AN48" s="15"/>
      <c r="AO48" s="15"/>
      <c r="AP48" s="15"/>
      <c r="AQ48" s="15"/>
      <c r="AR48" s="15"/>
      <c r="AS48" s="15"/>
      <c r="AT48" s="15"/>
      <c r="AU48" s="15"/>
      <c r="AV48" s="15"/>
      <c r="AW48" s="15"/>
      <c r="AX48" s="15"/>
      <c r="AY48" s="15"/>
    </row>
    <row r="55" spans="1:51" ht="15.75" customHeight="1" x14ac:dyDescent="0.25">
      <c r="AM55" s="15"/>
      <c r="AN55" s="15"/>
      <c r="AO55" s="15"/>
      <c r="AP55" s="15"/>
      <c r="AQ55" s="15"/>
      <c r="AR55" s="15"/>
      <c r="AS55" s="15"/>
      <c r="AT55" s="15"/>
      <c r="AU55" s="15"/>
      <c r="AV55" s="15"/>
      <c r="AW55" s="15"/>
      <c r="AX55" s="15"/>
      <c r="AY55" s="15"/>
    </row>
    <row r="56" spans="1:51" ht="15.75" customHeight="1" x14ac:dyDescent="0.25">
      <c r="AM56" s="15"/>
      <c r="AN56" s="15"/>
      <c r="AO56" s="15"/>
      <c r="AP56" s="15"/>
      <c r="AQ56" s="15"/>
      <c r="AR56" s="15"/>
      <c r="AS56" s="15"/>
      <c r="AT56" s="15"/>
      <c r="AU56" s="15"/>
      <c r="AV56" s="15"/>
      <c r="AW56" s="15"/>
      <c r="AX56" s="15"/>
      <c r="AY56" s="15"/>
    </row>
    <row r="57" spans="1:51" ht="15.75" customHeight="1" x14ac:dyDescent="0.25">
      <c r="AM57" s="15"/>
      <c r="AN57" s="15"/>
      <c r="AO57" s="15"/>
      <c r="AP57" s="15"/>
      <c r="AQ57" s="15"/>
      <c r="AR57" s="15"/>
      <c r="AS57" s="15"/>
      <c r="AT57" s="15"/>
      <c r="AU57" s="15"/>
      <c r="AV57" s="15"/>
      <c r="AW57" s="15"/>
      <c r="AX57" s="15"/>
      <c r="AY57" s="15"/>
    </row>
    <row r="58" spans="1:51" ht="15.7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AM58" s="15"/>
      <c r="AN58" s="15"/>
      <c r="AO58" s="15"/>
      <c r="AP58" s="15"/>
      <c r="AQ58" s="15"/>
      <c r="AR58" s="15"/>
      <c r="AS58" s="15"/>
      <c r="AT58" s="15"/>
      <c r="AU58" s="15"/>
      <c r="AV58" s="15"/>
      <c r="AW58" s="15"/>
      <c r="AX58" s="15"/>
      <c r="AY58" s="15"/>
    </row>
    <row r="59" spans="1:51" ht="15.7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AM59" s="15"/>
      <c r="AN59" s="15"/>
      <c r="AO59" s="15"/>
      <c r="AP59" s="15"/>
      <c r="AQ59" s="15"/>
      <c r="AR59" s="15"/>
      <c r="AS59" s="15"/>
      <c r="AT59" s="15"/>
      <c r="AU59" s="15"/>
      <c r="AV59" s="15"/>
      <c r="AW59" s="15"/>
      <c r="AX59" s="15"/>
      <c r="AY59" s="15"/>
    </row>
    <row r="60" spans="1:5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row>
    <row r="61" spans="1:5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row>
    <row r="62" spans="1:5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row>
    <row r="63" spans="1:5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row>
    <row r="64" spans="1:5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row>
    <row r="65" spans="1:80"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row>
    <row r="66" spans="1:80"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row>
    <row r="67" spans="1:80" ht="20" x14ac:dyDescent="0.4">
      <c r="B67" s="38"/>
      <c r="C67" s="38"/>
      <c r="D67" s="38"/>
      <c r="E67" s="38"/>
      <c r="F67" s="38"/>
      <c r="G67" s="38"/>
      <c r="H67" s="38"/>
    </row>
    <row r="68" spans="1:80" x14ac:dyDescent="0.25">
      <c r="A68" s="1"/>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80" ht="15.75" customHeight="1" x14ac:dyDescent="0.25">
      <c r="A69" s="1"/>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M69" s="15"/>
      <c r="AN69" s="15"/>
      <c r="AO69" s="15"/>
      <c r="AP69" s="15"/>
      <c r="AQ69" s="15"/>
      <c r="AR69" s="15"/>
      <c r="AS69" s="15"/>
      <c r="AT69" s="15"/>
      <c r="AU69" s="15"/>
      <c r="AV69" s="15"/>
      <c r="AW69" s="15"/>
      <c r="AX69" s="15"/>
      <c r="AY69" s="15"/>
    </row>
    <row r="70" spans="1:80" ht="15.75" customHeight="1" x14ac:dyDescent="0.25">
      <c r="A70" s="1"/>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M70" s="15"/>
      <c r="AN70" s="15"/>
      <c r="AO70" s="15"/>
      <c r="AP70" s="15"/>
      <c r="AQ70" s="15"/>
      <c r="AR70" s="15"/>
      <c r="AS70" s="15"/>
      <c r="AT70" s="15"/>
      <c r="AU70" s="15"/>
      <c r="AV70" s="15"/>
      <c r="AW70" s="15"/>
      <c r="AX70" s="15"/>
      <c r="AY70" s="15"/>
    </row>
    <row r="71" spans="1:80" ht="15.75" customHeight="1" x14ac:dyDescent="0.25">
      <c r="A71" s="1"/>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M71" s="15"/>
      <c r="AN71" s="15"/>
      <c r="AO71" s="15"/>
      <c r="AP71" s="15"/>
      <c r="AQ71" s="15"/>
      <c r="AR71" s="15"/>
      <c r="AS71" s="15"/>
      <c r="AT71" s="15"/>
      <c r="AU71" s="15"/>
      <c r="AV71" s="15"/>
      <c r="AW71" s="15"/>
      <c r="AX71" s="15"/>
      <c r="AY71" s="15"/>
    </row>
    <row r="72" spans="1:80" ht="15.75" customHeight="1" x14ac:dyDescent="0.25">
      <c r="A72" s="1"/>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M72" s="15"/>
      <c r="AN72" s="15"/>
      <c r="AO72" s="15"/>
      <c r="AP72" s="15"/>
      <c r="AQ72" s="15"/>
      <c r="AR72" s="15"/>
      <c r="AS72" s="15"/>
      <c r="AT72" s="15"/>
      <c r="AU72" s="15"/>
      <c r="AV72" s="15"/>
      <c r="AW72" s="15"/>
      <c r="AX72" s="15"/>
      <c r="AY72" s="15"/>
    </row>
    <row r="73" spans="1:80" ht="15.75" customHeight="1" x14ac:dyDescent="0.25">
      <c r="A73" s="1"/>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M73" s="15"/>
      <c r="AN73" s="15"/>
      <c r="AO73" s="15"/>
      <c r="AP73" s="15"/>
      <c r="AQ73" s="15"/>
      <c r="AR73" s="15"/>
      <c r="AS73" s="15"/>
      <c r="AT73" s="15"/>
      <c r="AU73" s="15"/>
      <c r="AV73" s="15"/>
      <c r="AW73" s="15"/>
      <c r="AX73" s="15"/>
      <c r="AY73" s="15"/>
    </row>
    <row r="74" spans="1:80" s="15" customFormat="1" ht="15.75" customHeight="1" x14ac:dyDescent="0.25">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row>
    <row r="75" spans="1:80" s="15" customFormat="1" ht="15.75" customHeight="1" x14ac:dyDescent="0.25">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row>
    <row r="76" spans="1:80" s="15" customFormat="1" ht="15.75" customHeight="1" x14ac:dyDescent="0.25">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row>
    <row r="77" spans="1:80" s="15" customFormat="1" ht="15.75" customHeight="1" x14ac:dyDescent="0.25">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row>
    <row r="78" spans="1:80" s="15" customFormat="1" ht="15.75" customHeight="1" x14ac:dyDescent="0.25">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row>
    <row r="79" spans="1:80" s="15" customFormat="1" ht="15.75" customHeight="1" x14ac:dyDescent="0.25">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row>
    <row r="80" spans="1:80" s="15" customFormat="1" ht="15.75" customHeight="1" x14ac:dyDescent="0.25">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row>
    <row r="81" spans="1:80" s="15" customFormat="1" ht="15.75" customHeight="1" x14ac:dyDescent="0.25">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row>
    <row r="82" spans="1:80" s="15" customFormat="1" ht="15.75" customHeight="1" x14ac:dyDescent="0.25">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row>
    <row r="83" spans="1:80" s="15" customFormat="1" ht="15.75" customHeight="1" x14ac:dyDescent="0.25">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row>
    <row r="84" spans="1:80" s="15" customFormat="1" ht="15.75" customHeight="1" x14ac:dyDescent="0.25">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row>
    <row r="85" spans="1:80" s="15" customFormat="1" ht="15.75" customHeight="1" x14ac:dyDescent="0.25">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row>
    <row r="86" spans="1:80" s="15" customFormat="1" ht="15.75" customHeight="1" x14ac:dyDescent="0.25">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row>
    <row r="87" spans="1:80" s="15" customFormat="1" ht="15.75" customHeight="1" x14ac:dyDescent="0.25">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row>
    <row r="88" spans="1:80" s="15" customFormat="1" x14ac:dyDescent="0.25">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row>
    <row r="89" spans="1:80" s="15" customFormat="1" x14ac:dyDescent="0.25">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row>
    <row r="90" spans="1:80" s="15" customFormat="1" ht="15.75" customHeight="1" x14ac:dyDescent="0.25">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row>
    <row r="91" spans="1:80" s="15" customFormat="1" ht="15.75" customHeight="1" x14ac:dyDescent="0.25">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row>
    <row r="92" spans="1:80" s="15" customFormat="1" ht="15.75" customHeight="1" x14ac:dyDescent="0.25">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c r="BP92" s="30"/>
      <c r="BQ92" s="30"/>
      <c r="BR92" s="30"/>
      <c r="BS92" s="30"/>
      <c r="BT92" s="30"/>
      <c r="BU92" s="30"/>
      <c r="BV92" s="30"/>
      <c r="BW92" s="30"/>
      <c r="BX92" s="30"/>
      <c r="BY92" s="30"/>
      <c r="BZ92" s="30"/>
      <c r="CA92" s="30"/>
      <c r="CB92" s="30"/>
    </row>
    <row r="93" spans="1:80" s="15" customFormat="1" ht="15.75" customHeight="1" x14ac:dyDescent="0.25">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0"/>
      <c r="BW93" s="30"/>
      <c r="BX93" s="30"/>
      <c r="BY93" s="30"/>
      <c r="BZ93" s="30"/>
      <c r="CA93" s="30"/>
      <c r="CB93" s="30"/>
    </row>
    <row r="94" spans="1:80" ht="15.75" customHeight="1" x14ac:dyDescent="0.25">
      <c r="A94" s="1"/>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M94" s="15"/>
      <c r="AN94" s="15"/>
      <c r="AO94" s="15"/>
      <c r="AP94" s="15"/>
      <c r="AQ94" s="15"/>
      <c r="AR94" s="15"/>
      <c r="AS94" s="15"/>
      <c r="AT94" s="15"/>
      <c r="AU94" s="15"/>
      <c r="AV94" s="15"/>
      <c r="AW94" s="15"/>
      <c r="AX94" s="15"/>
      <c r="AY94" s="15"/>
    </row>
    <row r="95" spans="1:80" ht="15.75" customHeight="1" x14ac:dyDescent="0.25">
      <c r="A95" s="1"/>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M95" s="15"/>
      <c r="AN95" s="15"/>
      <c r="AO95" s="15"/>
      <c r="AP95" s="15"/>
      <c r="AQ95" s="15"/>
      <c r="AR95" s="15"/>
      <c r="AS95" s="15"/>
      <c r="AT95" s="15"/>
      <c r="AU95" s="15"/>
      <c r="AV95" s="15"/>
      <c r="AW95" s="15"/>
      <c r="AX95" s="15"/>
      <c r="AY95" s="15"/>
    </row>
  </sheetData>
  <mergeCells count="11">
    <mergeCell ref="J9:S9"/>
    <mergeCell ref="J10:S10"/>
    <mergeCell ref="J11:S11"/>
    <mergeCell ref="J12:S12"/>
    <mergeCell ref="B67:H67"/>
    <mergeCell ref="B23:H23"/>
    <mergeCell ref="B4:H4"/>
    <mergeCell ref="J4:S4"/>
    <mergeCell ref="J5:S5"/>
    <mergeCell ref="J6:S6"/>
    <mergeCell ref="J7:S7"/>
  </mergeCells>
  <conditionalFormatting sqref="E25:G25">
    <cfRule type="duplicateValues" dxfId="0" priority="1"/>
  </conditionalFormatting>
  <pageMargins left="0.511811024" right="0.511811024" top="0.78740157499999996" bottom="0.78740157499999996" header="0.31496062000000002" footer="0.3149606200000000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F0C19-AC60-4360-9A1E-C1B6490713EE}">
  <dimension ref="A1:AC82"/>
  <sheetViews>
    <sheetView topLeftCell="A52" zoomScale="55" zoomScaleNormal="55" workbookViewId="0">
      <selection activeCell="A88" sqref="A88"/>
    </sheetView>
  </sheetViews>
  <sheetFormatPr defaultRowHeight="12.5" x14ac:dyDescent="0.25"/>
  <cols>
    <col min="1" max="1" width="123.1796875" customWidth="1"/>
    <col min="2" max="2" width="99.36328125" style="11" customWidth="1"/>
  </cols>
  <sheetData>
    <row r="1" spans="1:29" s="14" customFormat="1" ht="23" x14ac:dyDescent="0.5">
      <c r="A1" s="12" t="s">
        <v>0</v>
      </c>
      <c r="B1" s="13" t="s">
        <v>1</v>
      </c>
    </row>
    <row r="2" spans="1:29" x14ac:dyDescent="0.25">
      <c r="A2" s="39" t="s">
        <v>13</v>
      </c>
      <c r="B2" s="40" t="s">
        <v>258</v>
      </c>
      <c r="C2" s="18"/>
      <c r="D2" s="18"/>
      <c r="E2" s="18"/>
      <c r="F2" s="18"/>
      <c r="G2" s="18"/>
      <c r="H2" s="18"/>
      <c r="I2" s="18"/>
      <c r="J2" s="18"/>
      <c r="K2" s="18"/>
      <c r="L2" s="18"/>
      <c r="M2" s="18"/>
      <c r="N2" s="18"/>
      <c r="O2" s="18"/>
      <c r="P2" s="18"/>
      <c r="Q2" s="18"/>
      <c r="R2" s="18"/>
      <c r="S2" s="18"/>
      <c r="T2" s="18"/>
      <c r="U2" s="18"/>
      <c r="V2" s="18"/>
      <c r="W2" s="18"/>
      <c r="X2" s="18"/>
      <c r="Y2" s="18"/>
      <c r="Z2" s="18"/>
      <c r="AA2" s="18"/>
      <c r="AB2" s="18"/>
      <c r="AC2" s="18"/>
    </row>
    <row r="3" spans="1:29" x14ac:dyDescent="0.25">
      <c r="A3" s="39" t="s">
        <v>13</v>
      </c>
      <c r="B3" s="40" t="s">
        <v>259</v>
      </c>
      <c r="C3" s="18"/>
      <c r="D3" s="18"/>
      <c r="E3" s="18"/>
      <c r="F3" s="18"/>
      <c r="G3" s="18"/>
      <c r="H3" s="18"/>
      <c r="I3" s="18"/>
      <c r="J3" s="18"/>
      <c r="K3" s="18"/>
      <c r="L3" s="18"/>
      <c r="M3" s="18"/>
      <c r="N3" s="18"/>
      <c r="O3" s="18"/>
      <c r="P3" s="18"/>
      <c r="Q3" s="18"/>
      <c r="R3" s="18"/>
      <c r="S3" s="18"/>
      <c r="T3" s="18"/>
      <c r="U3" s="18"/>
      <c r="V3" s="18"/>
      <c r="W3" s="18"/>
      <c r="X3" s="18"/>
      <c r="Y3" s="18"/>
      <c r="Z3" s="18"/>
      <c r="AA3" s="18"/>
      <c r="AB3" s="18"/>
      <c r="AC3" s="18"/>
    </row>
    <row r="4" spans="1:29" x14ac:dyDescent="0.25">
      <c r="A4" s="39" t="s">
        <v>25</v>
      </c>
      <c r="B4" s="40" t="s">
        <v>260</v>
      </c>
      <c r="C4" s="18"/>
      <c r="D4" s="18"/>
      <c r="E4" s="18"/>
      <c r="F4" s="18"/>
      <c r="G4" s="18"/>
      <c r="H4" s="18"/>
      <c r="I4" s="18"/>
      <c r="J4" s="18"/>
      <c r="K4" s="18"/>
      <c r="L4" s="18"/>
      <c r="M4" s="18"/>
      <c r="N4" s="18"/>
      <c r="O4" s="18"/>
      <c r="P4" s="18"/>
      <c r="Q4" s="18"/>
      <c r="R4" s="18"/>
      <c r="S4" s="18"/>
      <c r="T4" s="18"/>
      <c r="U4" s="18"/>
      <c r="V4" s="18"/>
      <c r="W4" s="18"/>
      <c r="X4" s="18"/>
      <c r="Y4" s="18"/>
      <c r="Z4" s="18"/>
      <c r="AA4" s="18"/>
      <c r="AB4" s="18"/>
      <c r="AC4" s="18"/>
    </row>
    <row r="5" spans="1:29" x14ac:dyDescent="0.25">
      <c r="A5" s="39" t="s">
        <v>27</v>
      </c>
      <c r="B5" s="40" t="s">
        <v>261</v>
      </c>
      <c r="C5" s="18"/>
      <c r="D5" s="18"/>
      <c r="E5" s="18"/>
      <c r="F5" s="18"/>
      <c r="G5" s="18"/>
      <c r="H5" s="18"/>
      <c r="I5" s="18"/>
      <c r="J5" s="18"/>
      <c r="K5" s="18"/>
      <c r="L5" s="18"/>
      <c r="M5" s="18"/>
      <c r="N5" s="18"/>
      <c r="O5" s="18"/>
      <c r="P5" s="18"/>
      <c r="Q5" s="18"/>
      <c r="R5" s="18"/>
      <c r="S5" s="18"/>
      <c r="T5" s="18"/>
      <c r="U5" s="18"/>
      <c r="V5" s="18"/>
      <c r="W5" s="18"/>
      <c r="X5" s="18"/>
      <c r="Y5" s="18"/>
      <c r="Z5" s="18"/>
      <c r="AA5" s="18"/>
      <c r="AB5" s="18"/>
      <c r="AC5" s="18"/>
    </row>
    <row r="6" spans="1:29" ht="50" x14ac:dyDescent="0.25">
      <c r="A6" s="39" t="s">
        <v>27</v>
      </c>
      <c r="B6" s="40" t="s">
        <v>262</v>
      </c>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ht="37.5" x14ac:dyDescent="0.25">
      <c r="A7" s="39" t="s">
        <v>13</v>
      </c>
      <c r="B7" s="40" t="s">
        <v>263</v>
      </c>
      <c r="C7" s="18"/>
      <c r="D7" s="18"/>
      <c r="E7" s="18"/>
      <c r="F7" s="18"/>
      <c r="G7" s="18"/>
      <c r="H7" s="18"/>
      <c r="I7" s="18"/>
      <c r="J7" s="18"/>
      <c r="K7" s="18"/>
      <c r="L7" s="18"/>
      <c r="M7" s="18"/>
      <c r="N7" s="18"/>
      <c r="O7" s="18"/>
      <c r="P7" s="18"/>
      <c r="Q7" s="18"/>
      <c r="R7" s="18"/>
      <c r="S7" s="18"/>
      <c r="T7" s="18"/>
      <c r="U7" s="18"/>
      <c r="V7" s="18"/>
      <c r="W7" s="18"/>
      <c r="X7" s="18"/>
      <c r="Y7" s="18"/>
      <c r="Z7" s="18"/>
      <c r="AA7" s="18"/>
      <c r="AB7" s="18"/>
      <c r="AC7" s="18"/>
    </row>
    <row r="8" spans="1:29" ht="75" x14ac:dyDescent="0.25">
      <c r="A8" s="39" t="s">
        <v>25</v>
      </c>
      <c r="B8" s="40" t="s">
        <v>264</v>
      </c>
      <c r="C8" s="18"/>
      <c r="D8" s="18"/>
      <c r="E8" s="18"/>
      <c r="F8" s="18"/>
      <c r="G8" s="18"/>
      <c r="H8" s="18"/>
      <c r="I8" s="18"/>
      <c r="J8" s="18"/>
      <c r="K8" s="18"/>
      <c r="L8" s="18"/>
      <c r="M8" s="18"/>
      <c r="N8" s="18"/>
      <c r="O8" s="18"/>
      <c r="P8" s="18"/>
      <c r="Q8" s="18"/>
      <c r="R8" s="18"/>
      <c r="S8" s="18"/>
      <c r="T8" s="18"/>
      <c r="U8" s="18"/>
      <c r="V8" s="18"/>
      <c r="W8" s="18"/>
      <c r="X8" s="18"/>
      <c r="Y8" s="18"/>
      <c r="Z8" s="18"/>
      <c r="AA8" s="18"/>
      <c r="AB8" s="18"/>
      <c r="AC8" s="18"/>
    </row>
    <row r="9" spans="1:29" ht="37.5" x14ac:dyDescent="0.25">
      <c r="A9" s="39" t="s">
        <v>13</v>
      </c>
      <c r="B9" s="40" t="s">
        <v>265</v>
      </c>
      <c r="C9" s="18"/>
      <c r="D9" s="18"/>
      <c r="E9" s="18"/>
      <c r="F9" s="18"/>
      <c r="G9" s="18"/>
      <c r="H9" s="18"/>
      <c r="I9" s="18"/>
      <c r="J9" s="18"/>
      <c r="K9" s="18"/>
      <c r="L9" s="18"/>
      <c r="M9" s="18"/>
      <c r="N9" s="18"/>
      <c r="O9" s="18"/>
      <c r="P9" s="18"/>
      <c r="Q9" s="18"/>
      <c r="R9" s="18"/>
      <c r="S9" s="18"/>
      <c r="T9" s="18"/>
      <c r="U9" s="18"/>
      <c r="V9" s="18"/>
      <c r="W9" s="18"/>
      <c r="X9" s="18"/>
      <c r="Y9" s="18"/>
      <c r="Z9" s="18"/>
      <c r="AA9" s="18"/>
      <c r="AB9" s="18"/>
      <c r="AC9" s="18"/>
    </row>
    <row r="10" spans="1:29" x14ac:dyDescent="0.25">
      <c r="A10" s="39" t="s">
        <v>25</v>
      </c>
      <c r="B10" s="40" t="s">
        <v>266</v>
      </c>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row>
    <row r="11" spans="1:29" x14ac:dyDescent="0.25">
      <c r="A11" s="39" t="s">
        <v>25</v>
      </c>
      <c r="B11" s="40" t="s">
        <v>267</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row>
    <row r="12" spans="1:29" x14ac:dyDescent="0.25">
      <c r="A12" s="39" t="s">
        <v>27</v>
      </c>
      <c r="B12" s="40" t="s">
        <v>268</v>
      </c>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row>
    <row r="13" spans="1:29" x14ac:dyDescent="0.25">
      <c r="A13" s="39" t="s">
        <v>13</v>
      </c>
      <c r="B13" s="40" t="s">
        <v>269</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row>
    <row r="14" spans="1:29" ht="25" x14ac:dyDescent="0.25">
      <c r="A14" s="39" t="s">
        <v>27</v>
      </c>
      <c r="B14" s="40" t="s">
        <v>270</v>
      </c>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row>
    <row r="15" spans="1:29" ht="25" x14ac:dyDescent="0.25">
      <c r="A15" s="39" t="s">
        <v>13</v>
      </c>
      <c r="B15" s="40" t="s">
        <v>271</v>
      </c>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row>
    <row r="16" spans="1:29" ht="50" x14ac:dyDescent="0.25">
      <c r="A16" s="39" t="s">
        <v>13</v>
      </c>
      <c r="B16" s="40" t="s">
        <v>272</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row>
    <row r="17" spans="1:29" x14ac:dyDescent="0.25">
      <c r="A17" s="39" t="s">
        <v>27</v>
      </c>
      <c r="B17" s="40" t="s">
        <v>273</v>
      </c>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row>
    <row r="18" spans="1:29" x14ac:dyDescent="0.25">
      <c r="A18" s="39" t="s">
        <v>25</v>
      </c>
      <c r="B18" s="40" t="s">
        <v>274</v>
      </c>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row>
    <row r="19" spans="1:29" ht="37.5" x14ac:dyDescent="0.25">
      <c r="A19" s="39" t="s">
        <v>240</v>
      </c>
      <c r="B19" s="40" t="s">
        <v>275</v>
      </c>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row>
    <row r="20" spans="1:29" ht="62.5" x14ac:dyDescent="0.25">
      <c r="A20" s="39" t="s">
        <v>34</v>
      </c>
      <c r="B20" s="41" t="s">
        <v>276</v>
      </c>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row>
    <row r="21" spans="1:29" ht="37.5" x14ac:dyDescent="0.25">
      <c r="A21" s="39" t="s">
        <v>34</v>
      </c>
      <c r="B21" s="41" t="s">
        <v>277</v>
      </c>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row>
    <row r="22" spans="1:29" ht="37.5" x14ac:dyDescent="0.25">
      <c r="A22" s="39" t="s">
        <v>34</v>
      </c>
      <c r="B22" s="41" t="s">
        <v>37</v>
      </c>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row>
    <row r="23" spans="1:29" ht="62.5" x14ac:dyDescent="0.25">
      <c r="A23" s="39" t="s">
        <v>38</v>
      </c>
      <c r="B23" s="41" t="s">
        <v>39</v>
      </c>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row>
    <row r="24" spans="1:29" ht="75" x14ac:dyDescent="0.25">
      <c r="A24" s="39" t="s">
        <v>34</v>
      </c>
      <c r="B24" s="41" t="s">
        <v>278</v>
      </c>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row>
    <row r="25" spans="1:29" ht="50" x14ac:dyDescent="0.25">
      <c r="A25" s="39" t="s">
        <v>34</v>
      </c>
      <c r="B25" s="41" t="s">
        <v>40</v>
      </c>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row>
    <row r="26" spans="1:29" ht="25" x14ac:dyDescent="0.25">
      <c r="A26" s="39" t="s">
        <v>38</v>
      </c>
      <c r="B26" s="41" t="s">
        <v>41</v>
      </c>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row>
    <row r="27" spans="1:29" ht="87.5" x14ac:dyDescent="0.25">
      <c r="A27" s="39" t="s">
        <v>38</v>
      </c>
      <c r="B27" s="41" t="s">
        <v>42</v>
      </c>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row>
    <row r="28" spans="1:29" ht="125" x14ac:dyDescent="0.25">
      <c r="A28" s="39" t="s">
        <v>38</v>
      </c>
      <c r="B28" s="41" t="s">
        <v>43</v>
      </c>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row>
    <row r="29" spans="1:29" x14ac:dyDescent="0.25">
      <c r="A29" s="39" t="s">
        <v>34</v>
      </c>
      <c r="B29" s="41" t="s">
        <v>45</v>
      </c>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row>
    <row r="30" spans="1:29" ht="175" x14ac:dyDescent="0.25">
      <c r="A30" s="39" t="s">
        <v>34</v>
      </c>
      <c r="B30" s="41" t="s">
        <v>279</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row>
    <row r="31" spans="1:29" ht="63" thickBot="1" x14ac:dyDescent="0.3">
      <c r="A31" s="39" t="s">
        <v>34</v>
      </c>
      <c r="B31" s="41" t="s">
        <v>280</v>
      </c>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row>
    <row r="32" spans="1:29" ht="38" thickBot="1" x14ac:dyDescent="0.3">
      <c r="A32" s="42" t="s">
        <v>25</v>
      </c>
      <c r="B32" s="43" t="s">
        <v>281</v>
      </c>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row>
    <row r="33" spans="1:29" ht="25.5" thickBot="1" x14ac:dyDescent="0.3">
      <c r="A33" s="39" t="s">
        <v>34</v>
      </c>
      <c r="B33" s="43" t="s">
        <v>282</v>
      </c>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row>
    <row r="34" spans="1:29" ht="13" thickBot="1" x14ac:dyDescent="0.3">
      <c r="A34" s="42" t="s">
        <v>93</v>
      </c>
      <c r="B34" s="43" t="s">
        <v>283</v>
      </c>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row>
    <row r="35" spans="1:29" ht="13" thickBot="1" x14ac:dyDescent="0.3">
      <c r="A35" s="42" t="s">
        <v>93</v>
      </c>
      <c r="B35" s="43" t="s">
        <v>284</v>
      </c>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row>
    <row r="36" spans="1:29" ht="25.5" thickBot="1" x14ac:dyDescent="0.3">
      <c r="A36" s="39" t="s">
        <v>34</v>
      </c>
      <c r="B36" s="43" t="s">
        <v>285</v>
      </c>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row>
    <row r="37" spans="1:29" ht="25.5" thickBot="1" x14ac:dyDescent="0.3">
      <c r="A37" s="42" t="s">
        <v>93</v>
      </c>
      <c r="B37" s="43" t="s">
        <v>286</v>
      </c>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row>
    <row r="38" spans="1:29" ht="25.5" thickBot="1" x14ac:dyDescent="0.3">
      <c r="A38" s="39" t="s">
        <v>34</v>
      </c>
      <c r="B38" s="43" t="s">
        <v>287</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row>
    <row r="39" spans="1:29" ht="25.5" thickBot="1" x14ac:dyDescent="0.3">
      <c r="A39" s="39" t="s">
        <v>34</v>
      </c>
      <c r="B39" s="43" t="s">
        <v>288</v>
      </c>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row>
    <row r="40" spans="1:29" ht="38" thickBot="1" x14ac:dyDescent="0.3">
      <c r="A40" s="42" t="s">
        <v>25</v>
      </c>
      <c r="B40" s="43" t="s">
        <v>289</v>
      </c>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row>
    <row r="41" spans="1:29" ht="13" thickBot="1" x14ac:dyDescent="0.3">
      <c r="A41" s="39" t="s">
        <v>34</v>
      </c>
      <c r="B41" s="43" t="s">
        <v>290</v>
      </c>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row>
    <row r="42" spans="1:29" ht="25.5" thickBot="1" x14ac:dyDescent="0.3">
      <c r="A42" s="39" t="s">
        <v>34</v>
      </c>
      <c r="B42" s="43" t="s">
        <v>291</v>
      </c>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row>
    <row r="43" spans="1:29" ht="13" thickBot="1" x14ac:dyDescent="0.3">
      <c r="A43" s="42" t="s">
        <v>93</v>
      </c>
      <c r="B43" s="43" t="s">
        <v>292</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row>
    <row r="44" spans="1:29" ht="13" thickBot="1" x14ac:dyDescent="0.3">
      <c r="A44" s="42" t="s">
        <v>27</v>
      </c>
      <c r="B44" s="44" t="s">
        <v>293</v>
      </c>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row>
    <row r="45" spans="1:29" ht="38" thickBot="1" x14ac:dyDescent="0.3">
      <c r="A45" s="42" t="s">
        <v>34</v>
      </c>
      <c r="B45" s="43" t="s">
        <v>98</v>
      </c>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row>
    <row r="46" spans="1:29" ht="13" thickBot="1" x14ac:dyDescent="0.3">
      <c r="A46" s="42" t="s">
        <v>25</v>
      </c>
      <c r="B46" s="31" t="s">
        <v>110</v>
      </c>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row>
    <row r="47" spans="1:29" ht="263" thickBot="1" x14ac:dyDescent="0.3">
      <c r="A47" s="42" t="s">
        <v>111</v>
      </c>
      <c r="B47" s="31" t="s">
        <v>112</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ht="13" thickBot="1" x14ac:dyDescent="0.3">
      <c r="A48" s="42" t="s">
        <v>25</v>
      </c>
      <c r="B48" s="31" t="s">
        <v>113</v>
      </c>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row>
    <row r="49" spans="1:29" ht="25.5" thickBot="1" x14ac:dyDescent="0.3">
      <c r="A49" s="42" t="s">
        <v>93</v>
      </c>
      <c r="B49" s="31" t="s">
        <v>114</v>
      </c>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row>
    <row r="50" spans="1:29" ht="75.5" thickBot="1" x14ac:dyDescent="0.3">
      <c r="A50" s="42" t="s">
        <v>27</v>
      </c>
      <c r="B50" s="31" t="s">
        <v>115</v>
      </c>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row>
    <row r="51" spans="1:29" ht="138" thickBot="1" x14ac:dyDescent="0.3">
      <c r="A51" s="42" t="s">
        <v>13</v>
      </c>
      <c r="B51" s="31" t="s">
        <v>116</v>
      </c>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row>
    <row r="52" spans="1:29" ht="13" thickBot="1" x14ac:dyDescent="0.3">
      <c r="A52" s="42" t="s">
        <v>13</v>
      </c>
      <c r="B52" s="31" t="s">
        <v>117</v>
      </c>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row>
    <row r="53" spans="1:29" ht="13" thickBot="1" x14ac:dyDescent="0.3">
      <c r="A53" s="42" t="s">
        <v>93</v>
      </c>
      <c r="B53" s="31" t="s">
        <v>118</v>
      </c>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row>
    <row r="54" spans="1:29" ht="38" thickBot="1" x14ac:dyDescent="0.3">
      <c r="A54" s="42" t="s">
        <v>27</v>
      </c>
      <c r="B54" s="31" t="s">
        <v>119</v>
      </c>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row>
    <row r="55" spans="1:29" ht="63" thickBot="1" x14ac:dyDescent="0.3">
      <c r="A55" s="42" t="s">
        <v>93</v>
      </c>
      <c r="B55" s="31" t="s">
        <v>120</v>
      </c>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row>
    <row r="56" spans="1:29" ht="13" thickBot="1" x14ac:dyDescent="0.3">
      <c r="A56" s="42" t="s">
        <v>13</v>
      </c>
      <c r="B56" s="31" t="s">
        <v>121</v>
      </c>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row>
    <row r="57" spans="1:29" ht="13" thickBot="1" x14ac:dyDescent="0.3">
      <c r="A57" s="42" t="s">
        <v>93</v>
      </c>
      <c r="B57" s="31" t="s">
        <v>122</v>
      </c>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row>
    <row r="58" spans="1:29" ht="25.5" thickBot="1" x14ac:dyDescent="0.3">
      <c r="A58" s="42" t="s">
        <v>25</v>
      </c>
      <c r="B58" s="31" t="s">
        <v>123</v>
      </c>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row>
    <row r="59" spans="1:29" ht="38" thickBot="1" x14ac:dyDescent="0.3">
      <c r="A59" s="42" t="s">
        <v>25</v>
      </c>
      <c r="B59" s="31" t="s">
        <v>124</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3" thickBot="1" x14ac:dyDescent="0.3">
      <c r="A60" s="42" t="s">
        <v>25</v>
      </c>
      <c r="B60" s="31" t="s">
        <v>126</v>
      </c>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row>
    <row r="61" spans="1:29" ht="25.5" thickBot="1" x14ac:dyDescent="0.3">
      <c r="A61" s="42" t="s">
        <v>25</v>
      </c>
      <c r="B61" s="31" t="s">
        <v>127</v>
      </c>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row>
    <row r="62" spans="1:29" ht="13" thickBot="1" x14ac:dyDescent="0.3">
      <c r="A62" s="42" t="s">
        <v>13</v>
      </c>
      <c r="B62" s="31" t="s">
        <v>128</v>
      </c>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row>
    <row r="63" spans="1:29" ht="13" thickBot="1" x14ac:dyDescent="0.3">
      <c r="A63" s="42" t="s">
        <v>25</v>
      </c>
      <c r="B63" s="31" t="s">
        <v>129</v>
      </c>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row>
    <row r="64" spans="1:29" ht="13" thickBot="1" x14ac:dyDescent="0.3">
      <c r="A64" s="42" t="s">
        <v>25</v>
      </c>
      <c r="B64" s="31" t="s">
        <v>130</v>
      </c>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row>
    <row r="65" spans="1:29" ht="25.5" thickBot="1" x14ac:dyDescent="0.3">
      <c r="A65" s="42" t="s">
        <v>13</v>
      </c>
      <c r="B65" s="31" t="s">
        <v>131</v>
      </c>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row>
    <row r="66" spans="1:29" ht="25.5" thickBot="1" x14ac:dyDescent="0.3">
      <c r="A66" s="42" t="s">
        <v>25</v>
      </c>
      <c r="B66" s="31" t="s">
        <v>132</v>
      </c>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row>
    <row r="67" spans="1:29" ht="25.5" thickBot="1" x14ac:dyDescent="0.3">
      <c r="A67" s="42" t="s">
        <v>13</v>
      </c>
      <c r="B67" s="31" t="s">
        <v>133</v>
      </c>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row>
    <row r="68" spans="1:29" ht="25.5" thickBot="1" x14ac:dyDescent="0.3">
      <c r="A68" s="42" t="s">
        <v>25</v>
      </c>
      <c r="B68" s="31" t="s">
        <v>134</v>
      </c>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row>
    <row r="69" spans="1:29" ht="25.5" thickBot="1" x14ac:dyDescent="0.3">
      <c r="A69" s="42" t="s">
        <v>93</v>
      </c>
      <c r="B69" s="31" t="s">
        <v>135</v>
      </c>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row>
    <row r="70" spans="1:29" ht="13" thickBot="1" x14ac:dyDescent="0.3">
      <c r="A70" s="42" t="s">
        <v>25</v>
      </c>
      <c r="B70" s="31" t="s">
        <v>136</v>
      </c>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row>
    <row r="71" spans="1:29" ht="175.5" thickBot="1" x14ac:dyDescent="0.3">
      <c r="A71" s="31" t="s">
        <v>211</v>
      </c>
      <c r="B71" s="43" t="s">
        <v>212</v>
      </c>
      <c r="C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ht="38" thickBot="1" x14ac:dyDescent="0.3">
      <c r="A72" s="31" t="s">
        <v>184</v>
      </c>
      <c r="B72" s="43" t="s">
        <v>98</v>
      </c>
      <c r="C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row>
    <row r="73" spans="1:29" ht="13" thickBot="1" x14ac:dyDescent="0.3">
      <c r="A73" s="31" t="s">
        <v>174</v>
      </c>
      <c r="B73" s="31" t="s">
        <v>175</v>
      </c>
    </row>
    <row r="74" spans="1:29" ht="50.5" thickBot="1" x14ac:dyDescent="0.3">
      <c r="A74" s="31" t="s">
        <v>176</v>
      </c>
      <c r="B74" s="43" t="s">
        <v>177</v>
      </c>
    </row>
    <row r="75" spans="1:29" ht="25.5" thickBot="1" x14ac:dyDescent="0.3">
      <c r="A75" s="31" t="s">
        <v>179</v>
      </c>
      <c r="B75" s="43" t="s">
        <v>180</v>
      </c>
    </row>
    <row r="76" spans="1:29" ht="13" thickBot="1" x14ac:dyDescent="0.3">
      <c r="A76" s="31" t="s">
        <v>181</v>
      </c>
      <c r="B76" s="43" t="s">
        <v>182</v>
      </c>
    </row>
    <row r="77" spans="1:29" ht="13" thickBot="1" x14ac:dyDescent="0.3">
      <c r="A77" s="31" t="s">
        <v>181</v>
      </c>
      <c r="B77" s="43" t="s">
        <v>183</v>
      </c>
    </row>
    <row r="78" spans="1:29" ht="13" thickBot="1" x14ac:dyDescent="0.3">
      <c r="A78" s="31" t="s">
        <v>184</v>
      </c>
      <c r="B78" s="43" t="s">
        <v>185</v>
      </c>
    </row>
    <row r="79" spans="1:29" ht="25.5" thickBot="1" x14ac:dyDescent="0.3">
      <c r="A79" s="31" t="s">
        <v>186</v>
      </c>
      <c r="B79" s="43" t="s">
        <v>187</v>
      </c>
    </row>
    <row r="80" spans="1:29" ht="38" thickBot="1" x14ac:dyDescent="0.3">
      <c r="A80" s="31" t="s">
        <v>188</v>
      </c>
      <c r="B80" s="43" t="s">
        <v>189</v>
      </c>
    </row>
    <row r="81" spans="1:2" ht="13" thickBot="1" x14ac:dyDescent="0.3">
      <c r="A81" s="31"/>
      <c r="B81" s="43"/>
    </row>
    <row r="82" spans="1:2" ht="13" thickBot="1" x14ac:dyDescent="0.3">
      <c r="A82" s="31"/>
      <c r="B82" s="31"/>
    </row>
  </sheetData>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40C44-FC30-4F4F-9888-6B2705678D40}">
  <dimension ref="A1:D79"/>
  <sheetViews>
    <sheetView zoomScale="85" zoomScaleNormal="85" workbookViewId="0">
      <selection activeCell="G61" sqref="G61"/>
    </sheetView>
  </sheetViews>
  <sheetFormatPr defaultRowHeight="12.5" x14ac:dyDescent="0.25"/>
  <cols>
    <col min="1" max="1" width="105.453125" style="15" customWidth="1"/>
    <col min="2" max="2" width="8.7265625" style="15"/>
    <col min="3" max="3" width="27" style="15" customWidth="1"/>
    <col min="4" max="17" width="8.7265625" style="15"/>
    <col min="18" max="18" width="88.90625" style="15" customWidth="1"/>
    <col min="19" max="16384" width="8.7265625" style="15"/>
  </cols>
  <sheetData>
    <row r="1" spans="1:4" x14ac:dyDescent="0.25">
      <c r="A1" s="15" t="s">
        <v>25</v>
      </c>
    </row>
    <row r="2" spans="1:4" x14ac:dyDescent="0.25">
      <c r="A2" s="15" t="s">
        <v>111</v>
      </c>
    </row>
    <row r="3" spans="1:4" x14ac:dyDescent="0.25">
      <c r="A3" s="15" t="s">
        <v>25</v>
      </c>
    </row>
    <row r="4" spans="1:4" x14ac:dyDescent="0.25">
      <c r="A4" s="15" t="s">
        <v>93</v>
      </c>
      <c r="C4" s="32" t="s">
        <v>254</v>
      </c>
      <c r="D4" s="33">
        <f>(COUNTIF(A1:A79,"*novas funcionalidades*") + COUNTIF(A1:A79,"*own features*"))/D12</f>
        <v>0.34615384615384615</v>
      </c>
    </row>
    <row r="5" spans="1:4" x14ac:dyDescent="0.25">
      <c r="A5" s="15" t="s">
        <v>27</v>
      </c>
      <c r="C5" s="32" t="s">
        <v>253</v>
      </c>
      <c r="D5" s="33">
        <f>(COUNTIF(A1:A79,"*arquitetura*") + COUNTIF(A1:A79,"*architecture*"))/D12</f>
        <v>0.12820512820512819</v>
      </c>
    </row>
    <row r="6" spans="1:4" x14ac:dyDescent="0.25">
      <c r="A6" s="15" t="s">
        <v>13</v>
      </c>
      <c r="C6" s="32" t="s">
        <v>256</v>
      </c>
      <c r="D6" s="33">
        <f>(COUNTIF(A1:A79,"*muito grandes*") + COUNTIF(A1:A79,"*misplaced*"))/D12</f>
        <v>0.11538461538461539</v>
      </c>
    </row>
    <row r="7" spans="1:4" x14ac:dyDescent="0.25">
      <c r="A7" s="15" t="s">
        <v>13</v>
      </c>
      <c r="C7" s="32" t="s">
        <v>255</v>
      </c>
      <c r="D7" s="33">
        <f>(COUNTIF(A1:A79,"*study*") + COUNTIF(A1:A79,"*estudá*"))/D12</f>
        <v>0.41025641025641024</v>
      </c>
    </row>
    <row r="8" spans="1:4" x14ac:dyDescent="0.25">
      <c r="A8" s="15" t="s">
        <v>93</v>
      </c>
      <c r="C8" s="32"/>
      <c r="D8" s="33"/>
    </row>
    <row r="9" spans="1:4" x14ac:dyDescent="0.25">
      <c r="A9" s="15" t="s">
        <v>27</v>
      </c>
      <c r="C9" s="32"/>
      <c r="D9" s="33"/>
    </row>
    <row r="10" spans="1:4" x14ac:dyDescent="0.25">
      <c r="A10" s="15" t="s">
        <v>93</v>
      </c>
      <c r="C10" s="32"/>
      <c r="D10" s="33"/>
    </row>
    <row r="11" spans="1:4" x14ac:dyDescent="0.25">
      <c r="A11" s="15" t="s">
        <v>13</v>
      </c>
    </row>
    <row r="12" spans="1:4" x14ac:dyDescent="0.25">
      <c r="A12" s="15" t="s">
        <v>93</v>
      </c>
      <c r="C12" s="32" t="s">
        <v>252</v>
      </c>
      <c r="D12" s="15">
        <f>COUNTA(A1:A79)-1</f>
        <v>78</v>
      </c>
    </row>
    <row r="13" spans="1:4" x14ac:dyDescent="0.25">
      <c r="A13" s="15" t="s">
        <v>25</v>
      </c>
      <c r="D13" s="34">
        <f>SUM(D4:D10)</f>
        <v>1</v>
      </c>
    </row>
    <row r="14" spans="1:4" x14ac:dyDescent="0.25">
      <c r="A14" s="15" t="s">
        <v>25</v>
      </c>
    </row>
    <row r="15" spans="1:4" x14ac:dyDescent="0.25">
      <c r="A15" s="15" t="s">
        <v>25</v>
      </c>
    </row>
    <row r="16" spans="1:4" x14ac:dyDescent="0.25">
      <c r="A16" s="15" t="s">
        <v>25</v>
      </c>
    </row>
    <row r="17" spans="1:1" x14ac:dyDescent="0.25">
      <c r="A17" s="15" t="s">
        <v>13</v>
      </c>
    </row>
    <row r="18" spans="1:1" x14ac:dyDescent="0.25">
      <c r="A18" s="15" t="s">
        <v>25</v>
      </c>
    </row>
    <row r="19" spans="1:1" x14ac:dyDescent="0.25">
      <c r="A19" s="15" t="s">
        <v>25</v>
      </c>
    </row>
    <row r="20" spans="1:1" x14ac:dyDescent="0.25">
      <c r="A20" s="15" t="s">
        <v>13</v>
      </c>
    </row>
    <row r="21" spans="1:1" x14ac:dyDescent="0.25">
      <c r="A21" s="15" t="s">
        <v>25</v>
      </c>
    </row>
    <row r="22" spans="1:1" x14ac:dyDescent="0.25">
      <c r="A22" s="15" t="s">
        <v>13</v>
      </c>
    </row>
    <row r="23" spans="1:1" x14ac:dyDescent="0.25">
      <c r="A23" s="15" t="s">
        <v>25</v>
      </c>
    </row>
    <row r="24" spans="1:1" x14ac:dyDescent="0.25">
      <c r="A24" s="15" t="s">
        <v>93</v>
      </c>
    </row>
    <row r="25" spans="1:1" x14ac:dyDescent="0.25">
      <c r="A25" s="15" t="s">
        <v>25</v>
      </c>
    </row>
    <row r="26" spans="1:1" x14ac:dyDescent="0.25">
      <c r="A26" s="15" t="s">
        <v>34</v>
      </c>
    </row>
    <row r="27" spans="1:1" x14ac:dyDescent="0.25">
      <c r="A27" s="15" t="s">
        <v>34</v>
      </c>
    </row>
    <row r="28" spans="1:1" x14ac:dyDescent="0.25">
      <c r="A28" s="15" t="s">
        <v>34</v>
      </c>
    </row>
    <row r="29" spans="1:1" x14ac:dyDescent="0.25">
      <c r="A29" s="15" t="s">
        <v>38</v>
      </c>
    </row>
    <row r="30" spans="1:1" x14ac:dyDescent="0.25">
      <c r="A30" s="15" t="s">
        <v>34</v>
      </c>
    </row>
    <row r="31" spans="1:1" x14ac:dyDescent="0.25">
      <c r="A31" s="15" t="s">
        <v>34</v>
      </c>
    </row>
    <row r="32" spans="1:1" x14ac:dyDescent="0.25">
      <c r="A32" s="15" t="s">
        <v>38</v>
      </c>
    </row>
    <row r="33" spans="1:1" x14ac:dyDescent="0.25">
      <c r="A33" s="15" t="s">
        <v>38</v>
      </c>
    </row>
    <row r="34" spans="1:1" x14ac:dyDescent="0.25">
      <c r="A34" s="15" t="s">
        <v>38</v>
      </c>
    </row>
    <row r="35" spans="1:1" x14ac:dyDescent="0.25">
      <c r="A35" s="15" t="s">
        <v>34</v>
      </c>
    </row>
    <row r="36" spans="1:1" x14ac:dyDescent="0.25">
      <c r="A36" s="15" t="s">
        <v>34</v>
      </c>
    </row>
    <row r="37" spans="1:1" x14ac:dyDescent="0.25">
      <c r="A37" s="15" t="s">
        <v>34</v>
      </c>
    </row>
    <row r="38" spans="1:1" x14ac:dyDescent="0.25">
      <c r="A38" s="15" t="s">
        <v>91</v>
      </c>
    </row>
    <row r="39" spans="1:1" x14ac:dyDescent="0.25">
      <c r="A39" s="15" t="s">
        <v>34</v>
      </c>
    </row>
    <row r="40" spans="1:1" x14ac:dyDescent="0.25">
      <c r="A40" s="15" t="s">
        <v>34</v>
      </c>
    </row>
    <row r="41" spans="1:1" x14ac:dyDescent="0.25">
      <c r="A41" s="15" t="s">
        <v>38</v>
      </c>
    </row>
    <row r="42" spans="1:1" x14ac:dyDescent="0.25">
      <c r="A42" s="15" t="s">
        <v>38</v>
      </c>
    </row>
    <row r="43" spans="1:1" x14ac:dyDescent="0.25">
      <c r="A43" s="15" t="s">
        <v>38</v>
      </c>
    </row>
    <row r="44" spans="1:1" x14ac:dyDescent="0.25">
      <c r="A44" s="15" t="s">
        <v>38</v>
      </c>
    </row>
    <row r="45" spans="1:1" x14ac:dyDescent="0.25">
      <c r="A45" s="15" t="s">
        <v>38</v>
      </c>
    </row>
    <row r="46" spans="1:1" x14ac:dyDescent="0.25">
      <c r="A46" s="15" t="s">
        <v>34</v>
      </c>
    </row>
    <row r="47" spans="1:1" x14ac:dyDescent="0.25">
      <c r="A47" s="15" t="s">
        <v>34</v>
      </c>
    </row>
    <row r="48" spans="1:1" x14ac:dyDescent="0.25">
      <c r="A48" s="15" t="s">
        <v>13</v>
      </c>
    </row>
    <row r="49" spans="1:1" x14ac:dyDescent="0.25">
      <c r="A49" s="15" t="s">
        <v>13</v>
      </c>
    </row>
    <row r="50" spans="1:1" x14ac:dyDescent="0.25">
      <c r="A50" s="15" t="s">
        <v>25</v>
      </c>
    </row>
    <row r="51" spans="1:1" x14ac:dyDescent="0.25">
      <c r="A51" s="15" t="s">
        <v>27</v>
      </c>
    </row>
    <row r="52" spans="1:1" x14ac:dyDescent="0.25">
      <c r="A52" s="15" t="s">
        <v>27</v>
      </c>
    </row>
    <row r="53" spans="1:1" x14ac:dyDescent="0.25">
      <c r="A53" s="15" t="s">
        <v>13</v>
      </c>
    </row>
    <row r="54" spans="1:1" x14ac:dyDescent="0.25">
      <c r="A54" s="15" t="s">
        <v>25</v>
      </c>
    </row>
    <row r="55" spans="1:1" x14ac:dyDescent="0.25">
      <c r="A55" s="15" t="s">
        <v>13</v>
      </c>
    </row>
    <row r="56" spans="1:1" x14ac:dyDescent="0.25">
      <c r="A56" s="15" t="s">
        <v>25</v>
      </c>
    </row>
    <row r="57" spans="1:1" x14ac:dyDescent="0.25">
      <c r="A57" s="15" t="s">
        <v>25</v>
      </c>
    </row>
    <row r="58" spans="1:1" x14ac:dyDescent="0.25">
      <c r="A58" s="15" t="s">
        <v>27</v>
      </c>
    </row>
    <row r="59" spans="1:1" x14ac:dyDescent="0.25">
      <c r="A59" s="15" t="s">
        <v>13</v>
      </c>
    </row>
    <row r="60" spans="1:1" x14ac:dyDescent="0.25">
      <c r="A60" s="15" t="s">
        <v>27</v>
      </c>
    </row>
    <row r="61" spans="1:1" x14ac:dyDescent="0.25">
      <c r="A61" s="15" t="s">
        <v>13</v>
      </c>
    </row>
    <row r="62" spans="1:1" x14ac:dyDescent="0.25">
      <c r="A62" s="15" t="s">
        <v>13</v>
      </c>
    </row>
    <row r="63" spans="1:1" x14ac:dyDescent="0.25">
      <c r="A63" s="15" t="s">
        <v>27</v>
      </c>
    </row>
    <row r="64" spans="1:1" x14ac:dyDescent="0.25">
      <c r="A64" s="15" t="s">
        <v>25</v>
      </c>
    </row>
    <row r="65" spans="1:1" x14ac:dyDescent="0.25">
      <c r="A65" s="15" t="s">
        <v>240</v>
      </c>
    </row>
    <row r="66" spans="1:1" x14ac:dyDescent="0.25">
      <c r="A66" s="15" t="s">
        <v>25</v>
      </c>
    </row>
    <row r="67" spans="1:1" x14ac:dyDescent="0.25">
      <c r="A67" s="15" t="s">
        <v>13</v>
      </c>
    </row>
    <row r="68" spans="1:1" x14ac:dyDescent="0.25">
      <c r="A68" s="15" t="s">
        <v>93</v>
      </c>
    </row>
    <row r="69" spans="1:1" x14ac:dyDescent="0.25">
      <c r="A69" s="15" t="s">
        <v>93</v>
      </c>
    </row>
    <row r="70" spans="1:1" x14ac:dyDescent="0.25">
      <c r="A70" s="15" t="s">
        <v>13</v>
      </c>
    </row>
    <row r="71" spans="1:1" x14ac:dyDescent="0.25">
      <c r="A71" s="15" t="s">
        <v>93</v>
      </c>
    </row>
    <row r="72" spans="1:1" x14ac:dyDescent="0.25">
      <c r="A72" s="15" t="s">
        <v>13</v>
      </c>
    </row>
    <row r="73" spans="1:1" x14ac:dyDescent="0.25">
      <c r="A73" s="15" t="s">
        <v>13</v>
      </c>
    </row>
    <row r="74" spans="1:1" x14ac:dyDescent="0.25">
      <c r="A74" s="15" t="s">
        <v>25</v>
      </c>
    </row>
    <row r="75" spans="1:1" x14ac:dyDescent="0.25">
      <c r="A75" s="15" t="s">
        <v>13</v>
      </c>
    </row>
    <row r="76" spans="1:1" x14ac:dyDescent="0.25">
      <c r="A76" s="15" t="s">
        <v>13</v>
      </c>
    </row>
    <row r="77" spans="1:1" x14ac:dyDescent="0.25">
      <c r="A77" s="15" t="s">
        <v>93</v>
      </c>
    </row>
    <row r="78" spans="1:1" x14ac:dyDescent="0.25">
      <c r="A78" s="15" t="s">
        <v>27</v>
      </c>
    </row>
    <row r="79" spans="1:1" x14ac:dyDescent="0.25">
      <c r="A79" s="15" t="s">
        <v>34</v>
      </c>
    </row>
  </sheetData>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17D3D-57D9-4FED-AE0D-3F32351A2F86}">
  <dimension ref="A1:AL80"/>
  <sheetViews>
    <sheetView tabSelected="1" topLeftCell="A28" workbookViewId="0">
      <selection activeCell="A89" sqref="A89"/>
    </sheetView>
  </sheetViews>
  <sheetFormatPr defaultRowHeight="12.5" x14ac:dyDescent="0.25"/>
  <cols>
    <col min="1" max="1" width="182.81640625" style="15" customWidth="1"/>
    <col min="2" max="2" width="33.453125" style="15" customWidth="1"/>
    <col min="3" max="3" width="12.6328125" style="15" bestFit="1" customWidth="1"/>
    <col min="4" max="4" width="14.6328125" style="15" customWidth="1"/>
    <col min="5" max="16384" width="8.7265625" style="15"/>
  </cols>
  <sheetData>
    <row r="1" spans="1:3" x14ac:dyDescent="0.25">
      <c r="A1" s="15" t="s">
        <v>213</v>
      </c>
    </row>
    <row r="2" spans="1:3" x14ac:dyDescent="0.25">
      <c r="A2" s="15" t="s">
        <v>214</v>
      </c>
    </row>
    <row r="3" spans="1:3" x14ac:dyDescent="0.25">
      <c r="A3" s="15" t="s">
        <v>215</v>
      </c>
    </row>
    <row r="4" spans="1:3" x14ac:dyDescent="0.25">
      <c r="A4" s="15" t="s">
        <v>216</v>
      </c>
    </row>
    <row r="5" spans="1:3" x14ac:dyDescent="0.25">
      <c r="A5" s="15" t="s">
        <v>217</v>
      </c>
      <c r="B5" s="32" t="s">
        <v>247</v>
      </c>
      <c r="C5" s="33">
        <f>(COUNTIF(A1:A79,"Desenvolvedor, *") + COUNTIF(A1:A79,"Developer, *"))/C13</f>
        <v>0.74683544303797467</v>
      </c>
    </row>
    <row r="6" spans="1:3" x14ac:dyDescent="0.25">
      <c r="A6" s="15" t="s">
        <v>218</v>
      </c>
      <c r="B6" s="32" t="s">
        <v>181</v>
      </c>
      <c r="C6" s="34">
        <f>(COUNTIF(A1:A79,"*, Arquiteto, *") + COUNTIF(A1:A79,"*Architect*"))/C13</f>
        <v>0.59493670886075944</v>
      </c>
    </row>
    <row r="7" spans="1:3" x14ac:dyDescent="0.25">
      <c r="A7" s="15" t="s">
        <v>219</v>
      </c>
      <c r="B7" s="32" t="s">
        <v>191</v>
      </c>
      <c r="C7" s="34">
        <f>(COUNTIF(A1:A79,"*Framework Developer*") + COUNTIF(A1:A79,"*Desenvolvedor de Frameworks*"))/C13</f>
        <v>0.46835443037974683</v>
      </c>
    </row>
    <row r="8" spans="1:3" x14ac:dyDescent="0.25">
      <c r="A8" s="15" t="s">
        <v>220</v>
      </c>
      <c r="B8" s="32" t="s">
        <v>249</v>
      </c>
      <c r="C8" s="34">
        <f>COUNTIF(A1:A79,"*Tester*")/C13</f>
        <v>0.569620253164557</v>
      </c>
    </row>
    <row r="9" spans="1:3" x14ac:dyDescent="0.25">
      <c r="A9" s="15" t="s">
        <v>221</v>
      </c>
      <c r="B9" s="32" t="s">
        <v>250</v>
      </c>
      <c r="C9" s="34">
        <f>COUNTIF(A1:A79,"*QA*")/C13</f>
        <v>0.41772151898734178</v>
      </c>
    </row>
    <row r="10" spans="1:3" x14ac:dyDescent="0.25">
      <c r="A10" s="15" t="s">
        <v>222</v>
      </c>
      <c r="B10" s="32" t="s">
        <v>248</v>
      </c>
      <c r="C10" s="34">
        <f>(COUNTIF(A1:A79,"*Gerente de Projeto*") + COUNTIF(A1:A79,"*Project Manager*"))/C13</f>
        <v>0.32911392405063289</v>
      </c>
    </row>
    <row r="11" spans="1:3" x14ac:dyDescent="0.25">
      <c r="A11" s="15" t="s">
        <v>223</v>
      </c>
      <c r="B11" s="32" t="s">
        <v>251</v>
      </c>
      <c r="C11" s="34">
        <f>(COUNTIF(A1:A79,"*Newcomer*") + COUNTIF(A1:A79,"*Recém*"))/C13</f>
        <v>0.72151898734177211</v>
      </c>
    </row>
    <row r="12" spans="1:3" x14ac:dyDescent="0.25">
      <c r="A12" s="15" t="s">
        <v>224</v>
      </c>
    </row>
    <row r="13" spans="1:3" x14ac:dyDescent="0.25">
      <c r="A13" s="32" t="s">
        <v>222</v>
      </c>
      <c r="B13" s="32" t="s">
        <v>252</v>
      </c>
      <c r="C13" s="15">
        <f>COUNTA(A1:A79)</f>
        <v>79</v>
      </c>
    </row>
    <row r="14" spans="1:3" x14ac:dyDescent="0.25">
      <c r="A14" s="15" t="s">
        <v>225</v>
      </c>
    </row>
    <row r="15" spans="1:3" x14ac:dyDescent="0.25">
      <c r="A15" s="15" t="s">
        <v>226</v>
      </c>
    </row>
    <row r="16" spans="1:3" x14ac:dyDescent="0.25">
      <c r="A16" s="15" t="s">
        <v>225</v>
      </c>
    </row>
    <row r="17" spans="1:10" x14ac:dyDescent="0.25">
      <c r="A17" s="15" t="s">
        <v>219</v>
      </c>
    </row>
    <row r="18" spans="1:10" x14ac:dyDescent="0.25">
      <c r="A18" s="15" t="s">
        <v>227</v>
      </c>
    </row>
    <row r="19" spans="1:10" x14ac:dyDescent="0.25">
      <c r="A19" s="32" t="s">
        <v>216</v>
      </c>
    </row>
    <row r="20" spans="1:10" x14ac:dyDescent="0.25">
      <c r="A20" s="15" t="s">
        <v>228</v>
      </c>
    </row>
    <row r="21" spans="1:10" x14ac:dyDescent="0.25">
      <c r="A21" s="15" t="s">
        <v>229</v>
      </c>
    </row>
    <row r="22" spans="1:10" x14ac:dyDescent="0.25">
      <c r="A22" s="15" t="s">
        <v>230</v>
      </c>
    </row>
    <row r="23" spans="1:10" x14ac:dyDescent="0.25">
      <c r="A23" s="15" t="s">
        <v>231</v>
      </c>
    </row>
    <row r="24" spans="1:10" x14ac:dyDescent="0.25">
      <c r="A24" s="15" t="s">
        <v>232</v>
      </c>
    </row>
    <row r="25" spans="1:10" x14ac:dyDescent="0.25">
      <c r="A25" s="15" t="s">
        <v>233</v>
      </c>
    </row>
    <row r="26" spans="1:10" x14ac:dyDescent="0.25">
      <c r="A26" s="15" t="s">
        <v>203</v>
      </c>
    </row>
    <row r="27" spans="1:10" x14ac:dyDescent="0.25">
      <c r="A27" s="15" t="s">
        <v>204</v>
      </c>
    </row>
    <row r="28" spans="1:10" x14ac:dyDescent="0.25">
      <c r="A28" s="32" t="s">
        <v>205</v>
      </c>
    </row>
    <row r="29" spans="1:10" x14ac:dyDescent="0.25">
      <c r="A29" s="15" t="s">
        <v>206</v>
      </c>
      <c r="J29"/>
    </row>
    <row r="30" spans="1:10" x14ac:dyDescent="0.25">
      <c r="A30" s="15" t="s">
        <v>207</v>
      </c>
    </row>
    <row r="31" spans="1:10" x14ac:dyDescent="0.25">
      <c r="A31" s="15" t="s">
        <v>208</v>
      </c>
    </row>
    <row r="32" spans="1:10" x14ac:dyDescent="0.25">
      <c r="A32" s="15" t="s">
        <v>209</v>
      </c>
    </row>
    <row r="33" spans="1:1" x14ac:dyDescent="0.25">
      <c r="A33" s="15" t="s">
        <v>184</v>
      </c>
    </row>
    <row r="34" spans="1:1" x14ac:dyDescent="0.25">
      <c r="A34" s="15" t="s">
        <v>210</v>
      </c>
    </row>
    <row r="35" spans="1:1" x14ac:dyDescent="0.25">
      <c r="A35" s="15" t="s">
        <v>184</v>
      </c>
    </row>
    <row r="36" spans="1:1" x14ac:dyDescent="0.25">
      <c r="A36" s="15" t="s">
        <v>211</v>
      </c>
    </row>
    <row r="37" spans="1:1" x14ac:dyDescent="0.25">
      <c r="A37" s="15" t="s">
        <v>184</v>
      </c>
    </row>
    <row r="38" spans="1:1" x14ac:dyDescent="0.25">
      <c r="A38" s="15" t="s">
        <v>174</v>
      </c>
    </row>
    <row r="39" spans="1:1" x14ac:dyDescent="0.25">
      <c r="A39" s="15" t="s">
        <v>176</v>
      </c>
    </row>
    <row r="40" spans="1:1" x14ac:dyDescent="0.25">
      <c r="A40" s="15" t="s">
        <v>179</v>
      </c>
    </row>
    <row r="41" spans="1:1" x14ac:dyDescent="0.25">
      <c r="A41" s="15" t="s">
        <v>181</v>
      </c>
    </row>
    <row r="42" spans="1:1" x14ac:dyDescent="0.25">
      <c r="A42" s="15" t="s">
        <v>181</v>
      </c>
    </row>
    <row r="43" spans="1:1" x14ac:dyDescent="0.25">
      <c r="A43" s="15" t="s">
        <v>184</v>
      </c>
    </row>
    <row r="44" spans="1:1" x14ac:dyDescent="0.25">
      <c r="A44" s="15" t="s">
        <v>186</v>
      </c>
    </row>
    <row r="45" spans="1:1" x14ac:dyDescent="0.25">
      <c r="A45" s="15" t="s">
        <v>188</v>
      </c>
    </row>
    <row r="46" spans="1:1" x14ac:dyDescent="0.25">
      <c r="A46" s="15" t="s">
        <v>191</v>
      </c>
    </row>
    <row r="47" spans="1:1" x14ac:dyDescent="0.25">
      <c r="A47" s="15" t="s">
        <v>192</v>
      </c>
    </row>
    <row r="48" spans="1:1" x14ac:dyDescent="0.25">
      <c r="A48" s="15" t="s">
        <v>228</v>
      </c>
    </row>
    <row r="49" spans="1:38" x14ac:dyDescent="0.25">
      <c r="A49" s="15" t="s">
        <v>226</v>
      </c>
      <c r="AL49" s="15" t="s">
        <v>13</v>
      </c>
    </row>
    <row r="50" spans="1:38" x14ac:dyDescent="0.25">
      <c r="A50" s="15" t="s">
        <v>215</v>
      </c>
      <c r="AL50" s="15" t="s">
        <v>13</v>
      </c>
    </row>
    <row r="51" spans="1:38" x14ac:dyDescent="0.25">
      <c r="A51" s="15" t="s">
        <v>215</v>
      </c>
      <c r="AL51" s="15" t="s">
        <v>25</v>
      </c>
    </row>
    <row r="52" spans="1:38" x14ac:dyDescent="0.25">
      <c r="A52" s="15" t="s">
        <v>220</v>
      </c>
      <c r="AL52" s="15" t="s">
        <v>27</v>
      </c>
    </row>
    <row r="53" spans="1:38" x14ac:dyDescent="0.25">
      <c r="A53" s="15" t="s">
        <v>234</v>
      </c>
      <c r="AL53" s="15" t="s">
        <v>27</v>
      </c>
    </row>
    <row r="54" spans="1:38" x14ac:dyDescent="0.25">
      <c r="A54" s="15" t="s">
        <v>235</v>
      </c>
      <c r="AL54" s="15" t="s">
        <v>13</v>
      </c>
    </row>
    <row r="55" spans="1:38" x14ac:dyDescent="0.25">
      <c r="A55" s="15" t="s">
        <v>236</v>
      </c>
      <c r="AL55" s="15" t="s">
        <v>25</v>
      </c>
    </row>
    <row r="56" spans="1:38" x14ac:dyDescent="0.25">
      <c r="A56" s="15" t="s">
        <v>213</v>
      </c>
      <c r="AL56" s="15" t="s">
        <v>13</v>
      </c>
    </row>
    <row r="57" spans="1:38" x14ac:dyDescent="0.25">
      <c r="A57" s="15" t="s">
        <v>226</v>
      </c>
      <c r="AL57" s="15" t="s">
        <v>25</v>
      </c>
    </row>
    <row r="58" spans="1:38" x14ac:dyDescent="0.25">
      <c r="A58" s="15" t="s">
        <v>232</v>
      </c>
      <c r="AL58" s="15" t="s">
        <v>25</v>
      </c>
    </row>
    <row r="59" spans="1:38" x14ac:dyDescent="0.25">
      <c r="A59" s="15" t="s">
        <v>229</v>
      </c>
      <c r="AL59" s="15" t="s">
        <v>27</v>
      </c>
    </row>
    <row r="60" spans="1:38" x14ac:dyDescent="0.25">
      <c r="A60" s="15" t="s">
        <v>222</v>
      </c>
      <c r="AL60" s="15" t="s">
        <v>13</v>
      </c>
    </row>
    <row r="61" spans="1:38" x14ac:dyDescent="0.25">
      <c r="A61" s="15" t="s">
        <v>223</v>
      </c>
      <c r="AL61" s="15" t="s">
        <v>27</v>
      </c>
    </row>
    <row r="62" spans="1:38" x14ac:dyDescent="0.25">
      <c r="A62" s="15" t="s">
        <v>226</v>
      </c>
      <c r="AL62" s="15" t="s">
        <v>13</v>
      </c>
    </row>
    <row r="63" spans="1:38" x14ac:dyDescent="0.25">
      <c r="A63" s="15" t="s">
        <v>237</v>
      </c>
      <c r="AL63" s="15" t="s">
        <v>13</v>
      </c>
    </row>
    <row r="64" spans="1:38" x14ac:dyDescent="0.25">
      <c r="A64" s="15" t="s">
        <v>238</v>
      </c>
      <c r="AL64" s="15" t="s">
        <v>27</v>
      </c>
    </row>
    <row r="65" spans="1:38" x14ac:dyDescent="0.25">
      <c r="A65" s="15" t="s">
        <v>239</v>
      </c>
      <c r="AL65" s="15" t="s">
        <v>25</v>
      </c>
    </row>
    <row r="66" spans="1:38" x14ac:dyDescent="0.25">
      <c r="A66" s="15" t="s">
        <v>232</v>
      </c>
      <c r="AL66" s="15" t="s">
        <v>240</v>
      </c>
    </row>
    <row r="67" spans="1:38" x14ac:dyDescent="0.25">
      <c r="A67" s="15" t="s">
        <v>221</v>
      </c>
      <c r="AL67" s="15" t="s">
        <v>25</v>
      </c>
    </row>
    <row r="68" spans="1:38" x14ac:dyDescent="0.25">
      <c r="A68" s="15" t="s">
        <v>241</v>
      </c>
      <c r="AL68" s="15" t="s">
        <v>13</v>
      </c>
    </row>
    <row r="69" spans="1:38" x14ac:dyDescent="0.25">
      <c r="A69" s="15" t="s">
        <v>242</v>
      </c>
      <c r="AL69" s="15" t="s">
        <v>93</v>
      </c>
    </row>
    <row r="70" spans="1:38" x14ac:dyDescent="0.25">
      <c r="A70" s="15" t="s">
        <v>222</v>
      </c>
      <c r="AL70" s="15" t="s">
        <v>93</v>
      </c>
    </row>
    <row r="71" spans="1:38" x14ac:dyDescent="0.25">
      <c r="A71" s="15" t="s">
        <v>243</v>
      </c>
      <c r="AL71" s="15" t="s">
        <v>13</v>
      </c>
    </row>
    <row r="72" spans="1:38" x14ac:dyDescent="0.25">
      <c r="A72" s="15" t="s">
        <v>222</v>
      </c>
      <c r="AL72" s="15" t="s">
        <v>93</v>
      </c>
    </row>
    <row r="73" spans="1:38" x14ac:dyDescent="0.25">
      <c r="A73" s="15" t="s">
        <v>244</v>
      </c>
      <c r="AL73" s="15" t="s">
        <v>13</v>
      </c>
    </row>
    <row r="74" spans="1:38" x14ac:dyDescent="0.25">
      <c r="A74" s="15" t="s">
        <v>222</v>
      </c>
      <c r="AL74" s="15" t="s">
        <v>13</v>
      </c>
    </row>
    <row r="75" spans="1:38" x14ac:dyDescent="0.25">
      <c r="A75" s="15" t="s">
        <v>245</v>
      </c>
      <c r="AL75" s="15" t="s">
        <v>25</v>
      </c>
    </row>
    <row r="76" spans="1:38" x14ac:dyDescent="0.25">
      <c r="A76" s="15" t="s">
        <v>243</v>
      </c>
      <c r="AL76" s="15" t="s">
        <v>13</v>
      </c>
    </row>
    <row r="77" spans="1:38" x14ac:dyDescent="0.25">
      <c r="A77" s="15" t="s">
        <v>222</v>
      </c>
      <c r="AL77" s="15" t="s">
        <v>13</v>
      </c>
    </row>
    <row r="78" spans="1:38" x14ac:dyDescent="0.25">
      <c r="A78" s="15" t="s">
        <v>219</v>
      </c>
      <c r="AL78" s="15" t="s">
        <v>93</v>
      </c>
    </row>
    <row r="79" spans="1:38" x14ac:dyDescent="0.25">
      <c r="A79" s="15" t="s">
        <v>246</v>
      </c>
      <c r="AL79" s="15" t="s">
        <v>34</v>
      </c>
    </row>
    <row r="80" spans="1:38" x14ac:dyDescent="0.25">
      <c r="AL80" s="15" t="s">
        <v>34</v>
      </c>
    </row>
  </sheetData>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Program-Comprehension</vt:lpstr>
      <vt:lpstr>Ease-of-Use</vt:lpstr>
      <vt:lpstr>Usefulness</vt:lpstr>
      <vt:lpstr>Open-Ended-Questions</vt:lpstr>
      <vt:lpstr>Usage-Scenario</vt:lpstr>
      <vt:lpstr>Target Audience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Phyllipe Lima</cp:lastModifiedBy>
  <cp:revision/>
  <dcterms:created xsi:type="dcterms:W3CDTF">2021-06-06T16:09:57Z</dcterms:created>
  <dcterms:modified xsi:type="dcterms:W3CDTF">2021-12-20T15:50:26Z</dcterms:modified>
  <cp:category/>
  <cp:contentStatus/>
</cp:coreProperties>
</file>