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flicts-R1" sheetId="1" r:id="rId4"/>
    <sheet state="visible" name="Conflicts-R2" sheetId="2" r:id="rId5"/>
    <sheet state="visible" name="Conflicts-R3" sheetId="3" r:id="rId6"/>
    <sheet state="visible" name="Conflicts-Check" sheetId="4" r:id="rId7"/>
    <sheet state="visible" name="Conflicts-Final" sheetId="5" r:id="rId8"/>
    <sheet state="visible" name="Imported Challenges" sheetId="6" r:id="rId9"/>
    <sheet state="visible" name="Imported Recommendations" sheetId="7" r:id="rId10"/>
  </sheets>
  <definedNames>
    <definedName name="IncoerenceType1">'Conflicts-Check'!$Q:$Q</definedName>
    <definedName name="ConferenceData">'Conflicts-Check'!$B:$P</definedName>
    <definedName name="ConferenceJudge">'Conflicts-Check'!$W:$W</definedName>
    <definedName name="ConferenceId">'Conflicts-Check'!$B:$B</definedName>
  </definedNames>
  <calcPr/>
</workbook>
</file>

<file path=xl/sharedStrings.xml><?xml version="1.0" encoding="utf-8"?>
<sst xmlns="http://schemas.openxmlformats.org/spreadsheetml/2006/main" count="1665" uniqueCount="1010">
  <si>
    <t>Id</t>
  </si>
  <si>
    <t>Challenge / Recommendation</t>
  </si>
  <si>
    <t>Interview Quotes</t>
  </si>
  <si>
    <t>Abstracts</t>
  </si>
  <si>
    <t>Main Idea</t>
  </si>
  <si>
    <t>Code</t>
  </si>
  <si>
    <t>Theme</t>
  </si>
  <si>
    <t>Conflict</t>
  </si>
  <si>
    <t>Comments</t>
  </si>
  <si>
    <t>challenge</t>
  </si>
  <si>
    <t>REAL</t>
  </si>
  <si>
    <t>recommendation</t>
  </si>
  <si>
    <t>Pair</t>
  </si>
  <si>
    <t>Conflict Type 1</t>
  </si>
  <si>
    <t>Comments 1</t>
  </si>
  <si>
    <t>Conflict Type 2</t>
  </si>
  <si>
    <t>Comments 2</t>
  </si>
  <si>
    <t>Divergence</t>
  </si>
  <si>
    <t>Divergence handled by the pair</t>
  </si>
  <si>
    <t>Judge</t>
  </si>
  <si>
    <t>Judge Comments</t>
  </si>
  <si>
    <t>R1 / R3</t>
  </si>
  <si>
    <t xml:space="preserve">It's more this initial contact that seems to scare them a little more, it makes them go to others, when they arrive.
</t>
  </si>
  <si>
    <t>The environment adopted by instructors can frighten students by making them migrate to other tools.
Students' initial difficult at having to switch from tools in which their applications were already working to the one adopted by the instructor.</t>
  </si>
  <si>
    <t>The process of making students migrate to other tools it's hard.</t>
  </si>
  <si>
    <t>Dificuldade na troca de ferramenta</t>
  </si>
  <si>
    <t>environment setup</t>
  </si>
  <si>
    <t xml:space="preserve"> </t>
  </si>
  <si>
    <t>Usually, they already arrive with the system, sometimes deployed in another environment, which is quite common for them to use this environment. Then we have to bring them in, asking them to use ours.</t>
  </si>
  <si>
    <t>Ask students to adopt the tools used by instructors.</t>
  </si>
  <si>
    <t>adoption of tools used by instructors</t>
  </si>
  <si>
    <t>tool / technology</t>
  </si>
  <si>
    <t>The process of making students migrate to other tools it's hard. However, there is recommendation to ask students to adopt the tools used by instructors.</t>
  </si>
  <si>
    <t>x</t>
  </si>
  <si>
    <t>There is no such literature in the area of ​​enterprise systems.</t>
  </si>
  <si>
    <t>Difficulty finding book on corporate systems related to DevOps.
Literature in the area of ​​enterprise systems related to DevOps is insufficient.
Difficulty in structuring classes due to lack of reference material.
There is no fully community-agreed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t>
  </si>
  <si>
    <t>Insufficient literature related to teach DevOps.</t>
  </si>
  <si>
    <t>Insufficient DevOps literature</t>
  </si>
  <si>
    <t>classes preparation</t>
  </si>
  <si>
    <t>[...] 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t>
  </si>
  <si>
    <t>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t>
  </si>
  <si>
    <t>Use a textbook as a basis to guide the course classes.</t>
  </si>
  <si>
    <t>Use of a textbook.</t>
  </si>
  <si>
    <t>There is insufficient literature related to teach DevOps. However, one interviewer uses a textbook as a basis to guide the course classes.</t>
  </si>
  <si>
    <t>[...] in many cases the assessment is still based on the traditional test model or on some fixed assessment process, with an X list of questions or something similar.</t>
  </si>
  <si>
    <t xml:space="preserve">Difficulty dealing with assessments based on a traditional test model.
</t>
  </si>
  <si>
    <t>Dificuldade em avaliar utilizando de provas tradicionais</t>
  </si>
  <si>
    <t>assessment</t>
  </si>
  <si>
    <t xml:space="preserve">  </t>
  </si>
  <si>
    <t>I always pass some written evaluation of the basic concepts [...] I like the students to express in their own words what they understood [...] mainly from the cultural part.</t>
  </si>
  <si>
    <t>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t>
  </si>
  <si>
    <t>Do exams with more conceptual questions.</t>
  </si>
  <si>
    <t>Written assessment of basic concepts and DevOps culture.</t>
  </si>
  <si>
    <t xml:space="preserve">Although it is difficulty to deal with assessments based on a traditional test model, there is one recommendation to do exams with more conceptual questions.
</t>
  </si>
  <si>
    <t>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t>
  </si>
  <si>
    <t>Half of the curriculum with DevOps concepts/culture. Half the curriculum with tools.</t>
  </si>
  <si>
    <t>50% dedicated curriculum for DevOps culture and 50% for tools.</t>
  </si>
  <si>
    <t>curriculum</t>
  </si>
  <si>
    <t>The practice that should occupy eighty percent of the class there, at least.</t>
  </si>
  <si>
    <t>Do not delve so deeply into discussions about the theoretical part of devops. 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t>
  </si>
  <si>
    <t>Focus more on the practical part compared to the theoretical part of DevOps.</t>
  </si>
  <si>
    <t>Non-deep theory class</t>
  </si>
  <si>
    <t>strategies in course execution</t>
  </si>
  <si>
    <t>One recommendation divides the curriculum equally between concepts and tools. However, other one says to focus more on the practical part compared to the theoretical part of DevOps.</t>
  </si>
  <si>
    <t>Material heterogeneity is the biggest challenge. You have to set up a class sewing the fonts, right?</t>
  </si>
  <si>
    <t>There is no unified material for teaching DevOps.
There is no complete material to teach DevOps.</t>
  </si>
  <si>
    <t>Unknown unified material for teaching DevOps.</t>
  </si>
  <si>
    <t>Não há um material unificado para ensinar DevOps.</t>
  </si>
  <si>
    <t>REMOVE</t>
  </si>
  <si>
    <t>The challenge is unaware of the existence of a recommended base book.</t>
  </si>
  <si>
    <t>You can't evaluate with proof; you have to assess with projects with some activity.</t>
  </si>
  <si>
    <t>You can't assess students' DevOps learning with a test, it's necessary to assess with projects, with some kind of hands-on activity.
Create script of practical activities for devops.
Prefer practical assessments to written tests in order to verify student learning on the subject.
Prefer assessment based on practical projects.
Evaluate through practical exercises.
The assessment must be practical.
Evaluate through practical challenges.</t>
  </si>
  <si>
    <t>The assess should be with hands-on activity.</t>
  </si>
  <si>
    <t>Assessment of learning with practical projects and activities.</t>
  </si>
  <si>
    <t>One recommendation says that the assess should be with hands-on activity. However, other says that to do exams with more conceptual questions.</t>
  </si>
  <si>
    <t>Then the boy will go in a week, he will only have his entire environment set up, right? But, this creates challenges too, right? That it will be difficult to do this and such.</t>
  </si>
  <si>
    <t>A lot of time preparing the initial environment setup of students.
Lots of work to setup the labs even if you have teacher assistants.
On premises systems for deployment everything is complicated because it requires a lot of maintenance and time.</t>
  </si>
  <si>
    <t>Prepare the labs environment requires a lot of time.</t>
  </si>
  <si>
    <t>Escassez de tempo para configurar o ambiente inicial do alunos</t>
  </si>
  <si>
    <t>Maybe it makes sense for you to provide the environment for the students, right? And this provision, you can use a docker of life, which comes already, right?</t>
  </si>
  <si>
    <t>Provide initial environment setup for students.
Give each group a big virtual machine. And on that machine, run three or four Docker images. One with Artifactory, other with Jenkins.</t>
  </si>
  <si>
    <t>Provide initial environment setup for students.</t>
  </si>
  <si>
    <t>initial environment setup for students</t>
  </si>
  <si>
    <t>To get Everything ready to avoid problems and lose the focus and essence of the group.</t>
  </si>
  <si>
    <t>Start a class with a pre-organized structure.</t>
  </si>
  <si>
    <t>previously organized infrastructure</t>
  </si>
  <si>
    <t>Which tool to choose, which one had to see, which was more standard in the market, which was more straightforward, which is even easier to teach, and how to fit it in, right?</t>
  </si>
  <si>
    <t>Use the simplest tools chosen by the market as a method of selecting the tools that will be adopted during the course.
Use the tools like Docker and Artifactory in simplest way.</t>
  </si>
  <si>
    <t>Use the DevOps tools in simplest way.</t>
  </si>
  <si>
    <t>simplest devops tools</t>
  </si>
  <si>
    <t>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t>
  </si>
  <si>
    <t>The difficulties of configuring CI tools like Jenkins are essential to student learning, facilitating a future transition to cloud CI tools.</t>
  </si>
  <si>
    <t>Jenkins before cloud CI tools</t>
  </si>
  <si>
    <t xml:space="preserve">While the recommendation on the left talks about using simple tools, the recommendation on the right talks about using Jenkins, a not-so-simple tool.
</t>
  </si>
  <si>
    <t>It is very dangerous to teach too many tools because it's simply conveys that it is a very technology centric approach.</t>
  </si>
  <si>
    <t>It is very dangerous to teach too many tools because it conveys that DevOps is a very technology centric approach.</t>
  </si>
  <si>
    <t>Dangerous too many tools</t>
  </si>
  <si>
    <t>The point is to try to exercise as many tools as possible to provide everyone [...] with a range of things to apply in your daily life when you see the need.</t>
  </si>
  <si>
    <t>Exercise as many tools as possible.</t>
  </si>
  <si>
    <t>large amount of tools</t>
  </si>
  <si>
    <t>One recommendation warns that teaching many tools makes the student think that devops is just about tools. Another suggests using as many as possible, prioritizing those used in industry for future use at work.</t>
  </si>
  <si>
    <t>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t>
  </si>
  <si>
    <t>Devops concepts like configuration management and contaizerization need examples with mininum scale and complexity.
The students can have difficulty understanding the DevOps culture working on a small example.
Small project wasn't really satisfactory.</t>
  </si>
  <si>
    <t>Small examples weren't really satisfactory.</t>
  </si>
  <si>
    <t>small examples not satisfactory.</t>
  </si>
  <si>
    <t>So I try to give folks one or two small projects.</t>
  </si>
  <si>
    <t>Specify what projects the students will work and provide one or two small projects.
Use small projects with students.
Use a simple application to walk through all DevOps concepts.</t>
  </si>
  <si>
    <t>Research small projects for the students.</t>
  </si>
  <si>
    <t>small projects</t>
  </si>
  <si>
    <t xml:space="preserve">One says that it takes a size not small in the example to actually teach devops. Another suggests using small examples.
</t>
  </si>
  <si>
    <t>so in the course I split, but so about 80% of presentation is just a regular, uh, concepts and so on and about 20% is about concrete applications</t>
  </si>
  <si>
    <t>Divide the course into 80% of concepts and 20% of applications.
Conciliate the experience in labs and the context of lectures.</t>
  </si>
  <si>
    <t>Divide the course into 80% of concepts and 20% of applications.</t>
  </si>
  <si>
    <t>teaching centers more on concepts than application</t>
  </si>
  <si>
    <t>We sometimes want to teach everything and we don't have infinite time[...] to fit the knowledge of DevOps, which is very broad knowledge and involves at least two distinct areas[...]</t>
  </si>
  <si>
    <t>Insufficient time to address extensive DevOps knowledge in a limited-hour curriculum.
Limitation of the development of laboratory practices in class due to the short time.
Insufficient time to address extensive DevOps knowledge in a limited-hour curriculum.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t>
  </si>
  <si>
    <t>Insufficient time in the course to teach DevOps.</t>
  </si>
  <si>
    <t>Carga horária limitada para ensinar DevOps.</t>
  </si>
  <si>
    <t>I think the time that we had was actually enough, it was, I think about two months ... Students had, uh, four hours in each week and they had to work on the projects, um, as well.  ...  they had some information, some background about software engineering.</t>
  </si>
  <si>
    <t>Two months with four hours in each week is enough to students with some background about software engineering.</t>
  </si>
  <si>
    <t>background about Software Engenieering</t>
  </si>
  <si>
    <t>Eight interviewers say the course time is insufficient to teach DevOps, but one says it is enough.</t>
  </si>
  <si>
    <t>in this year, if you do that, it's too early and it's going to be too hard for you as a teacher to, to know what's going on. So by forcing the technology stack and telling them,</t>
  </si>
  <si>
    <t>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t>
  </si>
  <si>
    <t>Force students to use technology stack used on course.</t>
  </si>
  <si>
    <t>mandatory technology stack</t>
  </si>
  <si>
    <t>Students will ask me, can I use a different test suite? Can I use, you know, something different? And I'll say, well, you can, but then it's up to you to figure out how it integrates back into everything.</t>
  </si>
  <si>
    <t>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t>
  </si>
  <si>
    <t>Do not force the technology stack used by students in their systems.</t>
  </si>
  <si>
    <t>No technology stack in students systems</t>
  </si>
  <si>
    <t>Two interviewers suggest restricting the use of the discipline's technology stack, while three suggest not restricting.</t>
  </si>
  <si>
    <t>The recommendation would be that it would be to get tools that are minimally relevant, right? And so that you can present the different cost-benefits of each one.</t>
  </si>
  <si>
    <t>Introduce students to minimal relevant tools and their tradeoffs.
Use few key tools.</t>
  </si>
  <si>
    <t>Use few key tools.</t>
  </si>
  <si>
    <t>relevant tools and their cost benefits</t>
  </si>
  <si>
    <t>Instead of using many tools, it is suggested to use only the most relevant ones.</t>
  </si>
  <si>
    <t>in that assessment, you know, that they're, um, there are 50 multiple choice questions in each exam, no partial credit. Um, and, and so, and I give, and it's an hour, uh, you know, to go do that exam. ...  we're remote now..</t>
  </si>
  <si>
    <t>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t>
  </si>
  <si>
    <t>Use quiz with multiple choices to assess the students.</t>
  </si>
  <si>
    <t>quiz as a student assessment tool</t>
  </si>
  <si>
    <t xml:space="preserve">Although it is difficulty to deal with assessments based on a traditional test model, there is one recommendation to use quiz with multiple choices to assess the students.
</t>
  </si>
  <si>
    <t>Since the students were free to use any technology and present it ...  it was hard to stay as objective as possible and to have, uh, have the same criteria and metric for, uh, scoring different students, because someone was working on this project, someone was working on that project.</t>
  </si>
  <si>
    <t>It was hard to have the same criteria and metric for scoring different students because they were free to use any technology and present it.</t>
  </si>
  <si>
    <t>challenging evaluation with the same criteria a classroom with different technologies</t>
  </si>
  <si>
    <t>We show them Kubernetes, um, but they don't really have time to practice on Kubernetes.</t>
  </si>
  <si>
    <t>They don't have time to practice on Kubernetes because it is lot of work.</t>
  </si>
  <si>
    <t>without time to practice Kubernetes</t>
  </si>
  <si>
    <t>Although someone don't have time to practice on Kubernetes, one interviewer recommends only 20% of the course to teach applications.</t>
  </si>
  <si>
    <t>Conflict Type</t>
  </si>
  <si>
    <t>Comment</t>
  </si>
  <si>
    <t>Unique ID</t>
  </si>
  <si>
    <t>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t>
  </si>
  <si>
    <t>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t>
  </si>
  <si>
    <t>Insufficient knowledge level of students to start the course.</t>
  </si>
  <si>
    <t>insufficient knowledge of students</t>
  </si>
  <si>
    <t>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t>
  </si>
  <si>
    <t>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t>
  </si>
  <si>
    <t>Setting up the infrastructure is difficulty.</t>
  </si>
  <si>
    <t>Difficulty in setting up the environment</t>
  </si>
  <si>
    <t xml:space="preserve">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t>
  </si>
  <si>
    <t>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t>
  </si>
  <si>
    <t>Limited computional resources.</t>
  </si>
  <si>
    <t>lack of computing resources</t>
  </si>
  <si>
    <t>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t>
  </si>
  <si>
    <t>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t>
  </si>
  <si>
    <t>Cloud providers usage has limits.</t>
  </si>
  <si>
    <t>Difficulty in using internet Cloud services</t>
  </si>
  <si>
    <t>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t>
  </si>
  <si>
    <t>There is no taxonomy about what are the main DevOps concepts.
There's a lack of reference on operations concepts.
It is difficult to express and formalize DevOps concepts. There is not bulletproof in devops.</t>
  </si>
  <si>
    <t>There is no convention about DevOps concepts.</t>
  </si>
  <si>
    <t>Lack of taxonomy of DevOps concepts</t>
  </si>
  <si>
    <t>devops concepts</t>
  </si>
  <si>
    <t>I don't know any specific teaching devops tool.</t>
  </si>
  <si>
    <t>Unknown specific devops educational supportive environment.</t>
  </si>
  <si>
    <t>Lack of specific tool for DevOps teaching</t>
  </si>
  <si>
    <t>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t>
  </si>
  <si>
    <t>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t>
  </si>
  <si>
    <t>Limited time on teaching DevOps</t>
  </si>
  <si>
    <t xml:space="preserve">[...]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t>
  </si>
  <si>
    <t>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t>
  </si>
  <si>
    <t>Institutions' resources have limits.</t>
  </si>
  <si>
    <t>Difficulty during institution's resources authorization.</t>
  </si>
  <si>
    <t xml:space="preserve">
There wasn't a tool to configure the environment [...] or to automate these environments then [..] since it became manual.</t>
  </si>
  <si>
    <t>There was no automated environment setup tool to support the student.</t>
  </si>
  <si>
    <t>No automated environment configuration tool.</t>
  </si>
  <si>
    <t>There wasn't a set of [...] scripts that the student should configure this environment himself, install the tool himself [...] whatever the servers he needed.</t>
  </si>
  <si>
    <t>There was no script for the student on how to install the tools used during the course.</t>
  </si>
  <si>
    <t>Lack of tools installation script.</t>
  </si>
  <si>
    <t>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t>
  </si>
  <si>
    <t>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t>
  </si>
  <si>
    <t>Insufficient literature.</t>
  </si>
  <si>
    <t>class preparation</t>
  </si>
  <si>
    <t>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t>
  </si>
  <si>
    <t>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t>
  </si>
  <si>
    <t>Difficulty in making clear to students the importance of having a more realistic perspective of production.</t>
  </si>
  <si>
    <t>Exercises with professional scenarios</t>
  </si>
  <si>
    <t>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t>
  </si>
  <si>
    <t>Difficulty in teaching the student how to operate the system, allowing the addition of new features without breaking the system.
Difficulty for students to practice the concept of Continuous Delivery when it is necessary to add new features to the system without the build breaking.</t>
  </si>
  <si>
    <t>Difficulty in teaching the student how to operate the system, allowing the addition of new features without breaking the system.</t>
  </si>
  <si>
    <t>Difficulty in teaching about operationalization and addition of new system features</t>
  </si>
  <si>
    <t>How can we see if the student is aware of the concept of continuous delivery, which is one of the concepts we address?</t>
  </si>
  <si>
    <t>Difficulty in assessing students' understanding of Continuous Delivery.</t>
  </si>
  <si>
    <t>Difficulty in evaluating the understanding of Continuous Delivery</t>
  </si>
  <si>
    <t>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t>
  </si>
  <si>
    <t>Difficulty in tool change</t>
  </si>
  <si>
    <t>the docker, [...] to use, they usually have a greater difficulty in this theme, in the beginning.</t>
  </si>
  <si>
    <t>Initial difficulty using the Docker container tool.</t>
  </si>
  <si>
    <t>Difficulty with Docker</t>
  </si>
  <si>
    <t>A challenge that is to convince students to give importance to this... they have this other view, this aspect of the configuration of the environment.</t>
  </si>
  <si>
    <t>The student has difficulty realizing the importance of setting the environment.</t>
  </si>
  <si>
    <t>Difficulty in understanding the importance of setting the environment</t>
  </si>
  <si>
    <t>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t>
  </si>
  <si>
    <t>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t>
  </si>
  <si>
    <t>There is a large number of DevOps tools.</t>
  </si>
  <si>
    <t>Abundance of tools for DevOps practices</t>
  </si>
  <si>
    <t>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t>
  </si>
  <si>
    <t>Difficulty to teach the DevOps culture.
There is no ready-made recipe to teach the DevOps mindset (culture).
Difficulty breaking through resistance to the DevOps culture and its principles.
Difficulty contextualizing the DevOps culture.
Culture is difficult to teach.</t>
  </si>
  <si>
    <t xml:space="preserve">DevOps culture is hard to teach. </t>
  </si>
  <si>
    <t>Lack of step-by-step instructions about cultural part teaching</t>
  </si>
  <si>
    <t>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t>
  </si>
  <si>
    <t>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t>
  </si>
  <si>
    <t>It's hard to show to students that DevOps is not all about tooling.</t>
  </si>
  <si>
    <t>Student disinterest in cultural aspects of DevOps.</t>
  </si>
  <si>
    <t xml:space="preserve">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t>
  </si>
  <si>
    <t>Difficulties in remote work with students: privacy, availability, infrastructure differences, environment configuration.</t>
  </si>
  <si>
    <t>Difficulty in remote work with students: privacy, availability, infrastructure difference, environment configuration.</t>
  </si>
  <si>
    <t>Difficulty dealing with assessments based on a traditional test model.</t>
  </si>
  <si>
    <t>Difficulty in using assessments with traditional tests</t>
  </si>
  <si>
    <t>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t>
  </si>
  <si>
    <t>The teaching of devops is multidisciplinary, covering different areas such as development, safety and operation.
There is a very diverse and multidisciplinary knowledge in teaching DevOps.</t>
  </si>
  <si>
    <t>The multidiscuplinary of DevOps is hard to deal with.</t>
  </si>
  <si>
    <t>Wide coverage of diverse areas by DevOps teaching.</t>
  </si>
  <si>
    <t>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t>
  </si>
  <si>
    <t>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t>
  </si>
  <si>
    <t>Teach DevOps concepts to students no industrial experience is hard.</t>
  </si>
  <si>
    <t>Greater difficulty in understanding by students with little experience in Dev and Ops</t>
  </si>
  <si>
    <t>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t>
  </si>
  <si>
    <t>The teacher needs good technical knowledge in the areas of security (especially vulnerability management) and systems development to teach DevSecOps.
Skills to teach DevOps are challeging.</t>
  </si>
  <si>
    <t>Skills to teach DevOps are challeging.</t>
  </si>
  <si>
    <t>Teacher background necessary in DevSecOps teaching: security and development</t>
  </si>
  <si>
    <t>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t>
  </si>
  <si>
    <t>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t>
  </si>
  <si>
    <t>It's challeging to deal with students having different backgrounds.</t>
  </si>
  <si>
    <t>Difficulty in collaboration with groups of students who have very different experiences</t>
  </si>
  <si>
    <t>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t>
  </si>
  <si>
    <t>Students find it difficult to configure the tools on their own machines in remote teaching mode.</t>
  </si>
  <si>
    <t>difficult tools configuration on remote teaching</t>
  </si>
  <si>
    <t>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t>
  </si>
  <si>
    <t>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t>
  </si>
  <si>
    <t>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t>
  </si>
  <si>
    <t>It's challeging to balance DevOps theory and practice.</t>
  </si>
  <si>
    <t>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t>
  </si>
  <si>
    <t>Difficulty in monitoring and keeping in touch with all students effectively during remote learning classes.
It's hard to do hands-on on remote learning because the teacher can't see the students face.
It is very difficult to interact with students in lecture remote teaching.</t>
  </si>
  <si>
    <t>Comunications with students is hard when classes are remote.</t>
  </si>
  <si>
    <t>students' difficulty in remote learning: in monitoring and keeping in contact</t>
  </si>
  <si>
    <t xml:space="preserve">There's still this challenge of understanding these tools, environment, network, configuration, you know? So, I think one challenge brings the other, right? I would say this is a challenge, too.
</t>
  </si>
  <si>
    <t>Difficulty in understanding environment, tools and network configuration.</t>
  </si>
  <si>
    <t>Difficulty in an understanding environment, tools and network configuration.</t>
  </si>
  <si>
    <t>When you go to configure the tools and such, as you were the one who developed the system, it becomes easier, I believe you understand all the automations and such, but at the same time I see that the guys have a lot of difficulty in doing it.</t>
  </si>
  <si>
    <t>There is difficulty for students to carry out the automation of the construction of systems used during the course.</t>
  </si>
  <si>
    <t>Students with difficulty in automating systems.</t>
  </si>
  <si>
    <t>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t>
  </si>
  <si>
    <t>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t>
  </si>
  <si>
    <t>It's challeging to find the right sized examples to teach DevOps.</t>
  </si>
  <si>
    <t>Difficulty at select of a realistic example system for students</t>
  </si>
  <si>
    <t>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t>
  </si>
  <si>
    <t>Lack of time for teachers to develop a ready-made and well-crafted example system.
Lack of time to structure more complex environments with students.</t>
  </si>
  <si>
    <t>Lack of time to prepare classes to teach DevOps.</t>
  </si>
  <si>
    <t>Little time during preparation of a well-designed example system by the teacher with little time</t>
  </si>
  <si>
    <t>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t>
  </si>
  <si>
    <t>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t>
  </si>
  <si>
    <t>It's challeging to be up-to-date with industrial DevOps tools.</t>
  </si>
  <si>
    <t>teacher constantly updated with the industry</t>
  </si>
  <si>
    <t xml:space="preserve">[...]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t>
  </si>
  <si>
    <t>Difficulty supporting the use of several different tools and environments at the same time.
Differences in people's environments and their hardware configuration cause problems.
Different types of OSs can difficult the flow of environment setup.</t>
  </si>
  <si>
    <t>It's difficult to deal with different hardware and software.</t>
  </si>
  <si>
    <t>Difficulty supporting multiple tools and environments</t>
  </si>
  <si>
    <t>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t>
  </si>
  <si>
    <t>No time for initial setup of student environment</t>
  </si>
  <si>
    <t>Material heterogeneity is the biggest challenge. You have to set up a class sewing the fonts, right?
When I started preparing, there was not a buy the book, a "kit" a suggestion for a course, there for you to start, it is a good start, right?</t>
  </si>
  <si>
    <t>There is no unified material for DevOps teaching.</t>
  </si>
  <si>
    <t>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t>
  </si>
  <si>
    <t>Difficulty in resuming sufficient and suitable material for class lessons.
It is necessary to use multiple books because they do not cover all concepts.</t>
  </si>
  <si>
    <t>Difficulty in using multiple materials to create the classes.</t>
  </si>
  <si>
    <t>Difficulty in condensing suitable material for classes</t>
  </si>
  <si>
    <t>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t>
  </si>
  <si>
    <t>Students rely heavily on the teacher's slide material, which is often limited.
The students don't read the suggested book even if you strongly encourage them.
Students tend to get short free versions and not full versions of books.</t>
  </si>
  <si>
    <t>Students rely on limited material instead of reading books.</t>
  </si>
  <si>
    <t>Strong reliance on student-limited support material</t>
  </si>
  <si>
    <t>There are concepts of collaboration, communication, organization that are a little subjective, right? So, it's a little harder for you to evaluate.</t>
  </si>
  <si>
    <t>The DevOps concepts collaboration, communication and organization are difficult to assess due to the high degree of subjectivity.</t>
  </si>
  <si>
    <t>Difficulty in subjective DevOps concepts during assessment.</t>
  </si>
  <si>
    <t>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t>
  </si>
  <si>
    <t>Difficulty in structuring the learning journey.
Difficulty to create a teaching plan, especially connecting the covered subjects.</t>
  </si>
  <si>
    <t>Difficulty in structuring the learning journey.</t>
  </si>
  <si>
    <t>Difficulty in structuring the learning journey</t>
  </si>
  <si>
    <t>team of monitors [...] If you don't have it, it gets heavier, it's more difficult, you alone evaluate. Take a class with forty students, even if you divide it into teams, it's a lot for you to evaluate.</t>
  </si>
  <si>
    <t>Large class assessment requires great effort.</t>
  </si>
  <si>
    <t>Requirement of great effort during assessment of large classes</t>
  </si>
  <si>
    <t>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t>
  </si>
  <si>
    <t>Difficulty in setting up classes without a prior reference ones.
It isn't easy to create a DevOps course without having another course as a reference.
Few universities have a DevOps course.
It's really difficult to find supports if you want to teach DevOps.</t>
  </si>
  <si>
    <t>It is difficult to create a DevOps course without a previous reference ones.</t>
  </si>
  <si>
    <t>Difficult during the creation of the classes without reference to a previous discipline.</t>
  </si>
  <si>
    <t>This teaching plan is not and should not be completed, right? He doesn't have it, he's never ready. ... Things change too fast, the focus changes too fast.</t>
  </si>
  <si>
    <t>Rapid and constant changes in DevOps make it difficult to create a teaching plan.</t>
  </si>
  <si>
    <t>Challenge during the creation of the teaching plan related to rapid and constant changes in DevOps</t>
  </si>
  <si>
    <t>"DevOps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t>
  </si>
  <si>
    <t>Difficulty in linking DevOps classes with other subjects of interest to students.</t>
  </si>
  <si>
    <t>Difficulty related to linking DevOps with other disciplines</t>
  </si>
  <si>
    <t>There are several environments in the cloud, but they all cost money.</t>
  </si>
  <si>
    <t>Environment set up in a cloud service cost money.</t>
  </si>
  <si>
    <t xml:space="preserve">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t>
  </si>
  <si>
    <t>VirtualBox has limitation in MacOS.</t>
  </si>
  <si>
    <t>limitation of VirtualBox</t>
  </si>
  <si>
    <t>You have to find a set of tools that work together.
 For many people, getting them all to work together can be particularly challenging.</t>
  </si>
  <si>
    <t>You have to find a set of tools that work together.
For many people, getting all technologies to work together can be particularly challenging.</t>
  </si>
  <si>
    <t>Getting all DevOps tools to work together is challenging.</t>
  </si>
  <si>
    <t>Challenge of integration of all DevOps tools together</t>
  </si>
  <si>
    <t xml:space="preserve">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t>
  </si>
  <si>
    <t>It is difficult to students learning agile techniques like pair programming.
A lot of agile concepts are hard to teach in a classroom setting.
It's challenging the students to be and to think agile into mininum viable product.
It is difficult how to organize each sprint.</t>
  </si>
  <si>
    <t>It is difficult to teach agile techniques.</t>
  </si>
  <si>
    <t>difficulty in agile techniques</t>
  </si>
  <si>
    <t>Are they following the process? Not, did they get the work done in the end? That's not the important part is did they learn the process and follow it? And did they learn from it? So that's, it's kind of challenging.</t>
  </si>
  <si>
    <t>It is challeging to verify if the students learn the devops process of working.</t>
  </si>
  <si>
    <t>difficulty in the evaluation of students learn level</t>
  </si>
  <si>
    <t>Doing a hands-on class with that many (45) students is just physically challenging.</t>
  </si>
  <si>
    <t>Difficulty in hands-on classes with 45 or more students</t>
  </si>
  <si>
    <t>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t>
  </si>
  <si>
    <t>Teach operational activities is ignored because it is hard.</t>
  </si>
  <si>
    <t>operational activities ignored</t>
  </si>
  <si>
    <t xml:space="preserve">That is a lot of the devops principles that come into play. </t>
  </si>
  <si>
    <t>Many devops concepts need to be taught.</t>
  </si>
  <si>
    <t>many devops concepts</t>
  </si>
  <si>
    <t>Dangerous of teaching too many tools</t>
  </si>
  <si>
    <t>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t>
  </si>
  <si>
    <t>Students are not at a level in the their companies where they can introduce DevOps mindset.</t>
  </si>
  <si>
    <t>DevOps students without sufficient level at their companies</t>
  </si>
  <si>
    <t>It can be a little harder garner garnering some of that same thing from, from industry, you know, unless you happen to find reasonably wit reasonably written, uh, white papers or, or things along those lines.</t>
  </si>
  <si>
    <t>It is hard to find strategies from industry unless if it written in a paper.</t>
  </si>
  <si>
    <t>few industry strategies unless papers</t>
  </si>
  <si>
    <t>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t>
  </si>
  <si>
    <t>Task done by students do not means that students learned correctly.</t>
  </si>
  <si>
    <t>Without correlation between task done and learned correctly</t>
  </si>
  <si>
    <t>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t>
  </si>
  <si>
    <t>It is difficult for students to understand the importance the software running in production, not just compiling.</t>
  </si>
  <si>
    <t>difficulty for understand the importance of a correct software over just compiling</t>
  </si>
  <si>
    <t>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t>
  </si>
  <si>
    <t>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t>
  </si>
  <si>
    <t>DevOps course doesn't look relevant for undergratuate students when you start teaching.</t>
  </si>
  <si>
    <t>students without motivation in DevOps course</t>
  </si>
  <si>
    <t>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t>
  </si>
  <si>
    <t>You need a lot of interconnected machines running different services with visibility on each other to do continous deployment.</t>
  </si>
  <si>
    <t>Continous deployment require a lot of interconnected machines running different services with visibility to each other</t>
  </si>
  <si>
    <t>Uh, so that's a practical challenge that when you want to put it in place, and as a teacher, you want to be able to log into all of those machines to see what they're doing.</t>
  </si>
  <si>
    <t>It's hard to supervise students' work when you use a lot of virtual machines.</t>
  </si>
  <si>
    <t>difficulty in the supervision of students work with a lot of virtual machines</t>
  </si>
  <si>
    <t>It's hard for them to see all the values, layers of source side, real shoes, deployment side. They have a tendency because the students write code clicky works done, right? And it's hard to teach them that no wanting code somewhere.</t>
  </si>
  <si>
    <t>It's hard for students to see the values of deployment side and they don't want to do operational activities.</t>
  </si>
  <si>
    <t>difficulty in students understanding about deployment side without the knowledge of operational activities</t>
  </si>
  <si>
    <t>What is hard is to be prepared with, um, a technology stack that is robust and simple or very simple so that you know exactly what you look when you help them debug.</t>
  </si>
  <si>
    <t>It is hard to prepare a robust and simple technology stack.</t>
  </si>
  <si>
    <t>Hard preparation of simple and robust technologies</t>
  </si>
  <si>
    <t>It's mostly the preparation of the exercise that is demanding.
That's one of the challenge that I find in preparing proper courses, finding and implementing an application, creating some issues in it, some bugs in it.</t>
  </si>
  <si>
    <t>The preparation of the exercise is demanding.
It is laborious to prepare the exercise that the students will work.</t>
  </si>
  <si>
    <t>The preparation of the exercise is demanding.</t>
  </si>
  <si>
    <t>laborious exercise preparation</t>
  </si>
  <si>
    <t>Um, but then the preparation for the class itself was a concept class. That's, I've done that. Um, and then adjust, but it's no more difficult than any other class. It depends what you know, and what you do as a job. Right? And that's part of my job to do it. So I feel comfortable</t>
  </si>
  <si>
    <t>Teach DevOps requires much knowledge from the professor who could not be familiar with it.</t>
  </si>
  <si>
    <t>requirement of teaching a lot of DevOps knowledge from the professor perspective</t>
  </si>
  <si>
    <t>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t>
  </si>
  <si>
    <t>It is arduous to analyse the code and run scripts for each project.</t>
  </si>
  <si>
    <t>arduous analysis for each project</t>
  </si>
  <si>
    <t>And as I said, we, students are doing other things. So this means we are limited in what we can ask them.</t>
  </si>
  <si>
    <t>There is a limitation of what is appropriate to ask the students because they are doing a lot of other activities.</t>
  </si>
  <si>
    <t>limitation of about professor´s asks due many activities</t>
  </si>
  <si>
    <t>For us as educators, we need to find a way where we can make it interesting.
You can make the lectures more interactive, but to make the lecture attractive students have to willing to interact. Right. Which is very difficult to do.</t>
  </si>
  <si>
    <t>Make a DevOps course attractive to the students is challenging.
Make the lectures attractive is difficult.</t>
  </si>
  <si>
    <t>Make a DevOps course attractive to the students is challenging.</t>
  </si>
  <si>
    <t>Challenge of creation of an attractive DevOps course</t>
  </si>
  <si>
    <t>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t>
  </si>
  <si>
    <t>There is no convention as to what are the main DevOps concepts that should be taught.
It's difficult to decide what will be taught in a DevOps course.
Hard to decide whether to teach telemetry or not.</t>
  </si>
  <si>
    <t>There is no convention as to what are the main DevOps concepts that should be taught.</t>
  </si>
  <si>
    <t>no convention about DevOps course curriculum</t>
  </si>
  <si>
    <t>The, the overall context will change the process they use will have to change, to adapt, to become better, to, to stay at the top too, you know, they have to, so they have to recognize first that technologies will change, but the foundation, the fundamentals will remain,</t>
  </si>
  <si>
    <t>It's hard to make clear to students and make them understand the fact that technologies will change with time, but the fundamentals will remain.</t>
  </si>
  <si>
    <t>Students' understanding of the importance of DevOps concepts over the tools</t>
  </si>
  <si>
    <t>JIRA is quite difficult to use in industry context, um, just because of the license model then. So it's, it's too complex.</t>
  </si>
  <si>
    <t>It's difficult to use Jira lifecycle management tool because of its licence model.</t>
  </si>
  <si>
    <t>arduous manage of Jira lifecycles licence</t>
  </si>
  <si>
    <t>So one of the challenge from an environment point of view is to get something that students can relate to.</t>
  </si>
  <si>
    <t>It's hard to find something students can relate to, from a environment point of view.</t>
  </si>
  <si>
    <t>difficulty students in relationship with an environment point of view</t>
  </si>
  <si>
    <t>We hear from our industrial partners and from industry in general is there's this HUGE gap right? Between what the industry needs and what university provides.</t>
  </si>
  <si>
    <t>There is a lack between what the industry wants from students about DevOps and what the university teaches.</t>
  </si>
  <si>
    <t>difference between industry desire about student knowledge of DevOps and DevOps academic teaching</t>
  </si>
  <si>
    <t>It didn't work for some specific tools that they wanted to present using this a katacoda, uh, website.</t>
  </si>
  <si>
    <t>Katacoda does not work for some specific tools.</t>
  </si>
  <si>
    <t>spacific tools do not woth with katacoda</t>
  </si>
  <si>
    <t>It was a bit risk because if they had contributed to something that, uh, that the developers didn't merge they wouldn't get, uh, get the score.</t>
  </si>
  <si>
    <t>The students wouldn't get the score if they had contributed to some open source project that the developers didn't merge on github.</t>
  </si>
  <si>
    <t>student scores based on Github commit approval</t>
  </si>
  <si>
    <t>How this practitioner really works, because if you're not doing this, then you will stay at a very technical level. Like you deploy a pipeline and you're doing DevOps, which is absolutely not the case. And that's absolutely not the, uh, understanding of what DevOps is.</t>
  </si>
  <si>
    <t>It is difficult to students understand how the pipeline deployment works and not just running it.</t>
  </si>
  <si>
    <t>how pipeline deployment works</t>
  </si>
  <si>
    <t xml:space="preserve">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t>
  </si>
  <si>
    <t>Using remote services is really complicated to debug because you don't have the access on the what's happening.
Debugging lab sessions are frustating.</t>
  </si>
  <si>
    <t>Debugging lab sessions are very difficult.</t>
  </si>
  <si>
    <t>difficulty in debugging of lab sessions</t>
  </si>
  <si>
    <t>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t>
  </si>
  <si>
    <t>Bamboo continuous integration does not work with 120 students running pipeline at the same time.</t>
  </si>
  <si>
    <t>problems with a lot of pipelines in Bambo</t>
  </si>
  <si>
    <t>He grade scale was half description, half justification, and that's helped a lot, but it's always, um, qualitative in this way. It's, it's, it's really difficult to be quantitative and to have this, uh, uh, grade scale that is by the, uh, by the point.</t>
  </si>
  <si>
    <t>It is really difficult to quantitative grade scale on the description and the justification of case studies.</t>
  </si>
  <si>
    <t>quantitative grade scale on description and case study</t>
  </si>
  <si>
    <t>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t>
  </si>
  <si>
    <t>There is no consensus if DevOps course should be mandatory or optional.</t>
  </si>
  <si>
    <t>no consensual about DevOps discipline mandatory</t>
  </si>
  <si>
    <t xml:space="preserve">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t>
  </si>
  <si>
    <t>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t>
  </si>
  <si>
    <t>Use cloud provider services with students plans.</t>
  </si>
  <si>
    <t>agreement between educational institution and internet cloud services</t>
  </si>
  <si>
    <t>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t>
  </si>
  <si>
    <t>Build scenarios that students can run on their own computer.
Give up teaching content that the student cannot run on their machine.
Take advantage of the student's own computational resource and adapt to something that requires less computational demand.</t>
  </si>
  <si>
    <t>Build scenarios that students can run on their own computer.</t>
  </si>
  <si>
    <t>setting up scenarios on the student's computer</t>
  </si>
  <si>
    <t>This was somehow harmonized.</t>
  </si>
  <si>
    <t>Define what are the devops concepts.</t>
  </si>
  <si>
    <t>No definition of DevOps concepts</t>
  </si>
  <si>
    <t>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t>
  </si>
  <si>
    <t>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t>
  </si>
  <si>
    <t>I think a potential candidate is GNS3.</t>
  </si>
  <si>
    <t>The GNS3 tool is a potential candidate as a tool for teaching DevOps.</t>
  </si>
  <si>
    <t>GNS3 as a DevOps Teaching Support Tool</t>
  </si>
  <si>
    <t>All the DevOps tooling behind it like [...] the ansible or terraform here, or any of those other flavors of automation and deployment and stuff like that you can use.</t>
  </si>
  <si>
    <t>Ansible as deployment automation tools can be used in teaching DevOps.</t>
  </si>
  <si>
    <t>Use of Ansible, Terraform as a tool during DevOps teaching</t>
  </si>
  <si>
    <t>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t>
  </si>
  <si>
    <t>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t>
  </si>
  <si>
    <t>Teaching method based on practical activities.</t>
  </si>
  <si>
    <t>Incremental teaching based on projects and practical activities.</t>
  </si>
  <si>
    <t>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t>
  </si>
  <si>
    <t>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t>
  </si>
  <si>
    <t>Non-deep theory class.</t>
  </si>
  <si>
    <t>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t>
  </si>
  <si>
    <t>Divide the workload of subjects that are related to networking and programming.
Seeking balance in teaching development and operation.</t>
  </si>
  <si>
    <t>Divide the workload of subjects that are related to networking and programming.</t>
  </si>
  <si>
    <t>Division between Dev and Ops disciplines.</t>
  </si>
  <si>
    <t>I had to delegate this responsibility to the student.
When you do not have resources in the structure you are linked to, as an institution, you have to delegate that the student really finds his ways.</t>
  </si>
  <si>
    <t>Delegating the responsibility for finding adequate infrastructure for the student when it is not possible to obtain the necessary resources from the institution.
Delegate responsibility to the student.</t>
  </si>
  <si>
    <t>Delegate the responsibility for finding adequate infrastructure for the student.</t>
  </si>
  <si>
    <t>resources from the student's side instead of academy</t>
  </si>
  <si>
    <t>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t>
  </si>
  <si>
    <t>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t>
  </si>
  <si>
    <t>Work on improving students' skills related to non-functional requirements.</t>
  </si>
  <si>
    <t>Perfecting of skills with non-functional requirements</t>
  </si>
  <si>
    <t>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t>
  </si>
  <si>
    <t>Use of a learning tool to facilitate understanding of the concept of Continuous Integration.
Using a learning tool helps in DevOps teaching.
Using a learning tool helps in DevOps teaching.
Use tools while explaining the continuous integration concept.</t>
  </si>
  <si>
    <t>Use a learning tool to easy the DevOps teaching.</t>
  </si>
  <si>
    <t>Use of a learning tool</t>
  </si>
  <si>
    <t xml:space="preserve">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t>
  </si>
  <si>
    <t>DevOps deserves a discipline in the curriculum.
Be concerned with the course's curriculum, maintaining and creating DevOps disciplines.
DevOps deserves a discipline in the curriculum of courses focused on software development.</t>
  </si>
  <si>
    <t>DevOps deserves a discipline in the curriculum.</t>
  </si>
  <si>
    <t>Necessity of a DevOps discipline</t>
  </si>
  <si>
    <t>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t>
  </si>
  <si>
    <t>Evaluate level of participation and difficulty of students in teamwork.
Assess students through project and group exercises, more specifically the collaboration of each one within the group.</t>
  </si>
  <si>
    <t>Evaluate level of participation and difficulty of students in teamwork.</t>
  </si>
  <si>
    <t>Evaluation of participation in teamwork</t>
  </si>
  <si>
    <t>We can monitor this part of the evaluation a lot due to their activity. So part of it is the cloud system tool that allows us to do this monitoring.</t>
  </si>
  <si>
    <t>Monitoring of students through activities in a learning support environment.</t>
  </si>
  <si>
    <t>Monitoring by a supportive learning environment.</t>
  </si>
  <si>
    <t>Adoption of tools from instructors   by students</t>
  </si>
  <si>
    <t>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t>
  </si>
  <si>
    <t>A discipline must have a considerable workload to centralize and harmonize development and operation information.</t>
  </si>
  <si>
    <t>DevOps discipline with the considerable workload.</t>
  </si>
  <si>
    <t xml:space="preserve">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t>
  </si>
  <si>
    <t xml:space="preserve">Socializing knowledge acquired in practical activities is essential for learning.
Teach social coding.
Get the students to be more social in their coding practices and do pair programming </t>
  </si>
  <si>
    <t>Teach social coding.</t>
  </si>
  <si>
    <t>Socialization of knowledge of practical activities</t>
  </si>
  <si>
    <t>They choose to [...] put this system on the air for a customer to see, right? In this aspect, the client is the teachers themselves who are evaluating.</t>
  </si>
  <si>
    <t>Adopt a more professional approach in which teachers act as clients.</t>
  </si>
  <si>
    <t>Teachers as clients</t>
  </si>
  <si>
    <t>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t>
  </si>
  <si>
    <t>The Continuous Integration and industry tools must be in the curricula.</t>
  </si>
  <si>
    <t>Continuous Integration and industrial tools at the curriculum</t>
  </si>
  <si>
    <t>But as there isn't, we find different materials; we have several publications.</t>
  </si>
  <si>
    <t>Combine the various materials and publications available to make up for the lack of a unified, complete, and high-level material.</t>
  </si>
  <si>
    <t>Union of various materials and publications available</t>
  </si>
  <si>
    <t>[...] With the addition of our Project of Software Development team of professor Sales, he has access, so, more within the tool, he already knows the most diverse aspects. It was already possible for us to solve several difficulties.[...]</t>
  </si>
  <si>
    <t>When using a tool to help teach, you must have a good command of it and the necessary permissions/accompaniment of someone with such permissions to deal well with the possible difficulties during its use in the discipline.</t>
  </si>
  <si>
    <t>good mastery of the tools with the necessary permissions</t>
  </si>
  <si>
    <t>The same DevOps discipline now applies at the institution where I teach concerning classes focused on security and vulnerability management and courses focused on application development and construction.</t>
  </si>
  <si>
    <t>You can use the same discipline of DevOps for operation groups focused on safety and development groups.</t>
  </si>
  <si>
    <t>Identical DevOps discipline for  operation and development classes</t>
  </si>
  <si>
    <t>In DevOps [...], the security teams are much more in understanding what it represents from the point of view of vulnerability management and architecture, from the network concerning the cloud.</t>
  </si>
  <si>
    <t>Teach the part of cloud vulnerability, architecture, and network management to the security classes in DevOps.</t>
  </si>
  <si>
    <t>Vulnerability management teaching to DevOps security classes.</t>
  </si>
  <si>
    <t>The recommendation is to understand the learning context of the class.
Adapt the menu according to the student profile you have.</t>
  </si>
  <si>
    <t>Identify the most compatible DevOps scope for each class.
Adapt the course according to the profile of students.</t>
  </si>
  <si>
    <t>Identify the most compatible DevOps scope for each class.</t>
  </si>
  <si>
    <t>DevOps scope more compatible with each class</t>
  </si>
  <si>
    <t>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t>
  </si>
  <si>
    <t>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t>
  </si>
  <si>
    <t>Teach using examples.</t>
  </si>
  <si>
    <t>Practice with well-defined example steps and contexts.</t>
  </si>
  <si>
    <t>Present concepts that are well established in the community, such as axes, [...] in the DevOps process.
I simply want them to be able to set up some kind of a pipeline and understand how it works.</t>
  </si>
  <si>
    <t>Introduce well-established concepts by the DevOps community, such as the DevOps pipeline process.
Teach how to set up a pipeline and explain how it works.</t>
  </si>
  <si>
    <t>Introduce well-established concepts by the DevOps community, such as the DevOps pipeline process.</t>
  </si>
  <si>
    <t>Teaching of well-established concepts like the DevOps pipeline process</t>
  </si>
  <si>
    <t>Present [...] cases on how this translates, [...] eliminating the silos between operations and development.</t>
  </si>
  <si>
    <t>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t>
  </si>
  <si>
    <t>Show use cases of DevOps.</t>
  </si>
  <si>
    <t>Use case sampling, eliminating silos between development and operations teams.</t>
  </si>
  <si>
    <t>Always start with culture before moving on to teaching or tool-based demonstration.</t>
  </si>
  <si>
    <t>Start teaching DevOps from the culture. Only then demonstrate with tools.</t>
  </si>
  <si>
    <t>teaching from culture, tools next</t>
  </si>
  <si>
    <t>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t>
  </si>
  <si>
    <t>Delimit a specific set of tools to build a scenario in order to demonstrate a concept to be taught.
Standardize the use of tools in a well-defined setting.</t>
  </si>
  <si>
    <t>Delimit a specific set of tools to build a scenario.</t>
  </si>
  <si>
    <t>Creation of teaching scenario based on specific set of tools</t>
  </si>
  <si>
    <t>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t>
  </si>
  <si>
    <t>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t>
  </si>
  <si>
    <t>Use cloud provider services.</t>
  </si>
  <si>
    <t>cloud provider services</t>
  </si>
  <si>
    <t>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t>
  </si>
  <si>
    <t>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t>
  </si>
  <si>
    <t>Promotes discussions about DevOps concepts and related issues.</t>
  </si>
  <si>
    <t>References from practical context lived by students</t>
  </si>
  <si>
    <t>This menu will have some possibilities to create mutations in this menu because the DevOps concept is very open; right, it encompasses different areas between development, security, and operations.</t>
  </si>
  <si>
    <t>Create mutations in the menu due to the breadth of DevOps encompassing the development, operation, and security part.</t>
  </si>
  <si>
    <t>menu varying percentage of development, operation and security</t>
  </si>
  <si>
    <t>Dedication on 50% for DevOps culture and 50% for tools on the curriculum</t>
  </si>
  <si>
    <t>For a project management class [...], I often had to introduce [...] based on direct analogies or analogies with other scenarios he has already encountered in the product management part to understand what I was speaking.</t>
  </si>
  <si>
    <t>For project management class, it is necessary to introduce DevOps through direct analogies or using scenarios known to them during teaching.</t>
  </si>
  <si>
    <t>Teaching through known direct analogies to project management classes</t>
  </si>
  <si>
    <t xml:space="preserve">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t>
  </si>
  <si>
    <t>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t>
  </si>
  <si>
    <t>Teach the DevOps mindset.</t>
  </si>
  <si>
    <t>Teaching of Culture DevOps</t>
  </si>
  <si>
    <t>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t>
  </si>
  <si>
    <t>We seek a communication between students and teachers, where attention is paid to the students' opinions.
Teaching customized based on students background.</t>
  </si>
  <si>
    <t>Customize the teaching based on students background.</t>
  </si>
  <si>
    <t>Culture of communication between student and teacher</t>
  </si>
  <si>
    <t>Nor use VM virtual machines because the virtual machine demands hardware resources. And it's not always that you have availability to upload two virtual machines on the student's device.</t>
  </si>
  <si>
    <t>Avoid using virtual machines because they demand hardware resources, which are not always available on the students' devices.</t>
  </si>
  <si>
    <t>Necessary great resource using virtual machines</t>
  </si>
  <si>
    <t>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t>
  </si>
  <si>
    <t>Terraform as a deployment automation tool can be used in teaching devops.
Use Terraform as a provisioning tool (Infrastructure as Code).</t>
  </si>
  <si>
    <t>Terraform as a deployment provisioning tool can be used in teaching devops.</t>
  </si>
  <si>
    <t>Use the Terraform tool.</t>
  </si>
  <si>
    <t>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t>
  </si>
  <si>
    <t>Use practical examples regularly for the student to interact.
Interact with the student and break the tone of voice every 20 minutes, inhibiting their loss of attention.
Interact with the student to keep him alert, proposing challenges, for example.</t>
  </si>
  <si>
    <t>Interact with the students.</t>
  </si>
  <si>
    <t>Iteration with students through practical examples</t>
  </si>
  <si>
    <t>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t>
  </si>
  <si>
    <t>Use examples with students to teach theory. For instance, we are using blocks or Trello to teach Lean.</t>
  </si>
  <si>
    <t>Use of blocks or trello for Lean teaching.</t>
  </si>
  <si>
    <t>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t>
  </si>
  <si>
    <t>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t>
  </si>
  <si>
    <t>Seek to know in advance the needs and limitations of the class.</t>
  </si>
  <si>
    <t>knowledge of the needs and limitations of the class</t>
  </si>
  <si>
    <t>If it's a mixed class, we send students a document that shows them beforehand, right? What are the prerequisites for him to take the course, software, software versions, how to install, well documented.</t>
  </si>
  <si>
    <t>Share course prerequisites with students in advance.</t>
  </si>
  <si>
    <t>Prerequisites available beforehand.</t>
  </si>
  <si>
    <t>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t>
  </si>
  <si>
    <t>Create student support examples and guidelines, breaks into parts to go through the steps gradually.
Create examples and guidelines to help students develop their solution based on it.
We're building a couple of tutorials so that the ones that have less experience can look at it.</t>
  </si>
  <si>
    <t>Create tutorials to help students.</t>
  </si>
  <si>
    <t>Separation in parts of support document for infrastructure configuration</t>
  </si>
  <si>
    <t>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t>
  </si>
  <si>
    <t>Simulate real problems that the student will likely face in their daily lives.
Try to simulate a real scenario employing someone in the group to insert issues and bugs in students project.</t>
  </si>
  <si>
    <t>Simulate real problems with the students.</t>
  </si>
  <si>
    <t>real problems common in the industry</t>
  </si>
  <si>
    <t>From a didactic point of view, we leave one or two hours before each day; there is a specific infra team to answer any student's doubts.</t>
  </si>
  <si>
    <t>There is a specific support team to answer students' questions about the related infrastructure part.</t>
  </si>
  <si>
    <t>Specific support team for infrastructure doubts.</t>
  </si>
  <si>
    <t>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t>
  </si>
  <si>
    <t>Avoid messing around with specific problems faced by students, dealing in a personalized way at the right time.</t>
  </si>
  <si>
    <t>Customization of Specific Problem Discussions Faced by Students</t>
  </si>
  <si>
    <t>A task tracking tool. Then it can be Notion or Trello; I think it's essential.</t>
  </si>
  <si>
    <t>Use a task tracking tool like Trello or Notion.</t>
  </si>
  <si>
    <t>Task Tracking Tools</t>
  </si>
  <si>
    <t>There must always be two tools, the stream that would be the zoom, Google Meet, any device that does that, Webex I don't know, it depends on the company.
Because of the remote learning  [...] I've been teaching my classes on zoom.</t>
  </si>
  <si>
    <t>Use a streaming tool like Zoom, Google Meet, or Webex in remote learning scenario.
Use Zoom in remote learning scenario.</t>
  </si>
  <si>
    <t>Use streaming tool like Zoom in remote learning scenario.</t>
  </si>
  <si>
    <t>Use a Stream Tool as Zoom, Google Meet or WebEx</t>
  </si>
  <si>
    <t>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t>
  </si>
  <si>
    <t>The Notion tool allows exporting to Markdown, enabling the versioning of documentation for each day of the course: all executed commands and additional content.</t>
  </si>
  <si>
    <t>Exportation to Markdown and Version from the Notion</t>
  </si>
  <si>
    <t>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t>
  </si>
  <si>
    <t>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t>
  </si>
  <si>
    <t>Use a code repository tool like Github.</t>
  </si>
  <si>
    <t>Use of code versioning tools</t>
  </si>
  <si>
    <t>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t>
  </si>
  <si>
    <t>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t>
  </si>
  <si>
    <t>Use Jenkins tool.</t>
  </si>
  <si>
    <t>Use of Jenkins.</t>
  </si>
  <si>
    <t>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t>
  </si>
  <si>
    <t>Notion and Trello allow student and teacher interaction in two ways. Gist does not allow it.</t>
  </si>
  <si>
    <t>Notion and Trello allow two-way iteration but Gist only one</t>
  </si>
  <si>
    <t>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t>
  </si>
  <si>
    <t>Limit the zoom FPS rate to 10, avoiding excessive student and instructor resource consumption.</t>
  </si>
  <si>
    <t>Mitigation of excessive resource consumption by limiting the fps zoom rate</t>
  </si>
  <si>
    <t>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t>
  </si>
  <si>
    <t>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t>
  </si>
  <si>
    <t>Grade students based on their learning journey and mistakes. What's important is how they get there, because every failure is learning opportunity.</t>
  </si>
  <si>
    <t>Individual assessment of students.</t>
  </si>
  <si>
    <t>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t>
  </si>
  <si>
    <t>Evaluate the course, performing an NPS (Net Promoter Score) with students.
Teachers and monitors must not be present at the time of course evaluation by students.
Do not try to get feedback before a student assessment, as the student may feel fearful.</t>
  </si>
  <si>
    <t>Evaluate the course.</t>
  </si>
  <si>
    <t>NPS as a form of course evaluation with students</t>
  </si>
  <si>
    <t>If possible, record at least one training for an autoscopy at the end. See if you have any language addiction, if there were any process that didn't fit the way you imagined, that would work, because when you're talking and doing, sometimes, there's a detail that it shouldn't.</t>
  </si>
  <si>
    <t>Record a training for the teacher to assess language addiction and whether the class flowed as planned.</t>
  </si>
  <si>
    <t>Class evaluation through training recording.</t>
  </si>
  <si>
    <t>Mixing, theoretical and practical [...] is essential.</t>
  </si>
  <si>
    <t>It is essential to mix the teaching of the theoretical part and the practical part of DevOps.</t>
  </si>
  <si>
    <t>Theoretical and practical education mix</t>
  </si>
  <si>
    <t>We need to talk about the theoretical part about Lean, which is the Toyota method, Kaisen is also very important, Agile which is significantly linked to the DevOps process.</t>
  </si>
  <si>
    <t>In the theoretical part of DevOps, Lean, Kaisen, and Agile should be taught.</t>
  </si>
  <si>
    <t>teaching from Lean, Kaisen and Agile on the theoretical part</t>
  </si>
  <si>
    <t>What is practical, from the menu, is to make an end-to-end software, [...] But, end-to-end, and the end, which is monitoring.</t>
  </si>
  <si>
    <t>Make software from start to finish, going through the DevOps steps to the monitoring step.</t>
  </si>
  <si>
    <t>Development of software across all steps from DevOps.</t>
  </si>
  <si>
    <t>Software build [...] deliver this to a VM, somehow, in the best way you understand, which is possible in your suite [...] You can provide it with Docker.</t>
  </si>
  <si>
    <t>Perform continuous delivery through virtual machines or with Docker.</t>
  </si>
  <si>
    <t>Continuous delivery through virtual machine or docker</t>
  </si>
  <si>
    <t>The software [...] a monitoring tool, in the end, for you to look at. [...] Look at a Grafana, for example, with Prometheus, which is free software, like that.</t>
  </si>
  <si>
    <t>Use Grafana and Prometheus as monitoring tools.</t>
  </si>
  <si>
    <t>Grafana and Prometheus as monitoring tools</t>
  </si>
  <si>
    <t>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t>
  </si>
  <si>
    <t>Use a complete example project from places such as a java discussion forum.</t>
  </si>
  <si>
    <t>Exemplification from forum projects.</t>
  </si>
  <si>
    <t>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t>
  </si>
  <si>
    <t>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t>
  </si>
  <si>
    <t>Practical activities in the course: bank decoupling, versioning, integration and continuous delivery</t>
  </si>
  <si>
    <t>Make it very clear, pedagogically, that I think it involves an exemplary sound configuration so that the student can hear you well, always with the camera open, even if the student doesn't open it, because he can't, but let him see you, that he feels this approach as much as possible.</t>
  </si>
  <si>
    <t>Provide a comfortable learning environment for the student, such as remote teaching, which requires adequate audio and video equipment.</t>
  </si>
  <si>
    <t>Comfortable student learning environment in remote</t>
  </si>
  <si>
    <t>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t>
  </si>
  <si>
    <t>Show the student that there are several ways and tools to do the task.
Teach in a way that knowledge can be applied in different tools, but not focus on the possible specific problems of each technology.</t>
  </si>
  <si>
    <t>Show the student that there are several ways and tools to do the task.</t>
  </si>
  <si>
    <t>clear diversity of possible tools to perform a task.</t>
  </si>
  <si>
    <t>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t>
  </si>
  <si>
    <t>Use a simple example system made by students.
Students build their own systems during the course in order to increase their understanding of automation.</t>
  </si>
  <si>
    <t>The students could build their own system during the course.</t>
  </si>
  <si>
    <t>Development of systems during discipline by students</t>
  </si>
  <si>
    <t>Practice of large amount of tools</t>
  </si>
  <si>
    <t>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t>
  </si>
  <si>
    <t>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t>
  </si>
  <si>
    <t>Use various sources of DevOps materials.</t>
  </si>
  <si>
    <t>Use of miscellaneous DevOps study materials.</t>
  </si>
  <si>
    <t>This part of the system, which I ask them to do to follow the discipline, [...] I'm seriously thinking about the idea of ​​simply giving them a system.
If I make this system, I can pass it on to people in a much simpler way, right? How do they do things and such.</t>
  </si>
  <si>
    <t>Deliver a ready-made sample system for students to use.
Using an example system designed by the teacher will give more confidence in supporting students during the course.</t>
  </si>
  <si>
    <t>Deliver a ready-made sample system for students to use.</t>
  </si>
  <si>
    <t>provision of a finalized system for students</t>
  </si>
  <si>
    <t>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t>
  </si>
  <si>
    <t>Initial Environment Configuration for Students</t>
  </si>
  <si>
    <t>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t>
  </si>
  <si>
    <t>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t>
  </si>
  <si>
    <t>Teach version control with git feature branch workflow.</t>
  </si>
  <si>
    <t>Teaching of version control, build, ci, gitflow and software testing.</t>
  </si>
  <si>
    <t>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t>
  </si>
  <si>
    <t>Document the consulted material, facilitating future access.</t>
  </si>
  <si>
    <t>Registration of reference material documentation</t>
  </si>
  <si>
    <t>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t>
  </si>
  <si>
    <t>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t>
  </si>
  <si>
    <t>Teach continuous integration and pipeline automation.</t>
  </si>
  <si>
    <t>Jenkins Tools, Travis Ci, Circle Ci and Github Action in Continuous Integration Teaching</t>
  </si>
  <si>
    <t>CI tools, like Jenkins, during the transition to cloud CI tools.</t>
  </si>
  <si>
    <t>The recommendation would be that it would be to get tools that are minimally relevant, right? And so that you can present the different cost-benefits of each one.
I try to pick a few key ones.</t>
  </si>
  <si>
    <t>Relevant tools and their costs Benefits</t>
  </si>
  <si>
    <t>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t>
  </si>
  <si>
    <t>Written evaluation of the Basic and Culture DevOps concept</t>
  </si>
  <si>
    <t>DevOps [...] In the specialization course [...] you can break all this content into more extensive disciplines.</t>
  </si>
  <si>
    <t>It is possible to break the teaching of DevOps into various disciplines in a DevOps specialization course.</t>
  </si>
  <si>
    <t>Division of the course of DevOps in various disciplines.</t>
  </si>
  <si>
    <t xml:space="preserve">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t>
  </si>
  <si>
    <t>The basics of building, testing, deploying, and monitoring should be present in a DevOps course.
Not just focus on the current, but teach the basics of DevOps and older technologies to a better understanding.</t>
  </si>
  <si>
    <t>The basics of building, testing, deploying, and monitoring should be present in a DevOps course.</t>
  </si>
  <si>
    <t>Build, test, deployment, and monitoring on a course DevOps</t>
  </si>
  <si>
    <t>During creation [...] Everything is already prepared, and the groups are always the same [...] it is the same booklet, the same content, the same teaching didactics, so there is no preparation for each class, you know? It was just an initial preparation.</t>
  </si>
  <si>
    <t>Standardize the teaching material for all classes.</t>
  </si>
  <si>
    <t>uniformity of the didactic material of the classes</t>
  </si>
  <si>
    <t>Training is limited [...] we will have to cut it, right? Focuses on tools, but which tools. So, this was a big challenge, so to think about which themes are essential, which means to teach, within each piece, right?</t>
  </si>
  <si>
    <t>It is necessary to choose which topics and tools are essential as the course time is limited.</t>
  </si>
  <si>
    <t>Prioritization of teaching more essential tools.</t>
  </si>
  <si>
    <t>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t>
  </si>
  <si>
    <t>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t>
  </si>
  <si>
    <t>Use relevant industry tools.</t>
  </si>
  <si>
    <t>industry relevant tools</t>
  </si>
  <si>
    <t>Of first showing the history, showing the motivation, showing the problem, and making some hooks with possible solutions that Devops was bringing, suitable?</t>
  </si>
  <si>
    <t>The assembly of classes should follow the following steps to use DevOps: history, motivation, problems that can be solved, and possible solutions with DevOps.</t>
  </si>
  <si>
    <t>class sequence</t>
  </si>
  <si>
    <t>So, we ended up choosing Java because it is the greatest strength; ours, that was Java.</t>
  </si>
  <si>
    <t>Use a programming language that the teacher knows.</t>
  </si>
  <si>
    <t>Use of a comfortable programming language for the teacher</t>
  </si>
  <si>
    <t>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t>
  </si>
  <si>
    <t>We don't evaluate, [...] but we keep observing, right, the students, and such throughout the training.</t>
  </si>
  <si>
    <t>Monitor student progress throughout training by conducting a traditional assessment.</t>
  </si>
  <si>
    <t>Monitoring rather than traditional evaluation</t>
  </si>
  <si>
    <t>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t>
  </si>
  <si>
    <t>Contextualize the historical aspects and definition of continuous integration, continuous delivery, continuous deployment, and automation concepts.</t>
  </si>
  <si>
    <t>Contextualization of historical aspects and definition of concepts Continuous integration, continuous delivery, continuous deployment and automation.</t>
  </si>
  <si>
    <t xml:space="preserve">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t>
  </si>
  <si>
    <t>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t>
  </si>
  <si>
    <t>Use Agile approaches in DevOps classes.</t>
  </si>
  <si>
    <t>Comparison between DevOps and software development models</t>
  </si>
  <si>
    <t>Infrastructure previously organized</t>
  </si>
  <si>
    <t>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t>
  </si>
  <si>
    <t>Relate devops to site reliability engineering (sre) for students.
Show the historical importance of DevOps and SRE concepts from the main players in the industry.</t>
  </si>
  <si>
    <t>Relate devops to site reliability engineering (sre) for students.</t>
  </si>
  <si>
    <t>Historical importance of DevOps and their relationship with SRE</t>
  </si>
  <si>
    <t>To bring the concept applied, then use a CDL approach, or PBL, that helps a lot, because then you have to present the problem and then show the idea behind the resolution of that problem.</t>
  </si>
  <si>
    <t>Make use of the Comprehensive Distance Learning (CDL) teaching methodology.</t>
  </si>
  <si>
    <t xml:space="preserve">Use of Comprehensive Distance Learning Teaching Methodology (CDL).
 </t>
  </si>
  <si>
    <t>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t>
  </si>
  <si>
    <t>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t>
  </si>
  <si>
    <t>It takes practice to understand DevOps concepts.</t>
  </si>
  <si>
    <t>practice for fixing the concepts</t>
  </si>
  <si>
    <t>I usually study the subject to understand and then see the best way to explain that subject.</t>
  </si>
  <si>
    <t>Study the subject thoroughly before preparing for classes.</t>
  </si>
  <si>
    <t>Study of many subjects before preparing classes.</t>
  </si>
  <si>
    <t>You propose the dynamics and have these things move the group because otherwise, it gets so dull.</t>
  </si>
  <si>
    <t>Use dynamics to inspire the class.</t>
  </si>
  <si>
    <t>dynamics for inspiration to class</t>
  </si>
  <si>
    <t>I try to bring this up: Mesos, Marathon, then Swarm, even to exercise the concepts is more accessible, lighter than Kubernetes, and then after Kubernetes, Rancher, for example.</t>
  </si>
  <si>
    <t>Initially, adopt more straightforward tools such as Mesos, Marathon, and Docker Swarm before using the Kubernetes tool.</t>
  </si>
  <si>
    <t>Use of Mesos, Marathon and Docker Swarm, before Kubernetes.</t>
  </si>
  <si>
    <t>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t>
  </si>
  <si>
    <t>If possible, have a team of monitors to assist in the assessment process.
Teacher assistants check if students contributions pass all the roles of the course.
Teacher assistants grade the projects and the professors grade the exams with cross validating.</t>
  </si>
  <si>
    <t>Teacher assistants help in the assessment process.</t>
  </si>
  <si>
    <t>Monitor staff helping evaluation</t>
  </si>
  <si>
    <t>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t>
  </si>
  <si>
    <t>Instigate students' critical thinking and encourage the self-taught search for extra-class information.
Promote and evaluate students' independent decision-making in the learning process.</t>
  </si>
  <si>
    <t>Promote students' independent decision-making in the learning process.</t>
  </si>
  <si>
    <t>Incentive of critical thinking of students and self-taught search for more information</t>
  </si>
  <si>
    <t>I already have mine that has my discipline ready, right? So the challenge, for those who will start one, is less.
I already have mine that has my discipline ready, right? So the challenge, for those who will start one, is less.</t>
  </si>
  <si>
    <t>You can use the discipline that the interviewee professor Vinicius elaborated as a reference for the elaboration of other DevOps disciplines.
Use other DevOps courses as a reference.</t>
  </si>
  <si>
    <t xml:space="preserve">Use other DevOps courses as a reference.
</t>
  </si>
  <si>
    <t>Use of discipline elaborated by the interviewee P7 as a reference for other DevOps disciplines.</t>
  </si>
  <si>
    <t>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t>
  </si>
  <si>
    <t>Make use of Problem-Based Learning (PBL).
Problem-Based Learning (PBL) is great for teaching DevOps.
Use problem solving questions in DevOps assessment. It pushs student to critically think.
Use problem-based approach on the projects of the students.</t>
  </si>
  <si>
    <t>Problem-Based Learning (PBL) is great for teaching DevOps.</t>
  </si>
  <si>
    <t>Use of Problem-based Learning (PBL) for the teaching of DevOps.</t>
  </si>
  <si>
    <t>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t>
  </si>
  <si>
    <t>Merge good practices of Problem-Based Learning (PBL), inverted class and Agile, through classroom experimentation.</t>
  </si>
  <si>
    <t>Merges of teaching methodologies Problem-based learning and inverted class with Agile</t>
  </si>
  <si>
    <t>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t>
  </si>
  <si>
    <t>Organize the students into teams of five.
Students like to work on team projects.
Students organized by groups.
Put students to work by a team of four to six per group.</t>
  </si>
  <si>
    <t>Organize the students into teams.</t>
  </si>
  <si>
    <t>team-based student organization</t>
  </si>
  <si>
    <t>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t>
  </si>
  <si>
    <t>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t>
  </si>
  <si>
    <t>Do agile planning with sprints.</t>
  </si>
  <si>
    <t>organization of the course in sprints</t>
  </si>
  <si>
    <t>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t>
  </si>
  <si>
    <t>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t>
  </si>
  <si>
    <t xml:space="preserve">Teach just enough of DevOps tools to get the students going so they can learn in the right context. </t>
  </si>
  <si>
    <t>teach just enough so learn in the right context</t>
  </si>
  <si>
    <t>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t>
  </si>
  <si>
    <t>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t>
  </si>
  <si>
    <t>Provide fast feedback to the students.</t>
  </si>
  <si>
    <t>fast feedback to the student questions</t>
  </si>
  <si>
    <t>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t>
  </si>
  <si>
    <t>Don't give the solution right away, let them reach it first for themselves.
Teach DevOps giving the content gradually, like first teach compilation and testing, then continuous integration; do not give everything right away so easily.</t>
  </si>
  <si>
    <t>Don't give the solution right away.</t>
  </si>
  <si>
    <t>incrementally DevOps content teaching</t>
  </si>
  <si>
    <t>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t>
  </si>
  <si>
    <t>Write some tests cases manually, do pull requests, do test automation with CI, write all test cases, teach code coverage. Then finally setup CD pipeline to deploy the application in the cloud.</t>
  </si>
  <si>
    <t>test cases manually, pull requests, test automation CI, test cases, code coverage. Setup CD pipeline deploy application in cloud.</t>
  </si>
  <si>
    <t>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t>
  </si>
  <si>
    <t>Make the group motivation a responsibility of themselves, students should motivate each other.
Teaching how to students mentor each other is one of the most important things and must be a priority.</t>
  </si>
  <si>
    <t>Make the group motivation a responsibility of themselves.</t>
  </si>
  <si>
    <t>students' motivation for themselves</t>
  </si>
  <si>
    <t>Do they understand what the cloud is? It'd be great if there was a cloud course before mine, but there isn't.
It's an option that we give them the year before too preparing them.</t>
  </si>
  <si>
    <t>It'd be great if there was a Cloud course before DevOps course.
Prepare students with previous courses.</t>
  </si>
  <si>
    <t>Prepare students with previous courses that teach related DevOps concepts.</t>
  </si>
  <si>
    <t>preparation of the students based on previous courses</t>
  </si>
  <si>
    <t>so I don't care if you using windows or using Mac or whatever you're using. We're all going to learn a bunch of Linux and we're going to deploy all our stuff, using a bunch of it and use all the tools in a bunch of.</t>
  </si>
  <si>
    <t>Use Linux operational system.</t>
  </si>
  <si>
    <t>Linux operational system</t>
  </si>
  <si>
    <t>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t>
  </si>
  <si>
    <t>Vagrant and VirtualBox are useful to create consistent development environment.
I selected Vagrant and virtualbox because they're free.
Make environment setup consistent between students using Vagrant.</t>
  </si>
  <si>
    <t>Vagrant and VirtualBox tools are free and useful to create consistent development environment between students.</t>
  </si>
  <si>
    <t>vagrant and VirtualBox as a free tool</t>
  </si>
  <si>
    <t>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t>
  </si>
  <si>
    <t>I selected docker docker because it is free.
Docker can be chosen as DevOps tool.
Use tools like Docker to have more control on support the deployment.
Use Docker as container deployment tool adopted by the course.</t>
  </si>
  <si>
    <t>Docker can be chosen as DevOps tool.</t>
  </si>
  <si>
    <t>Docker choice as DevOps tool</t>
  </si>
  <si>
    <t>We use selenium to, to work on the, uh, on the UI, as a browser.
We use Selenium for test automation.</t>
  </si>
  <si>
    <t>Use Selenium to automate UI tests.
Use Selenium for test automation.</t>
  </si>
  <si>
    <t>Use Selenium for UI test automation.</t>
  </si>
  <si>
    <t>Selenium UI test automation</t>
  </si>
  <si>
    <t>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t>
  </si>
  <si>
    <t xml:space="preserve">   People use an Argo CD to do continuous delivery. They used to be using Jenkins. So do you still teach Jenkins? Do you teach them Argo? Um, so it's a constant, um, improvement on the tools are what tools are popular, what tools are going to get them a job in the industry, right? </t>
  </si>
  <si>
    <t>Argo CD is a more current continuous delivery tool than Jenkins.</t>
  </si>
  <si>
    <t>Argo CD instead of Jenkins in continuous delivery teaching</t>
  </si>
  <si>
    <t>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t>
  </si>
  <si>
    <t>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t>
  </si>
  <si>
    <t>Teach Kanban board.</t>
  </si>
  <si>
    <t>Kanban board</t>
  </si>
  <si>
    <t>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t>
  </si>
  <si>
    <t>Check if the the labs work well always before start the class.
Verify if labs exercises are working before classes.
Update your exercises often to get everything set up.
Update your exercises frequently.</t>
  </si>
  <si>
    <t>Labs accuracy validation  frequently before the classes</t>
  </si>
  <si>
    <t xml:space="preserve">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t>
  </si>
  <si>
    <t>Teacher assistence help students over slack managing questions.
Use Google Docs during the lectures so students could add their questions. Teacher Assistants could answer the questions in the doc.</t>
  </si>
  <si>
    <t>Teacher assistence help students over managing questions.</t>
  </si>
  <si>
    <t>managing of the student questions by teacher assistants</t>
  </si>
  <si>
    <t>Then I give them two exams. So the team is 40% of their grade. The exams are 60% a midterm that's 30 and a, and a final that's 30.</t>
  </si>
  <si>
    <t>So the team is 40% of their grade. The exams are 60% a midterm that's 30 and a, and a final that's 30.</t>
  </si>
  <si>
    <t>team 40% of grade. Exam 60%.</t>
  </si>
  <si>
    <t>I try to get the student more engaged.... If they're not having fun, then we're, we're doing it wrong. So, so I'm making sure they're having fun.</t>
  </si>
  <si>
    <t>Try to get the student having fun in order to keep them engaged.</t>
  </si>
  <si>
    <t>students engage through fun</t>
  </si>
  <si>
    <t>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t>
  </si>
  <si>
    <t>the exams are open book, right? I, I, when I'm in the classroom, they're not open book, but for, for the remote learning, they have to be open book. I just can't enforce it.</t>
  </si>
  <si>
    <t>Exams in remote class format are with the open book.</t>
  </si>
  <si>
    <t>exams with open book</t>
  </si>
  <si>
    <t>we had cloud computing, where can easily stand up virtual machines for people and things like that.</t>
  </si>
  <si>
    <t>Cloud computing make easier to stand up virtual machines.</t>
  </si>
  <si>
    <t>virtual machine setup facilitated by cloud computing</t>
  </si>
  <si>
    <t>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t>
  </si>
  <si>
    <t>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t>
  </si>
  <si>
    <t>Continuous improvement is a key DevOps concept.</t>
  </si>
  <si>
    <t>continuous improvements key DevOps concept</t>
  </si>
  <si>
    <t xml:space="preserve">I'm starting to do is to just build out images, for example, that contain everything that I want them to have. Uh, and that way I can tell them to spin up a virtual machine. </t>
  </si>
  <si>
    <t>Use imagens that contain everything that the teacher wants to teach to clone virtual machines.</t>
  </si>
  <si>
    <t>virtual machine images with everything needed</t>
  </si>
  <si>
    <t>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t>
  </si>
  <si>
    <t>Use Github for academic use where you can set up GitHub classrooms.</t>
  </si>
  <si>
    <t>GitHub classroom available on Github academic use</t>
  </si>
  <si>
    <t>I will pick one, usually one, although I'll usually compare and contrast against a couple of others, something in the around of automated builds.</t>
  </si>
  <si>
    <t>Compare and contrast the tools before to choice.</t>
  </si>
  <si>
    <t>contrast tools before choose</t>
  </si>
  <si>
    <t>I try to use cloud providers, you know, kind of cloud SAS providers for that sort of thing, because I don't want people to spend a lot of time getting the stuff stood up.</t>
  </si>
  <si>
    <t>Use cloud SAS providers to avoid spending a lot of time installations and configurations.</t>
  </si>
  <si>
    <t>environment setup easier by a cloud provider</t>
  </si>
  <si>
    <t>I tend to focus on gradle, but I also will link that to say a comparison against Maven and ant to provide some context for how we got here, why we got here</t>
  </si>
  <si>
    <t>Show the evolution of the tools like exposing from ant and maven to gradle tool in build managment.</t>
  </si>
  <si>
    <t>students understanding evolution of the tools</t>
  </si>
  <si>
    <t>I'm having conversations with the university about trying to take the devops course and essentially converting it to a three course sequence one for agile, one for kind of the dev part of devops and one for the ops part of devops.</t>
  </si>
  <si>
    <t>separate the dev and ops part into different courses.</t>
  </si>
  <si>
    <t>dev and ops in different courses</t>
  </si>
  <si>
    <t>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t>
  </si>
  <si>
    <t>Teach students to know how to sell DevOps benefits to their directors who are from the business area. For example, pipeline reduce developers work time and save money. You can also build a new feature or add a new product that the business has.</t>
  </si>
  <si>
    <t>bussinessman understanding devops benefities from the students</t>
  </si>
  <si>
    <t>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t>
  </si>
  <si>
    <t>The basic skeleton of the class does not change significantly because we focus on concepts and we focus on goals.</t>
  </si>
  <si>
    <t>skeleton class without replacement because it focuses on concepts and goals</t>
  </si>
  <si>
    <t>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t>
  </si>
  <si>
    <t>I will try to provide, uh, some kind of, of jump-starting as far as people learning at technology. So for example, here's commonly used commands. Here's why you use them. Here's how you use them.</t>
  </si>
  <si>
    <t>Provide jump-starting examples of commonly used commands of tools.</t>
  </si>
  <si>
    <t>jump-starting example of commonly used commands of tools</t>
  </si>
  <si>
    <t>So being a little bit more forgiving, a lot of the tools that we're using are brand new. For many people, getting them all to work together can be particularly challenging. And so making it a little less stressful, uh, can be helpful.</t>
  </si>
  <si>
    <t>Be a little bit more forgivable, understanding that for some people getting all the brand new technologies to work together can be really hard, so make it less stressful</t>
  </si>
  <si>
    <t>understanding of the student difficulties in new technologies</t>
  </si>
  <si>
    <t>Our particular curriculum tends to allow out of, some degree of necessity and amount of interest based learning. You know, I care about software architecture. And so that's where I want to focus.</t>
  </si>
  <si>
    <t>Our curriculum allows some degree of freedom according to the teacher's preferences.</t>
  </si>
  <si>
    <t>curriculum allows degree freedom</t>
  </si>
  <si>
    <t>We let the students build only one project, one code base, which is evaluated both on the standpoint of the architecture. ... but also from the angle of continuous integration, do they include build plan?</t>
  </si>
  <si>
    <t>Evaluate the single project of the students on the standpoint of the architecture and also from the angle of continuous integration.</t>
  </si>
  <si>
    <t>evaluation of student projects from architecture and from continuous integration</t>
  </si>
  <si>
    <t>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t>
  </si>
  <si>
    <t>Built a curriculum with DevOps and Software Architecture classes together, a single project, a single teaching team, but we evaluate on two angles.
The courses of software architecture and DevOps taught in the same day.</t>
  </si>
  <si>
    <t>The courses of software architecture and DevOps taught together.</t>
  </si>
  <si>
    <t>software architecture and DevOps courses together in the curriculum</t>
  </si>
  <si>
    <t>And then another team uses in a 13 deploys to environment that the first team cannot get to because it's a production environment that the coder will not get access to it. So in real life, you have different teams of people that talk only through some channels.</t>
  </si>
  <si>
    <t>Show the operational constraints to students like coder will not get access to production environment.</t>
  </si>
  <si>
    <t>show operational contrains like coder not get access production environment</t>
  </si>
  <si>
    <t>And then as we go into more concept, like what is Jenkins and what is Artifactory and what is Docker, then we can go back on those things.</t>
  </si>
  <si>
    <t>Study the tools more when you go into the concepts. For example, deep Docker when you teach containers.</t>
  </si>
  <si>
    <t>focus more on concepts than tools</t>
  </si>
  <si>
    <t>what helps is to build something that is portable and something that can be broken down into several pieces where one student runs one bit and then another students runs the rest. It's also good because it forces them to work as a group.</t>
  </si>
  <si>
    <t>Build something that is portable and something that can be broken down into several pieces where one student runs one bit and then another students runs the rest.</t>
  </si>
  <si>
    <t>project execution composed of several pieces in various student environments</t>
  </si>
  <si>
    <t>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t>
  </si>
  <si>
    <t>forced technology stack</t>
  </si>
  <si>
    <t xml:space="preserve">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t>
  </si>
  <si>
    <t>Build whiteboard free sessions inspired by what students have failed and the two hours exercise.</t>
  </si>
  <si>
    <t>free sessions about student problems</t>
  </si>
  <si>
    <t>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t>
  </si>
  <si>
    <t>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t>
  </si>
  <si>
    <t>Make students prepare a presentation about topics related to DevOps.</t>
  </si>
  <si>
    <t>presentation of some DevOps topics classes by students</t>
  </si>
  <si>
    <t xml:space="preserve">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t>
  </si>
  <si>
    <t>Use MVP (Minimum viable product) evaluation to validate components of the project. Make an evaluation in the middle and the final course.</t>
  </si>
  <si>
    <t>MVP evaluation</t>
  </si>
  <si>
    <t>we also have a lot of evaluation during the exercise. When group after group, where we, we give them flags if week green, yellow, or red, based on where we think they are, uh, regarding the objectives.</t>
  </si>
  <si>
    <t>Do many evaluations of students project along with the discipline. Use green, yellow or red flags to evaluate the group.</t>
  </si>
  <si>
    <t>evaluation of project students along  the discipline with color flags</t>
  </si>
  <si>
    <t xml:space="preserve">we cannot make assumption on what they know. So we're trying to work without any assumption.
</t>
  </si>
  <si>
    <t>Do not make assumption about the learning level of the students when you have students with different levels.</t>
  </si>
  <si>
    <t>without assumption about the level of the students</t>
  </si>
  <si>
    <t>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t>
  </si>
  <si>
    <t>Kubernetes can be chosen as DevOps tool.
Use tools like Kubernetes to have more control on support the deployment.
Uses Kubernetes as container deployment tool adopted by the course.</t>
  </si>
  <si>
    <t>Kubernetes can be chosen as DevOps tool.</t>
  </si>
  <si>
    <t>Kubernetes ad DevOps tool</t>
  </si>
  <si>
    <t>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t>
  </si>
  <si>
    <t>Start with a generic perspective of DevOps, basic concepts, and after a few weeks start to focus on specialized issues.</t>
  </si>
  <si>
    <t>incremental teaching from DevOps concepts</t>
  </si>
  <si>
    <t>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t>
  </si>
  <si>
    <t>Introduce a concept and do labs with creating DevOps pipeline, setup A/B tests, and automated tests.</t>
  </si>
  <si>
    <t>introduction of theory and realization of labs</t>
  </si>
  <si>
    <t>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t>
  </si>
  <si>
    <t>Students start setting up their own DevOps environment and provide additional feature using simple application in the project.
Let students setup their environment for themselves.
Give students an application that they have to build the pipeline to support it.</t>
  </si>
  <si>
    <t>Students setting up their own DevOps environment.</t>
  </si>
  <si>
    <t>students set up their DevOps environment</t>
  </si>
  <si>
    <t xml:space="preserve">Also making the project interesting is important because it, you can, it's very easy when you are teaching to just take a very small project, which is not very, uh, challenging in all with students.
</t>
  </si>
  <si>
    <t>The project of the class should not be very small and must be challenging.</t>
  </si>
  <si>
    <t>class project not too small but challenging</t>
  </si>
  <si>
    <t>for exam can be to use an open source application that we can use</t>
  </si>
  <si>
    <t>For exam can be to use an open source application that we can use.</t>
  </si>
  <si>
    <t>realization of exam with open source application</t>
  </si>
  <si>
    <t>we use also SonarQube to help us on the automation</t>
  </si>
  <si>
    <t>Use SonarQube to help on the automation.</t>
  </si>
  <si>
    <t>SonarQube on automation</t>
  </si>
  <si>
    <t>for performance testing we use JMeter</t>
  </si>
  <si>
    <t>Use JMeter for performance testing.</t>
  </si>
  <si>
    <t>jmeter as a perfomance testing tool</t>
  </si>
  <si>
    <t>we also security platform like, uh, Zap</t>
  </si>
  <si>
    <t>Use OWASP Zap as security platform.</t>
  </si>
  <si>
    <t>owasp zap as a security platform</t>
  </si>
  <si>
    <t>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t>
  </si>
  <si>
    <t>There are many free DevOps tools available.</t>
  </si>
  <si>
    <t>Free DevOps tools avaliable</t>
  </si>
  <si>
    <t>Quite often, what we do is have someone in our team to implement the application.</t>
  </si>
  <si>
    <t>Someone from teacher staff implements the sample application.</t>
  </si>
  <si>
    <t>teacher staff responsible for the implementation of the sample application</t>
  </si>
  <si>
    <t>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t>
  </si>
  <si>
    <t>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t>
  </si>
  <si>
    <t>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t>
  </si>
  <si>
    <t>Lab projects with deliverables</t>
  </si>
  <si>
    <t>I had a different assistant for the labs who was the next student. So the first time, and the labs were quite well received.
If you have lab assistants that are, you know, good, it's pretty easy to manage.</t>
  </si>
  <si>
    <t>Qualified teacher assistant is important to setup the labs.
It is good to have teacher assistants with labs.</t>
  </si>
  <si>
    <t>Teacher assistants are helpful with labs.</t>
  </si>
  <si>
    <t>labs execution with teacher assistant support</t>
  </si>
  <si>
    <t>the unicorn [project book] who was just, just published last year is more about the Dev stuff, but it really brings it into the mindset of, of, okay, what are the issues concretely that we face.</t>
  </si>
  <si>
    <t>The Unicorn project book is a novel which covers the Dev side issues of DevOps.</t>
  </si>
  <si>
    <t>Unicorn Project book for Dev side issues</t>
  </si>
  <si>
    <t>The Phoenix project ...  it's written also by essentially Jean Kim ... , it's written as a novel ... you get into the, the life of people that are facing issues that's are essentially DevOps issues ... he Phoenix project is more about the Ops side of things.</t>
  </si>
  <si>
    <t>The Phoenix book by Jean Kim is a novel that covers the Ops side of DevOps.</t>
  </si>
  <si>
    <t>teaching of operating activities through phoenix book</t>
  </si>
  <si>
    <t>I need very solid, uh, research. It's a sorry, a lab assistance. The people responsible for the labs of course, assistants that that can actually deal with the students. So I'm lucky to have students and have good industrial experience, uh, to do that.</t>
  </si>
  <si>
    <t>The teacher assistants need to be very qualified.</t>
  </si>
  <si>
    <t>qualified teacher assistants</t>
  </si>
  <si>
    <t>So I chose, um, tuleap, which is an open source that was missing in mainly DevOps in France.</t>
  </si>
  <si>
    <t>Use Tuleap for lifecycle management.</t>
  </si>
  <si>
    <t>Tuleap for lifecycle</t>
  </si>
  <si>
    <t>We try to make it minimal</t>
  </si>
  <si>
    <t>Try to make the environment setup minimal.</t>
  </si>
  <si>
    <t>environment setup minimal</t>
  </si>
  <si>
    <t>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t>
  </si>
  <si>
    <t>You do not need to worry about university infrastruture when the students have Github and AWS accounts and you make the environment as industrial as lightweight as possible in all of the students laptops.</t>
  </si>
  <si>
    <t>environment as industrial as lightweight as possible in all of the student's laptops through Github and AWS account</t>
  </si>
  <si>
    <t>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t>
  </si>
  <si>
    <t>Define clearly the objectives of your course and make sure you stick to it.
Constantly remember the students about the objective of the course.
Make sure the students know the rules of the course. For example how many points they get for what they do.</t>
  </si>
  <si>
    <t>Explain the course objectives to the students.</t>
  </si>
  <si>
    <t>understanding of course objectives clear by students</t>
  </si>
  <si>
    <t>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t>
  </si>
  <si>
    <t>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t>
  </si>
  <si>
    <t>Use case studies in the exams.</t>
  </si>
  <si>
    <t>student exams by case studies</t>
  </si>
  <si>
    <t>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t>
  </si>
  <si>
    <t>Be able to capture your DevOps process in terms of modeling as a flow of activities using value stream mapping technique.</t>
  </si>
  <si>
    <t>capture DevOps process of modeling, flow activities with value stram mappin technique</t>
  </si>
  <si>
    <t>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t>
  </si>
  <si>
    <t>constantly try to figure out how to improve the quality of the course</t>
  </si>
  <si>
    <t>improvement of the quality of the course constantly</t>
  </si>
  <si>
    <t>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t>
  </si>
  <si>
    <t>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t>
  </si>
  <si>
    <t>Select industrial speakers carefully to share their experience with the students.</t>
  </si>
  <si>
    <t>careful selection of industrial guests for the course</t>
  </si>
  <si>
    <t>So that, I think it's one of our job to, to, to communicate with the student that it's not about the buzzword, this is something extremely serious.</t>
  </si>
  <si>
    <t>It's important to communicate with students that DevOps is not buzzword, it is extremely serious.</t>
  </si>
  <si>
    <t>serious communication with the student about DevOps</t>
  </si>
  <si>
    <t>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t>
  </si>
  <si>
    <t>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t>
  </si>
  <si>
    <t>Do some research about DevOps topic, write an essay, and if the tool is open source, contribute to that tool and fix some issues and report it to the teachers. The open source project should have more than a hundred stars on Github.</t>
  </si>
  <si>
    <t>participation of the students in GitHub open source projects</t>
  </si>
  <si>
    <t>So, uh, we didn't have some predefined, uh, projects, and as we can, yes, this was a bigger problem for us.</t>
  </si>
  <si>
    <t>Predefined project is important for the organization of the course.</t>
  </si>
  <si>
    <t>dangers of a not predefined project for the organization of the course</t>
  </si>
  <si>
    <t>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t>
  </si>
  <si>
    <t>Use the Katacoda website to students create tutorials about tools.
Change the requirements and the tools to solve the issues in environment setup on Katacoda.
The students write a tutorial about a DevOps tool on katacoda to describe the course automation.</t>
  </si>
  <si>
    <t>Use the Katacoda website to students create tutorials about tools. Change the requirements and the tools to solve the issues on Katacoda.</t>
  </si>
  <si>
    <t>Katacoda website to tutorials about tools.</t>
  </si>
  <si>
    <t xml:space="preserve">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t>
  </si>
  <si>
    <t>Make students engage with people from other teams in the classes.
Engage in a conversation with teacher assistants and other students to make sure everything's more work well.</t>
  </si>
  <si>
    <t>Make students engage with people from other teams in the classes.</t>
  </si>
  <si>
    <t>students collaboration between different teams</t>
  </si>
  <si>
    <t>if it was up to me, I would put some time to laying the background. And I'm talking about basics of DevOps and basics of some tools that are mainly used by everyone.</t>
  </si>
  <si>
    <t>Teacher assistants help students with basics of DevOps concepts and tools.</t>
  </si>
  <si>
    <t>improvement of knowledge of students in DevOps concepts and tools by a teacher assistant</t>
  </si>
  <si>
    <t>backgroun about software engenieeting</t>
  </si>
  <si>
    <t>So I had to find one that was dying and, uh, hopefully the colleague who was handling his dying course forgot to answer to an email.</t>
  </si>
  <si>
    <t>Look for a dying course to include a DevOps one in the curriculum.</t>
  </si>
  <si>
    <t>inclusion of DevOps discipline on curriculum</t>
  </si>
  <si>
    <t>So it's constantly discussing and constantly sharing in an open way, uh, what's happening, how it's teach, uh, how it's story telling and how, how things are going.</t>
  </si>
  <si>
    <t>Constantly discuss and share the DevOps teaching in an open way.</t>
  </si>
  <si>
    <t>discussion and share of DevOps teaching in an open way</t>
  </si>
  <si>
    <t>So this guy was really half time IBM and half time in the faculty of engineering.</t>
  </si>
  <si>
    <t>Teachers could be half time industrial and half time faculty.</t>
  </si>
  <si>
    <t>half time industrial nd half time faculty</t>
  </si>
  <si>
    <t>we use the bluemix, uh, platform from, uh, IBM, that was really, everything was integrated and those kinds of things that was really good in a way,</t>
  </si>
  <si>
    <t>DevOps tools are well integrated in Bluemix platform from IBM.</t>
  </si>
  <si>
    <t>Bluemix platform as a DevOps tool</t>
  </si>
  <si>
    <t>And it was selected by 80% of the cohort, which usually an elective course is like 20%. So is it like we had a lot of students inside these insights because they all wanted to learn about devops.</t>
  </si>
  <si>
    <t>DevOps course as elective course have students that wanted to learn about DevOps.</t>
  </si>
  <si>
    <t>student interest in an elective DevOps course</t>
  </si>
  <si>
    <t>what we've done was first to, um, continuously evaluate the teams are they were working on the project.</t>
  </si>
  <si>
    <t>Make a continuous evaluation of the projects of the students.</t>
  </si>
  <si>
    <t>Continuous evaluation of projects</t>
  </si>
</sst>
</file>

<file path=xl/styles.xml><?xml version="1.0" encoding="utf-8"?>
<styleSheet xmlns="http://schemas.openxmlformats.org/spreadsheetml/2006/main" xmlns:x14ac="http://schemas.microsoft.com/office/spreadsheetml/2009/9/ac" xmlns:mc="http://schemas.openxmlformats.org/markup-compatibility/2006">
  <fonts count="18">
    <font>
      <sz val="10.0"/>
      <color rgb="FF000000"/>
      <name val="Arial"/>
    </font>
    <font>
      <b/>
      <sz val="14.0"/>
      <color theme="1"/>
      <name val="Arial"/>
    </font>
    <font>
      <b/>
      <sz val="12.0"/>
      <color theme="1"/>
      <name val="Arial"/>
    </font>
    <font>
      <sz val="14.0"/>
      <color theme="1"/>
      <name val="Arial"/>
    </font>
    <font>
      <sz val="12.0"/>
      <color theme="1"/>
      <name val="Arial"/>
    </font>
    <font>
      <sz val="14.0"/>
      <color rgb="FFFF0000"/>
      <name val="Arial"/>
    </font>
    <font>
      <sz val="14.0"/>
      <color rgb="FFFF0000"/>
    </font>
    <font>
      <sz val="14.0"/>
      <color rgb="FF000000"/>
      <name val="Arial"/>
    </font>
    <font>
      <sz val="14.0"/>
      <name val="Arial"/>
    </font>
    <font>
      <b/>
      <sz val="14.0"/>
      <color rgb="FFFF0000"/>
      <name val="Arial"/>
    </font>
    <font>
      <sz val="14.0"/>
      <color rgb="FF000000"/>
    </font>
    <font>
      <b/>
      <sz val="14.0"/>
      <color rgb="FF000000"/>
      <name val="Arial"/>
    </font>
    <font>
      <b/>
      <sz val="14.0"/>
      <name val="Arial"/>
    </font>
    <font>
      <b/>
      <sz val="12.0"/>
      <name val="Arial"/>
    </font>
    <font>
      <sz val="12.0"/>
      <name val="Arial"/>
    </font>
    <font>
      <sz val="14.0"/>
      <name val="Roboto"/>
    </font>
    <font>
      <name val="Arial"/>
    </font>
    <font>
      <sz val="11.0"/>
      <name val="Arial"/>
    </font>
  </fonts>
  <fills count="7">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F2CC"/>
        <bgColor rgb="FFFFF2CC"/>
      </patternFill>
    </fill>
    <fill>
      <patternFill patternType="solid">
        <fgColor rgb="FF00FFFF"/>
        <bgColor rgb="FF00FFFF"/>
      </patternFill>
    </fill>
    <fill>
      <patternFill patternType="solid">
        <fgColor rgb="FFFFFFFF"/>
        <bgColor rgb="FFFFFFFF"/>
      </patternFill>
    </fill>
  </fills>
  <borders count="1">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center" wrapText="1"/>
    </xf>
    <xf borderId="0" fillId="2" fontId="2" numFmtId="0" xfId="0" applyAlignment="1" applyFont="1">
      <alignment horizontal="center" readingOrder="0" shrinkToFit="0" vertical="center" wrapText="1"/>
    </xf>
    <xf borderId="0" fillId="3" fontId="1" numFmtId="0" xfId="0" applyAlignment="1" applyFill="1" applyFont="1">
      <alignment horizontal="center" readingOrder="0" shrinkToFit="0" vertical="center" wrapText="1"/>
    </xf>
    <xf borderId="0" fillId="4" fontId="1" numFmtId="0" xfId="0" applyAlignment="1" applyFill="1" applyFont="1">
      <alignment horizontal="center" readingOrder="0" shrinkToFit="0" vertical="center" wrapText="1"/>
    </xf>
    <xf borderId="0" fillId="0" fontId="3" numFmtId="0" xfId="0" applyAlignment="1" applyFont="1">
      <alignment horizontal="center" shrinkToFit="0" vertical="center" wrapText="1"/>
    </xf>
    <xf borderId="0" fillId="0" fontId="3" numFmtId="0" xfId="0" applyAlignment="1" applyFont="1">
      <alignment horizontal="center" readingOrder="0" shrinkToFit="0" vertical="center" wrapText="1"/>
    </xf>
    <xf borderId="0" fillId="0" fontId="4" numFmtId="0" xfId="0" applyAlignment="1" applyFont="1">
      <alignment horizontal="center" shrinkToFit="0" vertical="center" wrapText="1"/>
    </xf>
    <xf borderId="0" fillId="0" fontId="4" numFmtId="0" xfId="0" applyAlignment="1" applyFont="1">
      <alignment horizontal="center" shrinkToFit="0" vertical="center" wrapText="1"/>
    </xf>
    <xf borderId="0" fillId="3" fontId="5" numFmtId="0" xfId="0" applyAlignment="1" applyFont="1">
      <alignment horizontal="center" readingOrder="0" shrinkToFit="0" vertical="center" wrapText="1"/>
    </xf>
    <xf borderId="0" fillId="3" fontId="6" numFmtId="0" xfId="0" applyAlignment="1" applyFont="1">
      <alignment horizontal="center" readingOrder="0" shrinkToFit="0" vertical="center" wrapText="1"/>
    </xf>
    <xf borderId="0" fillId="0" fontId="4" numFmtId="49" xfId="0" applyAlignment="1" applyFont="1" applyNumberFormat="1">
      <alignment horizontal="center" shrinkToFit="0" vertical="center" wrapText="1"/>
    </xf>
    <xf borderId="0" fillId="0" fontId="3" numFmtId="49" xfId="0" applyAlignment="1" applyFont="1" applyNumberFormat="1">
      <alignment horizontal="center" shrinkToFit="0" vertical="center" wrapText="1"/>
    </xf>
    <xf borderId="0" fillId="0" fontId="7" numFmtId="49" xfId="0" applyAlignment="1" applyFont="1" applyNumberFormat="1">
      <alignment horizontal="center" readingOrder="0" shrinkToFit="0" vertical="center" wrapText="1"/>
    </xf>
    <xf borderId="0" fillId="0" fontId="3" numFmtId="49" xfId="0" applyAlignment="1" applyFont="1" applyNumberFormat="1">
      <alignment horizontal="center" readingOrder="0" shrinkToFit="0" vertical="center" wrapText="1"/>
    </xf>
    <xf borderId="0" fillId="3" fontId="8" numFmtId="0" xfId="0" applyAlignment="1" applyFont="1">
      <alignment horizontal="center" readingOrder="0" shrinkToFit="0" vertical="center" wrapText="1"/>
    </xf>
    <xf borderId="0" fillId="0" fontId="3" numFmtId="0" xfId="0" applyAlignment="1" applyFont="1">
      <alignment horizontal="center" shrinkToFit="0" vertical="center" wrapText="1"/>
    </xf>
    <xf borderId="0" fillId="0" fontId="9" numFmtId="0" xfId="0" applyAlignment="1" applyFont="1">
      <alignment horizontal="center" readingOrder="0" shrinkToFit="0" vertical="center" wrapText="1"/>
    </xf>
    <xf borderId="0" fillId="5" fontId="2" numFmtId="0" xfId="0" applyAlignment="1" applyFill="1" applyFont="1">
      <alignment horizontal="center" readingOrder="0" shrinkToFit="0" vertical="center" wrapText="1"/>
    </xf>
    <xf borderId="0" fillId="0" fontId="4" numFmtId="0" xfId="0" applyAlignment="1" applyFont="1">
      <alignment horizontal="center" readingOrder="0" shrinkToFit="0" vertical="center" wrapText="1"/>
    </xf>
    <xf borderId="0" fillId="3" fontId="7" numFmtId="0" xfId="0" applyAlignment="1" applyFont="1">
      <alignment horizontal="center" readingOrder="0" shrinkToFit="0" vertical="center" wrapText="1"/>
    </xf>
    <xf borderId="0" fillId="3" fontId="10" numFmtId="0" xfId="0" applyAlignment="1" applyFont="1">
      <alignment horizontal="center" readingOrder="0" shrinkToFit="0" vertical="center" wrapText="1"/>
    </xf>
    <xf borderId="0" fillId="0" fontId="7" numFmtId="0" xfId="0" applyAlignment="1" applyFont="1">
      <alignment horizontal="center" readingOrder="0" shrinkToFit="0" vertical="center" wrapText="1"/>
    </xf>
    <xf borderId="0" fillId="0" fontId="1" numFmtId="0" xfId="0" applyAlignment="1" applyFont="1">
      <alignment horizontal="center" readingOrder="0" shrinkToFit="0" vertical="center" wrapText="1"/>
    </xf>
    <xf borderId="0" fillId="4" fontId="3" numFmtId="0" xfId="0" applyAlignment="1" applyFont="1">
      <alignment horizontal="center" readingOrder="0" shrinkToFit="0" vertical="center" wrapText="1"/>
    </xf>
    <xf borderId="0" fillId="4" fontId="7" numFmtId="0" xfId="0" applyAlignment="1" applyFont="1">
      <alignment horizontal="center" readingOrder="0" shrinkToFit="0" vertical="center" wrapText="1"/>
    </xf>
    <xf borderId="0" fillId="4" fontId="11" numFmtId="0" xfId="0" applyAlignment="1" applyFont="1">
      <alignment horizontal="center" readingOrder="0" shrinkToFit="0" vertical="center" wrapText="1"/>
    </xf>
    <xf borderId="0" fillId="4" fontId="10" numFmtId="0" xfId="0" applyAlignment="1" applyFont="1">
      <alignment horizontal="center" readingOrder="0" shrinkToFit="0" vertical="center" wrapText="1"/>
    </xf>
    <xf borderId="0" fillId="0" fontId="3" numFmtId="0" xfId="0" applyAlignment="1" applyFont="1">
      <alignment horizontal="center" vertical="center"/>
    </xf>
    <xf borderId="0" fillId="2" fontId="12" numFmtId="0" xfId="0" applyAlignment="1" applyFont="1">
      <alignment horizontal="center" shrinkToFit="0" vertical="center" wrapText="1"/>
    </xf>
    <xf borderId="0" fillId="2" fontId="13" numFmtId="0" xfId="0" applyAlignment="1" applyFont="1">
      <alignment horizontal="center" shrinkToFit="0" vertical="center" wrapText="1"/>
    </xf>
    <xf borderId="0" fillId="2" fontId="12" numFmtId="0" xfId="0" applyAlignment="1" applyFont="1">
      <alignment horizontal="center" readingOrder="0" shrinkToFit="0" vertical="center" wrapText="1"/>
    </xf>
    <xf borderId="0" fillId="0" fontId="8" numFmtId="0" xfId="0" applyAlignment="1" applyFont="1">
      <alignment horizontal="center" shrinkToFit="0" vertical="center" wrapText="1"/>
    </xf>
    <xf borderId="0" fillId="0" fontId="14" numFmtId="0" xfId="0" applyAlignment="1" applyFont="1">
      <alignment horizontal="center" shrinkToFit="0" vertical="center" wrapText="1"/>
    </xf>
    <xf borderId="0" fillId="0" fontId="8" numFmtId="0" xfId="0" applyAlignment="1" applyFont="1">
      <alignment horizontal="center" readingOrder="0" shrinkToFit="0" vertical="center" wrapText="1"/>
    </xf>
    <xf borderId="0" fillId="0" fontId="15" numFmtId="0" xfId="0" applyAlignment="1" applyFont="1">
      <alignment horizontal="center" shrinkToFit="0" vertical="center" wrapText="1"/>
    </xf>
    <xf borderId="0" fillId="0" fontId="16" numFmtId="0" xfId="0" applyAlignment="1" applyFont="1">
      <alignment vertical="center"/>
    </xf>
    <xf borderId="0" fillId="0" fontId="16" numFmtId="0" xfId="0" applyAlignment="1" applyFont="1">
      <alignment readingOrder="0" vertical="center"/>
    </xf>
    <xf borderId="0" fillId="0" fontId="14" numFmtId="0" xfId="0" applyAlignment="1" applyFont="1">
      <alignment shrinkToFit="0" vertical="center" wrapText="1"/>
    </xf>
    <xf borderId="0" fillId="0" fontId="8" numFmtId="49" xfId="0" applyAlignment="1" applyFont="1" applyNumberFormat="1">
      <alignment horizontal="center" shrinkToFit="0" vertical="center" wrapText="1"/>
    </xf>
    <xf borderId="0" fillId="0" fontId="14" numFmtId="49" xfId="0" applyAlignment="1" applyFont="1" applyNumberFormat="1">
      <alignment horizontal="center" shrinkToFit="0" vertical="center" wrapText="1"/>
    </xf>
    <xf borderId="0" fillId="0" fontId="8" numFmtId="49" xfId="0" applyAlignment="1" applyFont="1" applyNumberFormat="1">
      <alignment horizontal="center" readingOrder="0" shrinkToFit="0" vertical="center" wrapText="1"/>
    </xf>
    <xf borderId="0" fillId="6" fontId="17" numFmtId="0" xfId="0" applyAlignment="1" applyFill="1" applyFont="1">
      <alignment horizontal="center" shrinkToFit="0" vertical="center" wrapText="1"/>
    </xf>
    <xf borderId="0" fillId="0" fontId="14" numFmtId="0" xfId="0" applyAlignment="1" applyFont="1">
      <alignment horizontal="center" readingOrder="0" shrinkToFit="0" vertical="center" wrapText="1"/>
    </xf>
    <xf borderId="0" fillId="6" fontId="17" numFmtId="49" xfId="0" applyAlignment="1" applyFont="1" applyNumberFormat="1">
      <alignment horizontal="center" shrinkToFit="0" vertical="center" wrapText="1"/>
    </xf>
    <xf borderId="0" fillId="0" fontId="14" numFmtId="49" xfId="0" applyAlignment="1" applyFont="1" applyNumberFormat="1">
      <alignment horizontal="center" readingOrder="0" shrinkToFit="0" vertical="center" wrapText="1"/>
    </xf>
    <xf borderId="0" fillId="6" fontId="17" numFmtId="0" xfId="0" applyAlignment="1" applyFont="1">
      <alignment shrinkToFit="0" vertical="center" wrapText="1"/>
    </xf>
    <xf borderId="0" fillId="0" fontId="14" numFmtId="0" xfId="0" applyAlignment="1" applyFont="1">
      <alignment readingOrder="0" shrinkToFit="0" vertical="center" wrapText="1"/>
    </xf>
    <xf borderId="0" fillId="6" fontId="17" numFmtId="49" xfId="0" applyAlignment="1" applyFont="1" applyNumberFormat="1">
      <alignment shrinkToFit="0" vertical="center" wrapText="1"/>
    </xf>
    <xf borderId="0" fillId="0" fontId="14" numFmtId="49" xfId="0" applyAlignment="1" applyFont="1" applyNumberFormat="1">
      <alignment shrinkToFit="0" vertical="center" wrapText="1"/>
    </xf>
    <xf borderId="0" fillId="0" fontId="14" numFmtId="49" xfId="0" applyAlignment="1" applyFont="1" applyNumberFormat="1">
      <alignment readingOrder="0" shrinkToFit="0" vertical="center" wrapText="1"/>
    </xf>
    <xf borderId="0" fillId="6" fontId="14" numFmtId="49" xfId="0" applyAlignment="1" applyFont="1" applyNumberFormat="1">
      <alignment horizontal="center" vertical="center"/>
    </xf>
    <xf borderId="0" fillId="6" fontId="14" numFmtId="49" xfId="0" applyAlignment="1" applyFont="1" applyNumberFormat="1">
      <alignment horizontal="center"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4.14"/>
    <col customWidth="1" min="2" max="2" width="24.14"/>
    <col customWidth="1" min="3" max="3" width="85.57"/>
    <col customWidth="1" min="4" max="4" width="49.57"/>
    <col customWidth="1" min="5" max="5" width="27.29"/>
    <col customWidth="1" min="6" max="6" width="20.86"/>
    <col customWidth="1" min="7" max="7" width="18.57"/>
    <col customWidth="1" min="8" max="8" width="6.71"/>
    <col customWidth="1" min="9" max="9" width="9.57"/>
    <col customWidth="1" min="10" max="10" width="24.57"/>
    <col customWidth="1" min="11" max="11" width="84.43"/>
    <col customWidth="1" min="12" max="12" width="51.71"/>
    <col customWidth="1" min="13" max="13" width="28.71"/>
    <col customWidth="1" min="14" max="15" width="17.0"/>
    <col customWidth="1" min="16" max="16" width="20.86"/>
    <col customWidth="1" min="17" max="17" width="32.29"/>
  </cols>
  <sheetData>
    <row r="1">
      <c r="A1" s="1" t="s">
        <v>0</v>
      </c>
      <c r="B1" s="1" t="s">
        <v>1</v>
      </c>
      <c r="C1" s="2" t="s">
        <v>2</v>
      </c>
      <c r="D1" s="1" t="s">
        <v>3</v>
      </c>
      <c r="E1" s="1" t="s">
        <v>4</v>
      </c>
      <c r="F1" s="1" t="s">
        <v>5</v>
      </c>
      <c r="G1" s="1" t="s">
        <v>6</v>
      </c>
      <c r="H1" s="1"/>
      <c r="I1" s="1" t="s">
        <v>0</v>
      </c>
      <c r="J1" s="1" t="s">
        <v>1</v>
      </c>
      <c r="K1" s="2" t="s">
        <v>2</v>
      </c>
      <c r="L1" s="1" t="s">
        <v>3</v>
      </c>
      <c r="M1" s="1" t="s">
        <v>4</v>
      </c>
      <c r="N1" s="1" t="s">
        <v>5</v>
      </c>
      <c r="O1" s="1" t="s">
        <v>6</v>
      </c>
      <c r="P1" s="3" t="s">
        <v>7</v>
      </c>
      <c r="Q1" s="4" t="s">
        <v>8</v>
      </c>
    </row>
    <row r="2">
      <c r="A2" s="5">
        <v>4.0</v>
      </c>
      <c r="B2" s="6" t="s">
        <v>9</v>
      </c>
      <c r="C2" s="7" t="str">
        <f>IFERROR(__xludf.DUMMYFUNCTION("if(B2=""challenge"",filter('Imported Challenges'!B:F,'Imported Challenges'!A:A=A2), filter('Imported Recommendations'!B:F,'Imported Recommendations'!A:A=A2))"),"Some datasets as Azure from Microsoft, which the federal institute has a partnership has limited trial time to test, and it is necessary to have a credit card and other related things which sometimes the students do not have.
There is no account, like, t"&amp;"he teacher that he can make available, and there are resources for what students learn to set up these scenarios, right? Neither a local datacenter nor one of these commercials, many times it is not, it does not have all the possibilities you could use, a"&amp;"t least not, without being linked to an agreement or something like that.
If you are going to make this CI in the cloud commercially, you will have to pay. It is not free. Free here just for us to play, right? However, if you want to put your company's s"&amp;"ystem to do, I don't know how many integrations per week, you will have to pay for it.
Mean, captive of their platform and you also have to sign with your blood and agreements that you're doing it for academic purposes and those kind of things, because I"&amp;"BM can be quite aggressive with their partnership, um, policies. So except that I had to sign something that was a little bit too much from my perspective, this kind of tooling was good.")</f>
        <v>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D2" s="5" t="str">
        <f>IFERROR(__xludf.DUMMYFUNCTION("""COMPUTED_VALUE"""),"Even through educational partnerships, using private cloud providers by students could be limited.
In public clouds, teacher use of student resource management is not widely available.
Using cloud services more professionally requires payment at a comme"&amp;"rcial level.
Cloud providers can have aggressive policies in the agreements for academic purposes.")</f>
        <v>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v>
      </c>
      <c r="E2" s="5" t="str">
        <f>IFERROR(__xludf.DUMMYFUNCTION("""COMPUTED_VALUE"""),"Cloud providers usage has limits.")</f>
        <v>Cloud providers usage has limits.</v>
      </c>
      <c r="F2" s="6" t="str">
        <f>IFERROR(__xludf.DUMMYFUNCTION("""COMPUTED_VALUE"""),"Difficulty in using internet Cloud services")</f>
        <v>Difficulty in using internet Cloud services</v>
      </c>
      <c r="G2" s="6" t="str">
        <f>IFERROR(__xludf.DUMMYFUNCTION("""COMPUTED_VALUE"""),"environment setup")</f>
        <v>environment setup</v>
      </c>
      <c r="H2" s="6"/>
      <c r="I2" s="6">
        <v>22.0</v>
      </c>
      <c r="J2" s="6" t="s">
        <v>9</v>
      </c>
      <c r="K2" s="8" t="str">
        <f>IFERROR(__xludf.DUMMYFUNCTION("if(J2=""challenge"",filter('Imported Challenges'!B:F,'Imported Challenges'!A:A=I2), filter('Imported Recommendations'!B:F,'Imported Recommendations'!A:A=I2))"),"The challenges I can mention is precisely this part of you being able to demonstrate, right, to demonstrate to them all this tooling of ours.
The main challenge is that, in general, DevOps related tools are cloud-based systems.
In general, you have a wi"&amp;"de range of solutions. You have a very large ecosystem of possibilities on how to test or demonstrate a concept.
A difficulty of technologies is about recognizing what is relevant to be addressed in the classroom, is not it? So, for example, there is muc"&amp;"h technology on the market.
Because the DevOps universe has millions of tools, technologies, and [...] It has an infinity of tools, they all meet the objectives. They are good and such.
This is a problem because of what happens: there are several tools,"&amp;" and we always have to close on some for the didactic nature of experimentation.
The other big challenge is: technology. People come with Macs, people come with windows, people come with Linux. [...] So that's the other challenge is people coming in with"&amp;" different technology and then how do you teach them the same thing without saying: ""oh, the command in windows is this and the command on a Mac is that.""
It can be also challenging for the, if you have the lab instructor with handling all tools.")</f>
        <v>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v>
      </c>
      <c r="L2" s="5" t="str">
        <f>IFERROR(__xludf.DUMMYFUNCTION("""COMPUTED_VALUE"""),"There are a large number of DevOps tools available.
Many DevOps tools are cloud based.
Many DevOps tools and usability available.
Difficulty in deciding which technologies to teach, given the wide variety available on the market.
There are many DevOps"&amp;" tools.
There are many DevOps tools to choose from.
It's hard to deal with many options of tools.
The lab instructor should handle many tools.")</f>
        <v>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v>
      </c>
      <c r="M2" s="5" t="str">
        <f>IFERROR(__xludf.DUMMYFUNCTION("""COMPUTED_VALUE"""),"There is a large number of DevOps tools.")</f>
        <v>There is a large number of DevOps tools.</v>
      </c>
      <c r="N2" s="6" t="str">
        <f>IFERROR(__xludf.DUMMYFUNCTION("""COMPUTED_VALUE"""),"Abundance of tools for DevOps practices")</f>
        <v>Abundance of tools for DevOps practices</v>
      </c>
      <c r="O2" s="6" t="str">
        <f>IFERROR(__xludf.DUMMYFUNCTION("""COMPUTED_VALUE"""),"tool / technology")</f>
        <v>tool / technology</v>
      </c>
      <c r="P2" s="9" t="s">
        <v>10</v>
      </c>
      <c r="Q2" s="10"/>
    </row>
    <row r="3">
      <c r="A3" s="5">
        <v>43.0</v>
      </c>
      <c r="B3" s="6" t="s">
        <v>9</v>
      </c>
      <c r="C3" s="11" t="str">
        <f>IFERROR(__xludf.DUMMYFUNCTION("if(B3=""challenge"",filter('Imported Challenges'!B:F,'Imported Challenges'!A:A=A3), filter('Imported Recommendations'!B:F,'Imported Recommendations'!A:A=A3))"),"Then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D3" s="12"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E3" s="12" t="str">
        <f>IFERROR(__xludf.DUMMYFUNCTION("""COMPUTED_VALUE"""),"Prepare the labs environment requires a lot of time.")</f>
        <v>Prepare the labs environment requires a lot of time.</v>
      </c>
      <c r="F3" s="13" t="str">
        <f>IFERROR(__xludf.DUMMYFUNCTION("""COMPUTED_VALUE"""),"No time for initial setup of student environment")</f>
        <v>No time for initial setup of student environment</v>
      </c>
      <c r="G3" s="14" t="str">
        <f>IFERROR(__xludf.DUMMYFUNCTION("""COMPUTED_VALUE"""),"environment setup")</f>
        <v>environment setup</v>
      </c>
      <c r="H3" s="6"/>
      <c r="I3" s="5">
        <v>80.0</v>
      </c>
      <c r="J3" s="6" t="s">
        <v>11</v>
      </c>
      <c r="K3" s="11" t="str">
        <f>IFERROR(__xludf.DUMMYFUNCTION("if(J3=""challenge"",filter('Imported Challenges'!B:F,'Imported Challenges'!A:A=I3), filter('Imported Recommendations'!B:F,'Imported Recommendations'!A:A=I3))"),"Maybe it makes sense for you to provide the environment for the students, right? And this provision, you can use a docker of life, which comes already, right?
I ended up doing was to give each group a big virtual machine. And on that machine, they run th"&amp;"ree or four Docker images. Uh, one with Artifactory, one with Jenkins.")</f>
        <v>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v>
      </c>
      <c r="L3" s="12" t="str">
        <f>IFERROR(__xludf.DUMMYFUNCTION("""COMPUTED_VALUE"""),"Provide initial environment setup for students.
Give each group a big virtual machine. And on that machine, run three or four Docker images. One with Artifactory, other with Jenkins.")</f>
        <v>Provide initial environment setup for students.
Give each group a big virtual machine. And on that machine, run three or four Docker images. One with Artifactory, other with Jenkins.</v>
      </c>
      <c r="M3" s="12" t="str">
        <f>IFERROR(__xludf.DUMMYFUNCTION("""COMPUTED_VALUE"""),"Provide initial environment setup for students.")</f>
        <v>Provide initial environment setup for students.</v>
      </c>
      <c r="N3" s="12" t="str">
        <f>IFERROR(__xludf.DUMMYFUNCTION("""COMPUTED_VALUE"""),"Initial Environment Configuration for Students")</f>
        <v>Initial Environment Configuration for Students</v>
      </c>
      <c r="O3" s="14" t="str">
        <f>IFERROR(__xludf.DUMMYFUNCTION("""COMPUTED_VALUE"""),"environment setup")</f>
        <v>environment setup</v>
      </c>
      <c r="P3" s="9" t="s">
        <v>10</v>
      </c>
      <c r="Q3" s="10"/>
    </row>
    <row r="4">
      <c r="A4" s="5">
        <v>43.0</v>
      </c>
      <c r="B4" s="6" t="s">
        <v>9</v>
      </c>
      <c r="C4" s="11" t="str">
        <f>IFERROR(__xludf.DUMMYFUNCTION("if(B4=""challenge"",filter('Imported Challenges'!B:F,'Imported Challenges'!A:A=A4), filter('Imported Recommendations'!B:F,'Imported Recommendations'!A:A=A4))"),"Then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D4" s="12"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E4" s="12" t="str">
        <f>IFERROR(__xludf.DUMMYFUNCTION("""COMPUTED_VALUE"""),"Prepare the labs environment requires a lot of time.")</f>
        <v>Prepare the labs environment requires a lot of time.</v>
      </c>
      <c r="F4" s="13" t="str">
        <f>IFERROR(__xludf.DUMMYFUNCTION("""COMPUTED_VALUE"""),"No time for initial setup of student environment")</f>
        <v>No time for initial setup of student environment</v>
      </c>
      <c r="G4" s="14" t="str">
        <f>IFERROR(__xludf.DUMMYFUNCTION("""COMPUTED_VALUE"""),"environment setup")</f>
        <v>environment setup</v>
      </c>
      <c r="H4" s="6"/>
      <c r="I4" s="5">
        <v>98.0</v>
      </c>
      <c r="J4" s="6" t="s">
        <v>11</v>
      </c>
      <c r="K4" s="11" t="str">
        <f>IFERROR(__xludf.DUMMYFUNCTION("if(J4=""challenge"",filter('Imported Challenges'!B:F,'Imported Challenges'!A:A=I4), filter('Imported Recommendations'!B:F,'Imported Recommendations'!A:A=I4))"),"To get Everything ready to avoid problems and lose the focus and essence of the group.")</f>
        <v>To get Everything ready to avoid problems and lose the focus and essence of the group.</v>
      </c>
      <c r="L4" s="12" t="str">
        <f>IFERROR(__xludf.DUMMYFUNCTION("""COMPUTED_VALUE"""),"Start a class with a pre-organized structure.")</f>
        <v>Start a class with a pre-organized structure.</v>
      </c>
      <c r="M4" s="12"/>
      <c r="N4" s="12" t="str">
        <f>IFERROR(__xludf.DUMMYFUNCTION("""COMPUTED_VALUE"""),"Infrastructure previously organized")</f>
        <v>Infrastructure previously organized</v>
      </c>
      <c r="O4" s="14" t="str">
        <f>IFERROR(__xludf.DUMMYFUNCTION("""COMPUTED_VALUE"""),"environment setup")</f>
        <v>environment setup</v>
      </c>
      <c r="P4" s="9" t="s">
        <v>10</v>
      </c>
      <c r="Q4" s="10"/>
    </row>
    <row r="5">
      <c r="A5" s="5">
        <v>91.0</v>
      </c>
      <c r="B5" s="6" t="s">
        <v>11</v>
      </c>
      <c r="C5" s="11" t="str">
        <f>IFERROR(__xludf.DUMMYFUNCTION("if(B5=""challenge"",filter('Imported Challenges'!B:F,'Imported Challenges'!A:A=A5), filter('Imported Recommendations'!B:F,'Imported Recommendations'!A:A=A5))"),"the recommendation is to look at the market, search, see on Twitter, discussion groups, see what's hot on Google Trends. To know how to choose a tool that is more popular, right? That it is used more and that more people can enjoy the content there, right"&amp;"? Because they are tools they are already used to using.
The recommendation is to see what the market is using, right? Moreover, trying to go with what is most used, like, it was no use messing with CRIO if everyone uses Docker.
 I also try to use a set"&amp;" of tools that are popular in the industry.
It is very critical to teach them tools that are relevant and tools that will help them get a job.
Setting up good logging monitoring notifications, some of these other open source tools that provide that kind"&amp;" of those kinds of capabilities. ... So I try to pick a representative sample open source, always cause I don't want people to be buying things.
 I try to use as much as possible with tools that people use in industry and companies.
I wanted to go with "&amp;"open source technologies so I can explain later how we build the labs.")</f>
        <v>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v>
      </c>
      <c r="D5" s="12" t="str">
        <f>IFERROR(__xludf.DUMMYFUNCTION("""COMPUTED_VALUE"""),"Research market tools on Twitter, discussion groups, Google Trends, as they are probably the tools that students are used to using and will take advantage of in their work.
Use the most relevant tools on the market like Docker.
Use popular industry tool"&amp;"s.
Teach tools that will help to get a job.
Use representative open source industrial tools.
Use as much as possible relevant industry tools.
Prefer to use open source technologies.")</f>
        <v>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v>
      </c>
      <c r="E5" s="12" t="str">
        <f>IFERROR(__xludf.DUMMYFUNCTION("""COMPUTED_VALUE"""),"Use relevant industry tools.")</f>
        <v>Use relevant industry tools.</v>
      </c>
      <c r="F5" s="14" t="str">
        <f>IFERROR(__xludf.DUMMYFUNCTION("""COMPUTED_VALUE"""),"industry relevant tools")</f>
        <v>industry relevant tools</v>
      </c>
      <c r="G5" s="14" t="str">
        <f>IFERROR(__xludf.DUMMYFUNCTION("""COMPUTED_VALUE"""),"tool / technology")</f>
        <v>tool / technology</v>
      </c>
      <c r="H5" s="6"/>
      <c r="I5" s="5">
        <v>84.0</v>
      </c>
      <c r="J5" s="6" t="s">
        <v>11</v>
      </c>
      <c r="K5" s="11" t="str">
        <f>IFERROR(__xludf.DUMMYFUNCTION("if(J5=""challenge"",filter('Imported Challenges'!B:F,'Imported Challenges'!A:A=I5), filter('Imported Recommendations'!B:F,'Imported Recommendations'!A:A=I5))"),"Jenkins,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L5" s="12"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M5" s="12"/>
      <c r="N5" s="14" t="str">
        <f>IFERROR(__xludf.DUMMYFUNCTION("""COMPUTED_VALUE"""),"CI tools, like Jenkins, during the transition to cloud CI tools.")</f>
        <v>CI tools, like Jenkins, during the transition to cloud CI tools.</v>
      </c>
      <c r="O5" s="14" t="str">
        <f>IFERROR(__xludf.DUMMYFUNCTION("""COMPUTED_VALUE"""),"tool / technology")</f>
        <v>tool / technology</v>
      </c>
      <c r="P5" s="9" t="s">
        <v>10</v>
      </c>
      <c r="Q5" s="10"/>
    </row>
    <row r="6">
      <c r="A6" s="5">
        <v>28.0</v>
      </c>
      <c r="B6" s="6" t="s">
        <v>9</v>
      </c>
      <c r="C6" s="7" t="str">
        <f>IFERROR(__xludf.DUMMYFUNCTION("if(B6=""challenge"",filter('Imported Challenges'!B:F,'Imported Challenges'!A:A=A6), filter('Imported Recommendations'!B:F,'Imported Recommendations'!A:A=A6))"),"[...]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D6" s="5" t="str">
        <f>IFERROR(__xludf.DUMMYFUNCTION("""COMPUTED_VALUE"""),"Difficulty dealing with assessments based on a traditional test model.")</f>
        <v>Difficulty dealing with assessments based on a traditional test model.</v>
      </c>
      <c r="E6" s="5"/>
      <c r="F6" s="6" t="str">
        <f>IFERROR(__xludf.DUMMYFUNCTION("""COMPUTED_VALUE"""),"Difficulty in using assessments with traditional tests")</f>
        <v>Difficulty in using assessments with traditional tests</v>
      </c>
      <c r="G6" s="6" t="str">
        <f>IFERROR(__xludf.DUMMYFUNCTION("""COMPUTED_VALUE"""),"assessment")</f>
        <v>assessment</v>
      </c>
      <c r="H6" s="6"/>
      <c r="I6" s="5">
        <v>133.0</v>
      </c>
      <c r="J6" s="6" t="s">
        <v>11</v>
      </c>
      <c r="K6" s="11" t="str">
        <f>IFERROR(__xludf.DUMMYFUNCTION("if(J6=""challenge"",filter('Imported Challenges'!B:F,'Imported Challenges'!A:A=I6), filter('Imported Recommendations'!B:F,'Imported Recommendations'!A:A=I6))"),"In that assessment, you know, that they're, um, there are 50 multiple choice questions in each exam, no partial credit. Um, and, and so, and I give, and it's an hour, uh, you know, to go do that exam. ...  we're remote now.
The book I have quiz, uh, agai"&amp;"n, it could be translated and adjusted, but that's the way to, to test in the exams. ...  one part is exactly quiz questions. So they have multiple choices.
If I was asking you the question and say, give me the three benefits of this thought of this, uh,"&amp;" concept, then it's memorization. But if I give them five, if I give you five choices and they could be between zero and five, that are true statements with respect to this concept, it's not about memorization. It's about understanding.
If the exam is in"&amp;" presence, then I don't care that much if, if they do the control that before, because ultimately they have to understand, I think that these quizzes to me have a specific objective.")</f>
        <v>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v>
      </c>
      <c r="L6" s="12"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M6" s="12" t="str">
        <f>IFERROR(__xludf.DUMMYFUNCTION("""COMPUTED_VALUE"""),"Use quiz with multiple choices to assess the students.")</f>
        <v>Use quiz with multiple choices to assess the students.</v>
      </c>
      <c r="N6" s="14" t="str">
        <f>IFERROR(__xludf.DUMMYFUNCTION("""COMPUTED_VALUE"""),"quiz as a student assessment tool")</f>
        <v>quiz as a student assessment tool</v>
      </c>
      <c r="O6" s="14" t="str">
        <f>IFERROR(__xludf.DUMMYFUNCTION("""COMPUTED_VALUE"""),"assessment")</f>
        <v>assessment</v>
      </c>
      <c r="P6" s="9" t="s">
        <v>10</v>
      </c>
      <c r="Q6" s="9"/>
    </row>
    <row r="7">
      <c r="A7" s="5">
        <v>83.0</v>
      </c>
      <c r="B7" s="6" t="s">
        <v>9</v>
      </c>
      <c r="C7" s="11" t="str">
        <f>IFERROR(__xludf.DUMMYFUNCTION("if(B7=""challenge"",filter('Imported Challenges'!B:F,'Imported Challenges'!A:A=A7), filter('Imported Recommendations'!B:F,'Imported Recommendations'!A:A=A7))"),"Since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D7" s="12"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E7" s="12"/>
      <c r="F7" s="14" t="str">
        <f>IFERROR(__xludf.DUMMYFUNCTION("""COMPUTED_VALUE"""),"challenging evaluation with the same criteria a classroom with different technologies")</f>
        <v>challenging evaluation with the same criteria a classroom with different technologies</v>
      </c>
      <c r="G7" s="14" t="str">
        <f>IFERROR(__xludf.DUMMYFUNCTION("""COMPUTED_VALUE"""),"assessment")</f>
        <v>assessment</v>
      </c>
      <c r="H7" s="6"/>
      <c r="I7" s="5">
        <v>126.0</v>
      </c>
      <c r="J7" s="6" t="s">
        <v>11</v>
      </c>
      <c r="K7" s="11" t="str">
        <f>IFERROR(__xludf.DUMMYFUNCTION("if(J7=""challenge"",filter('Imported Challenges'!B:F,'Imported Challenges'!A:A=I7), filter('Imported Recommendations'!B:F,'Imported Recommendations'!A:A=I7))"),"Students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L7" s="12"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M7" s="12" t="str">
        <f>IFERROR(__xludf.DUMMYFUNCTION("""COMPUTED_VALUE"""),"Do not force the technology stack used by students in their systems.")</f>
        <v>Do not force the technology stack used by students in their systems.</v>
      </c>
      <c r="N7" s="14" t="str">
        <f>IFERROR(__xludf.DUMMYFUNCTION("""COMPUTED_VALUE"""),"No technology stack in students systems")</f>
        <v>No technology stack in students systems</v>
      </c>
      <c r="O7" s="14" t="str">
        <f>IFERROR(__xludf.DUMMYFUNCTION("""COMPUTED_VALUE"""),"tool / technology")</f>
        <v>tool / technology</v>
      </c>
      <c r="P7" s="9" t="s">
        <v>10</v>
      </c>
      <c r="Q7" s="9"/>
    </row>
    <row r="8">
      <c r="A8" s="5">
        <v>74.0</v>
      </c>
      <c r="B8" s="6" t="s">
        <v>9</v>
      </c>
      <c r="C8" s="11" t="str">
        <f>IFERROR(__xludf.DUMMYFUNCTION("if(B8=""challenge"",filter('Imported Challenges'!B:F,'Imported Challenges'!A:A=A8), filter('Imported Recommendations'!B:F,'Imported Recommendations'!A:A=A8))"),"We show them Kubernetes, um, but they don't really have time to practice on Kubernetes.")</f>
        <v>We show them Kubernetes, um, but they don't really have time to practice on Kubernetes.</v>
      </c>
      <c r="D8" s="12" t="str">
        <f>IFERROR(__xludf.DUMMYFUNCTION("""COMPUTED_VALUE"""),"They don't have time to practice on Kubernetes because it is lot of work.")</f>
        <v>They don't have time to practice on Kubernetes because it is lot of work.</v>
      </c>
      <c r="E8" s="12"/>
      <c r="F8" s="14" t="str">
        <f>IFERROR(__xludf.DUMMYFUNCTION("""COMPUTED_VALUE"""),"without time to practice Kubernetes")</f>
        <v>without time to practice Kubernetes</v>
      </c>
      <c r="G8" s="14" t="str">
        <f>IFERROR(__xludf.DUMMYFUNCTION("""COMPUTED_VALUE"""),"curriculum")</f>
        <v>curriculum</v>
      </c>
      <c r="H8" s="6"/>
      <c r="I8" s="5">
        <v>172.0</v>
      </c>
      <c r="J8" s="6" t="s">
        <v>11</v>
      </c>
      <c r="K8" s="11" t="str">
        <f>IFERROR(__xludf.DUMMYFUNCTION("if(J8=""challenge"",filter('Imported Challenges'!B:F,'Imported Challenges'!A:A=I8), filter('Imported Recommendations'!B:F,'Imported Recommendations'!A:A=I8))"),"So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L8" s="12"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M8" s="12" t="str">
        <f>IFERROR(__xludf.DUMMYFUNCTION("""COMPUTED_VALUE"""),"Divide the course into 80% of concepts and 20% of applications.")</f>
        <v>Divide the course into 80% of concepts and 20% of applications.</v>
      </c>
      <c r="N8" s="14" t="str">
        <f>IFERROR(__xludf.DUMMYFUNCTION("""COMPUTED_VALUE"""),"teaching centers more on concepts than application")</f>
        <v>teaching centers more on concepts than application</v>
      </c>
      <c r="O8" s="14" t="str">
        <f>IFERROR(__xludf.DUMMYFUNCTION("""COMPUTED_VALUE"""),"curriculum")</f>
        <v>curriculum</v>
      </c>
      <c r="P8" s="9" t="s">
        <v>10</v>
      </c>
      <c r="Q8" s="9"/>
    </row>
  </sheetData>
  <dataValidations>
    <dataValidation type="list" allowBlank="1" sqref="P2:P8">
      <formula1>"FAKE,REAL"</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4.14"/>
    <col customWidth="1" min="2" max="2" width="24.14"/>
    <col customWidth="1" min="3" max="3" width="27.57"/>
    <col customWidth="1" min="4" max="5" width="19.14"/>
    <col customWidth="1" min="6" max="6" width="20.86"/>
    <col customWidth="1" min="7" max="7" width="18.57"/>
    <col customWidth="1" min="8" max="9" width="9.57"/>
    <col customWidth="1" min="10" max="10" width="24.57"/>
    <col customWidth="1" min="11" max="11" width="33.29"/>
    <col customWidth="1" min="12" max="15" width="17.0"/>
    <col customWidth="1" min="16" max="16" width="20.86"/>
    <col customWidth="1" min="17" max="17" width="19.14"/>
  </cols>
  <sheetData>
    <row r="1">
      <c r="A1" s="1" t="s">
        <v>0</v>
      </c>
      <c r="B1" s="1" t="s">
        <v>1</v>
      </c>
      <c r="C1" s="1" t="s">
        <v>2</v>
      </c>
      <c r="D1" s="1" t="s">
        <v>3</v>
      </c>
      <c r="E1" s="1" t="s">
        <v>4</v>
      </c>
      <c r="F1" s="1" t="s">
        <v>5</v>
      </c>
      <c r="G1" s="1" t="s">
        <v>6</v>
      </c>
      <c r="H1" s="1"/>
      <c r="I1" s="1" t="s">
        <v>0</v>
      </c>
      <c r="J1" s="1" t="s">
        <v>1</v>
      </c>
      <c r="K1" s="1" t="s">
        <v>2</v>
      </c>
      <c r="L1" s="1" t="s">
        <v>3</v>
      </c>
      <c r="M1" s="1" t="s">
        <v>4</v>
      </c>
      <c r="N1" s="1" t="s">
        <v>5</v>
      </c>
      <c r="O1" s="1" t="s">
        <v>6</v>
      </c>
      <c r="P1" s="3" t="s">
        <v>7</v>
      </c>
      <c r="Q1" s="4" t="s">
        <v>8</v>
      </c>
    </row>
    <row r="2">
      <c r="A2" s="5"/>
      <c r="B2" s="6"/>
      <c r="C2" s="5"/>
      <c r="D2" s="5"/>
      <c r="E2" s="5"/>
      <c r="F2" s="5"/>
      <c r="G2" s="5"/>
      <c r="H2" s="5"/>
      <c r="I2" s="5"/>
      <c r="J2" s="6"/>
      <c r="K2" s="5"/>
      <c r="L2" s="5"/>
      <c r="M2" s="5"/>
      <c r="N2" s="5"/>
      <c r="O2" s="5"/>
      <c r="P2" s="9"/>
      <c r="Q2" s="9"/>
    </row>
  </sheetData>
  <dataValidations>
    <dataValidation type="list" allowBlank="1" sqref="P2">
      <formula1>"FAKE,REAL"</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4.14"/>
    <col customWidth="1" min="2" max="2" width="24.43"/>
    <col customWidth="1" min="3" max="3" width="97.43"/>
    <col customWidth="1" min="4" max="4" width="74.86"/>
    <col customWidth="1" min="5" max="5" width="47.43"/>
    <col customWidth="1" min="6" max="6" width="26.0"/>
    <col customWidth="1" min="7" max="7" width="23.0"/>
    <col customWidth="1" min="8" max="9" width="3.86"/>
    <col customWidth="1" min="10" max="10" width="24.14"/>
    <col customWidth="1" min="11" max="11" width="102.14"/>
    <col customWidth="1" min="12" max="13" width="44.71"/>
    <col customWidth="1" min="14" max="14" width="26.57"/>
    <col customWidth="1" min="15" max="15" width="17.0"/>
    <col customWidth="1" min="16" max="16" width="16.0"/>
    <col customWidth="1" min="17" max="17" width="43.0"/>
  </cols>
  <sheetData>
    <row r="1">
      <c r="A1" s="1" t="s">
        <v>0</v>
      </c>
      <c r="B1" s="1" t="s">
        <v>1</v>
      </c>
      <c r="C1" s="1" t="s">
        <v>2</v>
      </c>
      <c r="D1" s="1" t="s">
        <v>3</v>
      </c>
      <c r="E1" s="1" t="s">
        <v>4</v>
      </c>
      <c r="F1" s="1" t="s">
        <v>5</v>
      </c>
      <c r="G1" s="1" t="s">
        <v>6</v>
      </c>
      <c r="H1" s="1"/>
      <c r="I1" s="1" t="s">
        <v>0</v>
      </c>
      <c r="J1" s="1" t="s">
        <v>1</v>
      </c>
      <c r="K1" s="2" t="s">
        <v>2</v>
      </c>
      <c r="L1" s="1" t="s">
        <v>3</v>
      </c>
      <c r="M1" s="1" t="s">
        <v>4</v>
      </c>
      <c r="N1" s="1" t="s">
        <v>5</v>
      </c>
      <c r="O1" s="1" t="s">
        <v>6</v>
      </c>
      <c r="P1" s="3" t="s">
        <v>7</v>
      </c>
      <c r="Q1" s="3" t="s">
        <v>8</v>
      </c>
    </row>
    <row r="2">
      <c r="A2" s="6">
        <v>16.0</v>
      </c>
      <c r="B2" s="6" t="s">
        <v>9</v>
      </c>
      <c r="C2" s="5" t="str">
        <f>IFERROR(__xludf.DUMMYFUNCTION("if(B2=""challenge"",filter('Imported Challenges'!B:F,'Imported Challenges'!A:A=A2), filter('Imported Recommendations'!B:F,'Imported Recommendations'!A:A=A2))"),"It's more this initial contact that seems to scare them a little more, it makes them go to others, when they arrive.
The part of actually putting an initial part has this shock of this reality there for the students in which they have to leave a tool tha"&amp;"t they are already there with the system running and bring it to our tool.")</f>
        <v>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v>
      </c>
      <c r="D2" s="5"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E2" s="5" t="str">
        <f>IFERROR(__xludf.DUMMYFUNCTION("""COMPUTED_VALUE"""),"The process of making students migrate to other tools it's hard.")</f>
        <v>The process of making students migrate to other tools it's hard.</v>
      </c>
      <c r="F2" s="5" t="str">
        <f>IFERROR(__xludf.DUMMYFUNCTION("""COMPUTED_VALUE"""),"Difficulty in tool change")</f>
        <v>Difficulty in tool change</v>
      </c>
      <c r="G2" s="6" t="str">
        <f>IFERROR(__xludf.DUMMYFUNCTION("""COMPUTED_VALUE"""),"environment setup")</f>
        <v>environment setup</v>
      </c>
      <c r="H2" s="5"/>
      <c r="I2" s="5">
        <v>19.0</v>
      </c>
      <c r="J2" s="6" t="s">
        <v>11</v>
      </c>
      <c r="K2" s="8" t="str">
        <f>IFERROR(__xludf.DUMMYFUNCTION("if(J2=""challenge"",filter('Imported Challenges'!B:F,'Imported Challenges'!A:A=I2), filter('Imported Recommendations'!B:F,'Imported Recommendations'!A:A=I2))"),"Usually,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L2" s="5" t="str">
        <f>IFERROR(__xludf.DUMMYFUNCTION("""COMPUTED_VALUE"""),"Ask students to adopt the tools used by instructors.")</f>
        <v>Ask students to adopt the tools used by instructors.</v>
      </c>
      <c r="M2" s="5"/>
      <c r="N2" s="5" t="str">
        <f>IFERROR(__xludf.DUMMYFUNCTION("""COMPUTED_VALUE"""),"Adoption of tools from instructors   by students")</f>
        <v>Adoption of tools from instructors   by students</v>
      </c>
      <c r="O2" s="6" t="str">
        <f>IFERROR(__xludf.DUMMYFUNCTION("""COMPUTED_VALUE"""),"tool / technology")</f>
        <v>tool / technology</v>
      </c>
      <c r="P2" s="9" t="s">
        <v>10</v>
      </c>
      <c r="Q2" s="15"/>
    </row>
    <row r="3" ht="69.75" customHeight="1">
      <c r="A3" s="5">
        <v>28.0</v>
      </c>
      <c r="B3" s="6" t="s">
        <v>9</v>
      </c>
      <c r="C3" s="5" t="str">
        <f>IFERROR(__xludf.DUMMYFUNCTION("if(B3=""challenge"",filter('Imported Challenges'!B:F,'Imported Challenges'!A:A=A3), filter('Imported Recommendations'!B:F,'Imported Recommendations'!A:A=A3))"),"[...]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D3" s="5" t="str">
        <f>IFERROR(__xludf.DUMMYFUNCTION("""COMPUTED_VALUE"""),"Difficulty dealing with assessments based on a traditional test model.")</f>
        <v>Difficulty dealing with assessments based on a traditional test model.</v>
      </c>
      <c r="E3" s="5"/>
      <c r="F3" s="16" t="str">
        <f>IFERROR(__xludf.DUMMYFUNCTION("""COMPUTED_VALUE"""),"Difficulty in using assessments with traditional tests")</f>
        <v>Difficulty in using assessments with traditional tests</v>
      </c>
      <c r="G3" s="6" t="str">
        <f>IFERROR(__xludf.DUMMYFUNCTION("""COMPUTED_VALUE"""),"assessment")</f>
        <v>assessment</v>
      </c>
      <c r="H3" s="5"/>
      <c r="I3" s="5">
        <v>86.0</v>
      </c>
      <c r="J3" s="6" t="s">
        <v>11</v>
      </c>
      <c r="K3" s="11" t="str">
        <f>IFERROR(__xludf.DUMMYFUNCTION("if(J3=""challenge"",filter('Imported Challenges'!B:F,'Imported Challenges'!A:A=I3), filter('Imported Recommendations'!B:F,'Imported Recommendations'!A:A=I3))"),"I always pass some written evaluation of the basic concepts [...] I like the students to express in their own words what they understood [...] mainly from the cultural part.
 And the final exam, I keep, I keep the questions mostly conceptual, right. Beca"&amp;"use let's face it. If you understand the concepts, you can Google the details, right. But you don't know the concepts, you don't know what the Google, right. ... I do put some questions in that they would have only learned had they participated in the pro"&amp;"ject.
The exams are really more the conceptual or philosophical elements stuff, where there is a little more of a, a cut and dry response, or at least I try to structure them that way.")</f>
        <v>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v>
      </c>
      <c r="L3" s="12"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M3" s="12" t="str">
        <f>IFERROR(__xludf.DUMMYFUNCTION("""COMPUTED_VALUE"""),"Do exams with more conceptual questions.")</f>
        <v>Do exams with more conceptual questions.</v>
      </c>
      <c r="N3" s="12" t="str">
        <f>IFERROR(__xludf.DUMMYFUNCTION("""COMPUTED_VALUE"""),"Written evaluation of the Basic and Culture DevOps concept")</f>
        <v>Written evaluation of the Basic and Culture DevOps concept</v>
      </c>
      <c r="O3" s="14" t="str">
        <f>IFERROR(__xludf.DUMMYFUNCTION("""COMPUTED_VALUE"""),"assessment")</f>
        <v>assessment</v>
      </c>
      <c r="P3" s="9" t="s">
        <v>10</v>
      </c>
      <c r="Q3" s="10"/>
    </row>
    <row r="4">
      <c r="A4" s="5">
        <v>39.0</v>
      </c>
      <c r="B4" s="6" t="s">
        <v>11</v>
      </c>
      <c r="C4" s="5" t="str">
        <f>IFERROR(__xludf.DUMMYFUNCTION("if(B4=""challenge"",filter('Imported Challenges'!B:F,'Imported Challenges'!A:A=A4), filter('Imported Recommendations'!B:F,'Imported Recommendations'!A:A=A4))"),"This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D4" s="5" t="str">
        <f>IFERROR(__xludf.DUMMYFUNCTION("""COMPUTED_VALUE"""),"Half of the curriculum with DevOps concepts/culture. Half the curriculum with tools.")</f>
        <v>Half of the curriculum with DevOps concepts/culture. Half the curriculum with tools.</v>
      </c>
      <c r="E4" s="5"/>
      <c r="F4" s="16" t="str">
        <f>IFERROR(__xludf.DUMMYFUNCTION("""COMPUTED_VALUE"""),"Dedication on 50% for DevOps culture and 50% for tools on the curriculum")</f>
        <v>Dedication on 50% for DevOps culture and 50% for tools on the curriculum</v>
      </c>
      <c r="G4" s="6" t="str">
        <f>IFERROR(__xludf.DUMMYFUNCTION("""COMPUTED_VALUE"""),"curriculum")</f>
        <v>curriculum</v>
      </c>
      <c r="H4" s="5"/>
      <c r="I4" s="5">
        <v>10.0</v>
      </c>
      <c r="J4" s="6" t="s">
        <v>11</v>
      </c>
      <c r="K4" s="8" t="str">
        <f>IFERROR(__xludf.DUMMYFUNCTION("if(J4=""challenge"",filter('Imported Challenges'!B:F,'Imported Challenges'!A:A=I4), filter('Imported Recommendations'!B:F,'Imported Recommendations'!A:A=I4))"),"The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L4" s="5"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M4" s="5" t="str">
        <f>IFERROR(__xludf.DUMMYFUNCTION("""COMPUTED_VALUE"""),"Focus more on the practical part compared to the theoretical part of DevOps.")</f>
        <v>Focus more on the practical part compared to the theoretical part of DevOps.</v>
      </c>
      <c r="N4" s="5" t="str">
        <f>IFERROR(__xludf.DUMMYFUNCTION("""COMPUTED_VALUE"""),"Non-deep theory class.")</f>
        <v>Non-deep theory class.</v>
      </c>
      <c r="O4" s="6" t="str">
        <f>IFERROR(__xludf.DUMMYFUNCTION("""COMPUTED_VALUE"""),"strategies in course execution")</f>
        <v>strategies in course execution</v>
      </c>
      <c r="P4" s="9" t="s">
        <v>10</v>
      </c>
      <c r="Q4" s="10"/>
    </row>
    <row r="5">
      <c r="A5" s="5">
        <v>44.0</v>
      </c>
      <c r="B5" s="6" t="s">
        <v>9</v>
      </c>
      <c r="C5" s="5" t="str">
        <f>IFERROR(__xludf.DUMMYFUNCTION("if(B5=""challenge"",filter('Imported Challenges'!B:F,'Imported Challenges'!A:A=A5), filter('Imported Recommendations'!B:F,'Imported Recommendations'!A:A=A5))"),"Material heterogeneity is the biggest challenge. You have to set up a class sewing the fonts, right?
When I started preparing, there was not a buy the book, a ""kit"" a suggestion for a course, there for you to start, it is a good start, right?")</f>
        <v>Material heterogeneity is the biggest challenge. You have to set up a class sewing the fonts, right?
When I started preparing, there was not a buy the book, a "kit" a suggestion for a course, there for you to start, it is a good start, right?</v>
      </c>
      <c r="D5" s="5" t="str">
        <f>IFERROR(__xludf.DUMMYFUNCTION("""COMPUTED_VALUE"""),"There is no unified material for teaching DevOps.
There is no complete material to teach DevOps.")</f>
        <v>There is no unified material for teaching DevOps.
There is no complete material to teach DevOps.</v>
      </c>
      <c r="E5" s="5" t="str">
        <f>IFERROR(__xludf.DUMMYFUNCTION("""COMPUTED_VALUE"""),"Unknown unified material for teaching DevOps.")</f>
        <v>Unknown unified material for teaching DevOps.</v>
      </c>
      <c r="F5" s="16" t="str">
        <f>IFERROR(__xludf.DUMMYFUNCTION("""COMPUTED_VALUE"""),"There is no unified material for DevOps teaching.")</f>
        <v>There is no unified material for DevOps teaching.</v>
      </c>
      <c r="G5" s="6" t="str">
        <f>IFERROR(__xludf.DUMMYFUNCTION("""COMPUTED_VALUE"""),"class preparation")</f>
        <v>class preparation</v>
      </c>
      <c r="H5" s="5"/>
      <c r="I5" s="5">
        <v>13.0</v>
      </c>
      <c r="J5" s="6" t="s">
        <v>11</v>
      </c>
      <c r="K5" s="8" t="str">
        <f>IFERROR(__xludf.DUMMYFUNCTION("if(J5=""challenge"",filter('Imported Challenges'!B:F,'Imported Challenges'!A:A=I5), filter('Imported Recommendations'!B:F,'Imported Recommendations'!A:A=I5))"),"I like to base it on a textbook because I think a sequence is evident for the students, right? We can even choose some chapters, even making an essential part of this material [...] we research several things to set up our class. Still, having a backbone "&amp;"formed by literature I think it's always important.
 I was looking for books to use. And, um, you know, I started to look at the books from Jane Kim. Um, and essentially I found this DevOps handbook, which has really not written as a textbook, but it's, "&amp;"it covers it's, it's built around the three ways of DevOps. So the first way is the notion of flow. The second way is the notion of, um, feedback. And the third way is continual learning and experimentation.
So this book [DevOps Handbook] is very well do"&amp;"ne in this sense [...] it goes to the foundations of devops and gets to the different key ideas, right?
The lectures, um, for the first part it's okay. I think for, until the midterm to have just get essentially through the book.
The book has a lot of c"&amp;"ase study and examples like Facebook, Google, LinkedIn, uh, Netflix.")</f>
        <v>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v>
      </c>
      <c r="L5" s="5"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M5" s="5" t="str">
        <f>IFERROR(__xludf.DUMMYFUNCTION("""COMPUTED_VALUE"""),"Use a textbook as a basis to guide the course classes.")</f>
        <v>Use a textbook as a basis to guide the course classes.</v>
      </c>
      <c r="N5" s="5" t="str">
        <f>IFERROR(__xludf.DUMMYFUNCTION("""COMPUTED_VALUE"""),"Use of a textbook.")</f>
        <v>Use of a textbook.</v>
      </c>
      <c r="O5" s="6" t="str">
        <f>IFERROR(__xludf.DUMMYFUNCTION("""COMPUTED_VALUE"""),"class preparation")</f>
        <v>class preparation</v>
      </c>
      <c r="P5" s="9" t="s">
        <v>10</v>
      </c>
      <c r="Q5" s="10"/>
    </row>
    <row r="6">
      <c r="A6" s="6">
        <v>61.0</v>
      </c>
      <c r="B6" s="6" t="s">
        <v>9</v>
      </c>
      <c r="C6" s="12" t="str">
        <f>IFERROR(__xludf.DUMMYFUNCTION("if(B6=""challenge"",filter('Imported Challenges'!B:F,'Imported Challenges'!A:A=A6), filter('Imported Recommendations'!B:F,'Imported Recommendations'!A:A=A6))"),"It is very dangerous to teach too many tools because it's simply conveys that it is a very technology centric approach.")</f>
        <v>It is very dangerous to teach too many tools because it's simply conveys that it is a very technology centric approach.</v>
      </c>
      <c r="D6" s="14"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E6" s="12"/>
      <c r="F6" s="14" t="str">
        <f>IFERROR(__xludf.DUMMYFUNCTION("""COMPUTED_VALUE"""),"Dangerous of teaching too many tools")</f>
        <v>Dangerous of teaching too many tools</v>
      </c>
      <c r="G6" s="14" t="str">
        <f>IFERROR(__xludf.DUMMYFUNCTION("""COMPUTED_VALUE"""),"tool / technology")</f>
        <v>tool / technology</v>
      </c>
      <c r="H6" s="6"/>
      <c r="I6" s="6">
        <v>77.0</v>
      </c>
      <c r="J6" s="6" t="s">
        <v>11</v>
      </c>
      <c r="K6" s="11" t="str">
        <f>IFERROR(__xludf.DUMMYFUNCTION("if(J6=""challenge"",filter('Imported Challenges'!B:F,'Imported Challenges'!A:A=I6), filter('Imported Recommendations'!B:F,'Imported Recommendations'!A:A=I6))"),"The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L6" s="14" t="str">
        <f>IFERROR(__xludf.DUMMYFUNCTION("""COMPUTED_VALUE"""),"Exercise as many tools as possible.")</f>
        <v>Exercise as many tools as possible.</v>
      </c>
      <c r="M6" s="12"/>
      <c r="N6" s="14" t="str">
        <f>IFERROR(__xludf.DUMMYFUNCTION("""COMPUTED_VALUE"""),"Practice of large amount of tools")</f>
        <v>Practice of large amount of tools</v>
      </c>
      <c r="O6" s="14" t="str">
        <f>IFERROR(__xludf.DUMMYFUNCTION("""COMPUTED_VALUE"""),"tool / technology")</f>
        <v>tool / technology</v>
      </c>
      <c r="P6" s="9" t="s">
        <v>10</v>
      </c>
      <c r="Q6" s="10"/>
    </row>
    <row r="7">
      <c r="A7" s="6">
        <v>34.0</v>
      </c>
      <c r="B7" s="6" t="s">
        <v>9</v>
      </c>
      <c r="C7" s="5" t="str">
        <f>IFERROR(__xludf.DUMMYFUNCTION("if(B7=""challenge"",filter('Imported Challenges'!B:F,'Imported Challenges'!A:A=A7), filter('Imported Recommendations'!B:F,'Imported Recommendations'!A:A=A7))"),"Doing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
If you give artificial example or small toy example, then it's just going about configuring small things. So naturally naturally what DevOps is, uh, it's really complicated to ma"&amp;"ke the students experience a cultural change and those kinds of things, because there's, well, there's no culture of, uh, industrial project in a school because it's academic project or it's teaching how to behave in a industrial project.
So it was lectu"&amp;"res and labs and like a small project, but it was wasn't really satisfactory.")</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v>
      </c>
      <c r="D7" s="6"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E7" s="6" t="str">
        <f>IFERROR(__xludf.DUMMYFUNCTION("""COMPUTED_VALUE"""),"Small examples weren't really satisfactory.")</f>
        <v>Small examples weren't really satisfactory.</v>
      </c>
      <c r="F7" s="6" t="str">
        <f>IFERROR(__xludf.DUMMYFUNCTION("""COMPUTED_VALUE"""),"small examples not satisfactory.")</f>
        <v>small examples not satisfactory.</v>
      </c>
      <c r="G7" s="17" t="str">
        <f>IFERROR(__xludf.DUMMYFUNCTION("""COMPUTED_VALUE"""),"tool / technology")</f>
        <v>tool / technology</v>
      </c>
      <c r="H7" s="6"/>
      <c r="I7" s="6">
        <v>146.0</v>
      </c>
      <c r="J7" s="6" t="s">
        <v>11</v>
      </c>
      <c r="K7" s="11" t="str">
        <f>IFERROR(__xludf.DUMMYFUNCTION("if(J7=""challenge"",filter('Imported Challenges'!B:F,'Imported Challenges'!A:A=I7), filter('Imported Recommendations'!B:F,'Imported Recommendations'!A:A=I7))"),"So I try to give folks one or two small projects.
We will also build a sample, which is on github. I'll send you the link. If you want. We build a sample that is called a cookie factory. Um, it's, it's a system to handle a cookie factory where you can or"&amp;"der cookie pay for them, and you get a shopping cart with cookies, et cetera, right? So it's just a small sample.
We have built a little simulator that is quite simple, but that's easy to traverse the whole, essentially the main phases of DevOps.")</f>
        <v>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v>
      </c>
      <c r="L7" s="14"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M7" s="14" t="str">
        <f>IFERROR(__xludf.DUMMYFUNCTION("""COMPUTED_VALUE"""),"Research small projects for the students.")</f>
        <v>Research small projects for the students.</v>
      </c>
      <c r="N7" s="14" t="str">
        <f>IFERROR(__xludf.DUMMYFUNCTION("""COMPUTED_VALUE"""),"small projects")</f>
        <v>small projects</v>
      </c>
      <c r="O7" s="14" t="str">
        <f>IFERROR(__xludf.DUMMYFUNCTION("""COMPUTED_VALUE"""),"class preparation")</f>
        <v>class preparation</v>
      </c>
      <c r="P7" s="9" t="s">
        <v>10</v>
      </c>
      <c r="Q7" s="10"/>
    </row>
    <row r="8">
      <c r="A8" s="6">
        <v>10.0</v>
      </c>
      <c r="B8" s="6" t="s">
        <v>11</v>
      </c>
      <c r="C8" s="5" t="str">
        <f>IFERROR(__xludf.DUMMYFUNCTION("if(B8=""challenge"",filter('Imported Challenges'!B:F,'Imported Challenges'!A:A=A8), filter('Imported Recommendations'!B:F,'Imported Recommendations'!A:A=A8))"),"The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D8" s="6"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E8" s="6" t="str">
        <f>IFERROR(__xludf.DUMMYFUNCTION("""COMPUTED_VALUE"""),"Focus more on the practical part compared to the theoretical part of DevOps.")</f>
        <v>Focus more on the practical part compared to the theoretical part of DevOps.</v>
      </c>
      <c r="F8" s="6" t="str">
        <f>IFERROR(__xludf.DUMMYFUNCTION("""COMPUTED_VALUE"""),"Non-deep theory class.")</f>
        <v>Non-deep theory class.</v>
      </c>
      <c r="G8" s="6" t="str">
        <f>IFERROR(__xludf.DUMMYFUNCTION("""COMPUTED_VALUE"""),"strategies in course execution")</f>
        <v>strategies in course execution</v>
      </c>
      <c r="H8" s="6"/>
      <c r="I8" s="6">
        <v>172.0</v>
      </c>
      <c r="J8" s="6" t="s">
        <v>11</v>
      </c>
      <c r="K8" s="11" t="str">
        <f>IFERROR(__xludf.DUMMYFUNCTION("if(J8=""challenge"",filter('Imported Challenges'!B:F,'Imported Challenges'!A:A=I8), filter('Imported Recommendations'!B:F,'Imported Recommendations'!A:A=I8))"),"So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L8" s="14"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M8" s="14" t="str">
        <f>IFERROR(__xludf.DUMMYFUNCTION("""COMPUTED_VALUE"""),"Divide the course into 80% of concepts and 20% of applications.")</f>
        <v>Divide the course into 80% of concepts and 20% of applications.</v>
      </c>
      <c r="N8" s="14" t="str">
        <f>IFERROR(__xludf.DUMMYFUNCTION("""COMPUTED_VALUE"""),"teaching centers more on concepts than application")</f>
        <v>teaching centers more on concepts than application</v>
      </c>
      <c r="O8" s="14" t="str">
        <f>IFERROR(__xludf.DUMMYFUNCTION("""COMPUTED_VALUE"""),"curriculum")</f>
        <v>curriculum</v>
      </c>
      <c r="P8" s="9" t="s">
        <v>10</v>
      </c>
      <c r="Q8" s="10"/>
    </row>
    <row r="9">
      <c r="A9" s="6">
        <v>8.0</v>
      </c>
      <c r="B9" s="6" t="s">
        <v>9</v>
      </c>
      <c r="C9" s="5" t="str">
        <f>IFERROR(__xludf.DUMMYFUNCTION("if(B9=""challenge"",filter('Imported Challenges'!B:F,'Imported Challenges'!A:A=A9), filter('Imported Recommendations'!B:F,'Imported Recommendations'!A:A=A9))"),"We sometimes want to teach everything and we don't have infinite time[...] to fit the knowledge of DevOps, which is very broad knowledge and involves at least two distinct areas[...]
Making it fit was more difficult because sometimes the content is too l"&amp;"ong and time is limited.
The challenge in this aspect refers to [..] the issue of laboratories [...], but you always end up as a matter of time versus class development.
When I taught the DevOps course in my master's, it was DevOps from beginning to end"&amp;", right? So I had to decide everything that was going to go into the content. There is a lot that was left out.
This area of ​​DevOps is gigantic too. So training is limited there. It is a forty-hour training, right?
My biggest challenge is that my cour"&amp;"se should be two semesters because it's just too much stuff to fit in one semester. [...] the challenge there is I had to put together a curriculum that had, um, a little bit about everything. [...] So it's challenging fitting all that stuff into one seme"&amp;"ster.
   There's lots and lots of information, which is why I give them lots of support during the week on slack. Um, but there's lots of information to cover. And because it's so challenging, I don't get to cover a lot of once you deploy it, how do you "&amp;"monitor it? Uh, right. And, and, and how do you, how do you, you know, go through the logs? And I mean, we do a little bit of looking at the logs when we deploy it to figure out if it's working, but I don't do a lot of the ops side of DevOps.
And in term"&amp;"s of operation, a lot of the stuff that we tend to do at university tends to be fairly small because there's just realistic time constraints for how much people can get done in a week or two, or even in a term or a semester. ...  that I've found is a litt"&amp;"le bit of misconception or at least prejudice around what devops actually is.
Because in though in the ops part, and this is the stuff I typically don't have as much time for simply because I know most of the students are coming from the software develop"&amp;"ment side of the house.
That's exactly. That's a lot for one semester.
I introduced the concept of them speaking about continuous integration, continuous, and delivery and continuous deployment. But, uh, in, in practice doing the remaining stage in the "&amp;"lab is very challenging because we don't have enough time because it's three months.")</f>
        <v>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v>
      </c>
      <c r="D9" s="6" t="str">
        <f>IFERROR(__xludf.DUMMYFUNCTION("""COMPUTED_VALUE"""),"Insufficient time to address extensive DevOps knowledge in a limited-hour curriculum.
Insufficient time to address extensive DevOps knowledge in a limited-hour curriculum.
Limitation of the development of laboratory practices in class due to the short t"&amp;"ime.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E9" s="6" t="str">
        <f>IFERROR(__xludf.DUMMYFUNCTION("""COMPUTED_VALUE"""),"Insufficient time in the course to teach DevOps.")</f>
        <v>Insufficient time in the course to teach DevOps.</v>
      </c>
      <c r="F9" s="6" t="str">
        <f>IFERROR(__xludf.DUMMYFUNCTION("""COMPUTED_VALUE"""),"Limited time on teaching DevOps")</f>
        <v>Limited time on teaching DevOps</v>
      </c>
      <c r="G9" s="6" t="str">
        <f>IFERROR(__xludf.DUMMYFUNCTION("""COMPUTED_VALUE"""),"curriculum")</f>
        <v>curriculum</v>
      </c>
      <c r="H9" s="6"/>
      <c r="I9" s="6">
        <v>194.0</v>
      </c>
      <c r="J9" s="6" t="s">
        <v>11</v>
      </c>
      <c r="K9" s="11" t="str">
        <f>IFERROR(__xludf.DUMMYFUNCTION("if(J9=""challenge"",filter('Imported Challenges'!B:F,'Imported Challenges'!A:A=I9), filter('Imported Recommendations'!B:F,'Imported Recommendations'!A:A=I9))"),"I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L9" s="14" t="str">
        <f>IFERROR(__xludf.DUMMYFUNCTION("""COMPUTED_VALUE"""),"Two months with four hours in each week is enough to students with some background about software engineering.")</f>
        <v>Two months with four hours in each week is enough to students with some background about software engineering.</v>
      </c>
      <c r="M9" s="14"/>
      <c r="N9" s="14" t="str">
        <f>IFERROR(__xludf.DUMMYFUNCTION("""COMPUTED_VALUE"""),"backgroun about software engenieeting")</f>
        <v>backgroun about software engenieeting</v>
      </c>
      <c r="O9" s="14" t="str">
        <f>IFERROR(__xludf.DUMMYFUNCTION("""COMPUTED_VALUE"""),"curriculum")</f>
        <v>curriculum</v>
      </c>
      <c r="P9" s="9" t="s">
        <v>10</v>
      </c>
      <c r="Q9" s="10"/>
    </row>
    <row r="10">
      <c r="A10" s="6">
        <v>155.0</v>
      </c>
      <c r="B10" s="6" t="s">
        <v>11</v>
      </c>
      <c r="C10" s="12" t="str">
        <f>IFERROR(__xludf.DUMMYFUNCTION("if(B10=""challenge"",filter('Imported Challenges'!B:F,'Imported Challenges'!A:A=A10), filter('Imported Recommendations'!B:F,'Imported Recommendations'!A:A=A10))"),"In this year, if you do that, it's too early and it's going to be too hard for you as a teacher to, to know what's going on. So by forcing the technology stack and telling them.
I mean, they're free to do what they want from a functional standpoint in th"&amp;"e project.
But from a tools and technology, we force just on them to avoid too many variation between the groups.
We use a very specific language. This is to just make it easy. I mean, sometimes we give it a bit too flexible. So right now we use a Java "&amp;"and Javascript because we are targeting web application. But, uh, when we students are implementing, uh, new features, so we give them the flexibility. We say, okay, parents, if you want to implement in Python, you can do it as long as you can wrap it in,"&amp;" uh, integrated in the new code.
 We give some kind of rough summary of what the application is supposed to do.")</f>
        <v>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v>
      </c>
      <c r="D10" s="14"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E10" s="14" t="str">
        <f>IFERROR(__xludf.DUMMYFUNCTION("""COMPUTED_VALUE"""),"Force students to use technology stack used on course.")</f>
        <v>Force students to use technology stack used on course.</v>
      </c>
      <c r="F10" s="14" t="str">
        <f>IFERROR(__xludf.DUMMYFUNCTION("""COMPUTED_VALUE"""),"forced technology stack")</f>
        <v>forced technology stack</v>
      </c>
      <c r="G10" s="14" t="str">
        <f>IFERROR(__xludf.DUMMYFUNCTION("""COMPUTED_VALUE"""),"tool / technology")</f>
        <v>tool / technology</v>
      </c>
      <c r="H10" s="6"/>
      <c r="I10" s="6">
        <v>126.0</v>
      </c>
      <c r="J10" s="6" t="s">
        <v>11</v>
      </c>
      <c r="K10" s="11" t="str">
        <f>IFERROR(__xludf.DUMMYFUNCTION("if(J10=""challenge"",filter('Imported Challenges'!B:F,'Imported Challenges'!A:A=I10), filter('Imported Recommendations'!B:F,'Imported Recommendations'!A:A=I10))"),"Students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L10" s="14"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M10" s="14" t="str">
        <f>IFERROR(__xludf.DUMMYFUNCTION("""COMPUTED_VALUE"""),"Do not force the technology stack used by students in their systems.")</f>
        <v>Do not force the technology stack used by students in their systems.</v>
      </c>
      <c r="N10" s="14" t="str">
        <f>IFERROR(__xludf.DUMMYFUNCTION("""COMPUTED_VALUE"""),"No technology stack in students systems")</f>
        <v>No technology stack in students systems</v>
      </c>
      <c r="O10" s="14" t="str">
        <f>IFERROR(__xludf.DUMMYFUNCTION("""COMPUTED_VALUE"""),"tool / technology")</f>
        <v>tool / technology</v>
      </c>
      <c r="P10" s="9" t="s">
        <v>10</v>
      </c>
      <c r="Q10" s="10"/>
    </row>
    <row r="11">
      <c r="A11" s="6">
        <v>77.0</v>
      </c>
      <c r="B11" s="6" t="s">
        <v>11</v>
      </c>
      <c r="C11" s="12" t="str">
        <f>IFERROR(__xludf.DUMMYFUNCTION("if(B11=""challenge"",filter('Imported Challenges'!B:F,'Imported Challenges'!A:A=A11), filter('Imported Recommendations'!B:F,'Imported Recommendations'!A:A=A11))"),"The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D11" s="14" t="str">
        <f>IFERROR(__xludf.DUMMYFUNCTION("""COMPUTED_VALUE"""),"Exercise as many tools as possible.")</f>
        <v>Exercise as many tools as possible.</v>
      </c>
      <c r="E11" s="14"/>
      <c r="F11" s="14" t="str">
        <f>IFERROR(__xludf.DUMMYFUNCTION("""COMPUTED_VALUE"""),"Practice of large amount of tools")</f>
        <v>Practice of large amount of tools</v>
      </c>
      <c r="G11" s="14" t="str">
        <f>IFERROR(__xludf.DUMMYFUNCTION("""COMPUTED_VALUE"""),"tool / technology")</f>
        <v>tool / technology</v>
      </c>
      <c r="H11" s="6"/>
      <c r="I11" s="6">
        <v>85.0</v>
      </c>
      <c r="J11" s="6" t="s">
        <v>11</v>
      </c>
      <c r="K11" s="11" t="str">
        <f>IFERROR(__xludf.DUMMYFUNCTION("if(J11=""challenge"",filter('Imported Challenges'!B:F,'Imported Challenges'!A:A=I11), filter('Imported Recommendations'!B:F,'Imported Recommendations'!A:A=I11))"),"The recommendation would be that it would be to get tools that are minimally relevant, right? And so that you can present the different cost-benefits of each one.
I try to pick a few key ones.")</f>
        <v>The recommendation would be that it would be to get tools that are minimally relevant, right? And so that you can present the different cost-benefits of each one.
I try to pick a few key ones.</v>
      </c>
      <c r="L11" s="14" t="str">
        <f>IFERROR(__xludf.DUMMYFUNCTION("""COMPUTED_VALUE"""),"Introduce students to minimal relevant tools and their tradeoffs.
Use few key tools.")</f>
        <v>Introduce students to minimal relevant tools and their tradeoffs.
Use few key tools.</v>
      </c>
      <c r="M11" s="14" t="str">
        <f>IFERROR(__xludf.DUMMYFUNCTION("""COMPUTED_VALUE"""),"Use few key tools.")</f>
        <v>Use few key tools.</v>
      </c>
      <c r="N11" s="14" t="str">
        <f>IFERROR(__xludf.DUMMYFUNCTION("""COMPUTED_VALUE"""),"Relevant tools and their costs Benefits")</f>
        <v>Relevant tools and their costs Benefits</v>
      </c>
      <c r="O11" s="14" t="str">
        <f>IFERROR(__xludf.DUMMYFUNCTION("""COMPUTED_VALUE"""),"tool / technology")</f>
        <v>tool / technology</v>
      </c>
      <c r="P11" s="9" t="s">
        <v>10</v>
      </c>
      <c r="Q11" s="10"/>
    </row>
  </sheetData>
  <dataValidations>
    <dataValidation type="list" allowBlank="1" sqref="P2:P11">
      <formula1>"FAKE,REAL"</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1.71"/>
    <col customWidth="1" min="2" max="2" width="4.14"/>
    <col customWidth="1" min="3" max="3" width="24.71"/>
    <col customWidth="1" min="4" max="4" width="59.14"/>
    <col customWidth="1" min="5" max="5" width="74.14"/>
    <col customWidth="1" min="6" max="6" width="47.0"/>
    <col customWidth="1" min="7" max="7" width="29.29"/>
    <col customWidth="1" min="8" max="8" width="31.86"/>
    <col customWidth="1" min="9" max="9" width="6.57"/>
    <col customWidth="1" min="10" max="10" width="4.14"/>
    <col customWidth="1" min="11" max="11" width="23.71"/>
    <col customWidth="1" min="12" max="12" width="75.29"/>
    <col customWidth="1" min="13" max="13" width="89.86"/>
    <col customWidth="1" min="14" max="14" width="37.0"/>
    <col customWidth="1" min="15" max="15" width="19.71"/>
    <col customWidth="1" min="16" max="16" width="15.86"/>
    <col customWidth="1" min="17" max="17" width="16.0"/>
    <col customWidth="1" min="18" max="19" width="29.0"/>
    <col customWidth="1" min="20" max="20" width="21.14"/>
    <col customWidth="1" min="21" max="21" width="16.86"/>
    <col customWidth="1" min="22" max="22" width="15.57"/>
    <col customWidth="1" min="23" max="23" width="17.86"/>
    <col customWidth="1" min="24" max="24" width="27.0"/>
  </cols>
  <sheetData>
    <row r="1">
      <c r="A1" s="1" t="s">
        <v>12</v>
      </c>
      <c r="B1" s="1" t="s">
        <v>0</v>
      </c>
      <c r="C1" s="1" t="s">
        <v>1</v>
      </c>
      <c r="D1" s="1" t="s">
        <v>2</v>
      </c>
      <c r="E1" s="1" t="s">
        <v>3</v>
      </c>
      <c r="F1" s="1" t="s">
        <v>4</v>
      </c>
      <c r="G1" s="1" t="s">
        <v>5</v>
      </c>
      <c r="H1" s="1" t="s">
        <v>6</v>
      </c>
      <c r="I1" s="18"/>
      <c r="J1" s="1" t="s">
        <v>0</v>
      </c>
      <c r="K1" s="1" t="s">
        <v>1</v>
      </c>
      <c r="L1" s="2" t="s">
        <v>2</v>
      </c>
      <c r="M1" s="1" t="s">
        <v>3</v>
      </c>
      <c r="N1" s="1" t="s">
        <v>4</v>
      </c>
      <c r="O1" s="1" t="s">
        <v>5</v>
      </c>
      <c r="P1" s="1" t="s">
        <v>6</v>
      </c>
      <c r="Q1" s="4" t="s">
        <v>13</v>
      </c>
      <c r="R1" s="4" t="s">
        <v>14</v>
      </c>
      <c r="S1" s="4" t="s">
        <v>15</v>
      </c>
      <c r="T1" s="4" t="s">
        <v>16</v>
      </c>
      <c r="U1" s="4" t="s">
        <v>17</v>
      </c>
      <c r="V1" s="4" t="s">
        <v>18</v>
      </c>
      <c r="W1" s="4" t="s">
        <v>19</v>
      </c>
      <c r="X1" s="4" t="s">
        <v>20</v>
      </c>
    </row>
    <row r="2" ht="134.25" customHeight="1">
      <c r="A2" s="6" t="s">
        <v>21</v>
      </c>
      <c r="B2" s="6">
        <v>16.0</v>
      </c>
      <c r="C2" s="6" t="s">
        <v>9</v>
      </c>
      <c r="D2" s="6" t="s">
        <v>22</v>
      </c>
      <c r="E2" s="6" t="s">
        <v>23</v>
      </c>
      <c r="F2" s="6" t="s">
        <v>24</v>
      </c>
      <c r="G2" s="6" t="s">
        <v>25</v>
      </c>
      <c r="H2" s="6" t="s">
        <v>26</v>
      </c>
      <c r="I2" s="6" t="s">
        <v>27</v>
      </c>
      <c r="J2" s="5">
        <v>19.0</v>
      </c>
      <c r="K2" s="6" t="s">
        <v>11</v>
      </c>
      <c r="L2" s="19" t="s">
        <v>28</v>
      </c>
      <c r="M2" s="6" t="s">
        <v>29</v>
      </c>
      <c r="N2" s="6" t="s">
        <v>27</v>
      </c>
      <c r="O2" s="6" t="s">
        <v>30</v>
      </c>
      <c r="P2" s="6" t="s">
        <v>31</v>
      </c>
      <c r="Q2" s="9" t="s">
        <v>10</v>
      </c>
      <c r="R2" s="20" t="s">
        <v>32</v>
      </c>
      <c r="S2" s="20"/>
      <c r="T2" s="20" t="s">
        <v>27</v>
      </c>
      <c r="U2" s="6" t="s">
        <v>33</v>
      </c>
      <c r="V2" s="6" t="s">
        <v>33</v>
      </c>
      <c r="W2" s="5"/>
      <c r="X2" s="6"/>
    </row>
    <row r="3">
      <c r="A3" s="6" t="s">
        <v>21</v>
      </c>
      <c r="B3" s="6">
        <v>12.0</v>
      </c>
      <c r="C3" s="6" t="s">
        <v>9</v>
      </c>
      <c r="D3" s="6" t="s">
        <v>34</v>
      </c>
      <c r="E3" s="6" t="s">
        <v>35</v>
      </c>
      <c r="F3" s="6" t="s">
        <v>36</v>
      </c>
      <c r="G3" s="6" t="s">
        <v>37</v>
      </c>
      <c r="H3" s="6" t="s">
        <v>38</v>
      </c>
      <c r="I3" s="6" t="s">
        <v>27</v>
      </c>
      <c r="J3" s="5">
        <v>13.0</v>
      </c>
      <c r="K3" s="6" t="s">
        <v>11</v>
      </c>
      <c r="L3" s="19" t="s">
        <v>39</v>
      </c>
      <c r="M3" s="6" t="s">
        <v>40</v>
      </c>
      <c r="N3" s="6" t="s">
        <v>41</v>
      </c>
      <c r="O3" s="6" t="s">
        <v>42</v>
      </c>
      <c r="P3" s="6" t="s">
        <v>38</v>
      </c>
      <c r="Q3" s="9" t="s">
        <v>10</v>
      </c>
      <c r="R3" s="20" t="s">
        <v>43</v>
      </c>
      <c r="S3" s="20"/>
      <c r="T3" s="20" t="s">
        <v>27</v>
      </c>
      <c r="U3" s="6" t="s">
        <v>33</v>
      </c>
      <c r="V3" s="6" t="s">
        <v>33</v>
      </c>
      <c r="W3" s="5"/>
      <c r="X3" s="6"/>
    </row>
    <row r="4">
      <c r="A4" s="6" t="s">
        <v>21</v>
      </c>
      <c r="B4" s="5">
        <v>28.0</v>
      </c>
      <c r="C4" s="6" t="s">
        <v>9</v>
      </c>
      <c r="D4" s="6" t="s">
        <v>44</v>
      </c>
      <c r="E4" s="6" t="s">
        <v>45</v>
      </c>
      <c r="F4" s="6" t="s">
        <v>27</v>
      </c>
      <c r="G4" s="6" t="s">
        <v>46</v>
      </c>
      <c r="H4" s="6" t="s">
        <v>47</v>
      </c>
      <c r="I4" s="6" t="s">
        <v>48</v>
      </c>
      <c r="J4" s="5">
        <v>86.0</v>
      </c>
      <c r="K4" s="6" t="s">
        <v>11</v>
      </c>
      <c r="L4" s="19" t="s">
        <v>49</v>
      </c>
      <c r="M4" s="6" t="s">
        <v>50</v>
      </c>
      <c r="N4" s="6" t="s">
        <v>51</v>
      </c>
      <c r="O4" s="6" t="s">
        <v>52</v>
      </c>
      <c r="P4" s="6" t="s">
        <v>47</v>
      </c>
      <c r="Q4" s="9" t="s">
        <v>10</v>
      </c>
      <c r="R4" s="20" t="s">
        <v>53</v>
      </c>
      <c r="S4" s="20"/>
      <c r="T4" s="20"/>
      <c r="U4" s="6" t="s">
        <v>33</v>
      </c>
      <c r="V4" s="6" t="s">
        <v>33</v>
      </c>
      <c r="W4" s="6"/>
      <c r="X4" s="6"/>
    </row>
    <row r="5">
      <c r="A5" s="6" t="s">
        <v>21</v>
      </c>
      <c r="B5" s="5">
        <v>39.0</v>
      </c>
      <c r="C5" s="6" t="s">
        <v>11</v>
      </c>
      <c r="D5" s="6" t="s">
        <v>54</v>
      </c>
      <c r="E5" s="6" t="s">
        <v>55</v>
      </c>
      <c r="F5" s="6" t="s">
        <v>27</v>
      </c>
      <c r="G5" s="6" t="s">
        <v>56</v>
      </c>
      <c r="H5" s="6" t="s">
        <v>57</v>
      </c>
      <c r="I5" s="6" t="s">
        <v>27</v>
      </c>
      <c r="J5" s="5">
        <v>10.0</v>
      </c>
      <c r="K5" s="6" t="s">
        <v>11</v>
      </c>
      <c r="L5" s="19" t="s">
        <v>58</v>
      </c>
      <c r="M5" s="6" t="s">
        <v>59</v>
      </c>
      <c r="N5" s="6" t="s">
        <v>60</v>
      </c>
      <c r="O5" s="6" t="s">
        <v>61</v>
      </c>
      <c r="P5" s="6" t="s">
        <v>62</v>
      </c>
      <c r="Q5" s="9" t="s">
        <v>10</v>
      </c>
      <c r="R5" s="20" t="s">
        <v>63</v>
      </c>
      <c r="S5" s="20"/>
      <c r="T5" s="20"/>
      <c r="U5" s="6"/>
      <c r="V5" s="6"/>
      <c r="W5" s="6"/>
      <c r="X5" s="6"/>
    </row>
    <row r="6" ht="69.75" customHeight="1">
      <c r="A6" s="6" t="s">
        <v>21</v>
      </c>
      <c r="B6" s="5">
        <v>44.0</v>
      </c>
      <c r="C6" s="6" t="s">
        <v>9</v>
      </c>
      <c r="D6" s="6" t="s">
        <v>64</v>
      </c>
      <c r="E6" s="6" t="s">
        <v>65</v>
      </c>
      <c r="F6" s="6" t="s">
        <v>66</v>
      </c>
      <c r="G6" s="6" t="s">
        <v>67</v>
      </c>
      <c r="H6" s="6" t="s">
        <v>38</v>
      </c>
      <c r="I6" s="6" t="s">
        <v>27</v>
      </c>
      <c r="J6" s="5">
        <v>13.0</v>
      </c>
      <c r="K6" s="6" t="s">
        <v>11</v>
      </c>
      <c r="L6" s="19" t="s">
        <v>39</v>
      </c>
      <c r="M6" s="6" t="s">
        <v>40</v>
      </c>
      <c r="N6" s="6" t="s">
        <v>41</v>
      </c>
      <c r="O6" s="6" t="s">
        <v>42</v>
      </c>
      <c r="P6" s="6" t="s">
        <v>38</v>
      </c>
      <c r="Q6" s="9" t="s">
        <v>68</v>
      </c>
      <c r="R6" s="21" t="s">
        <v>69</v>
      </c>
      <c r="S6" s="20"/>
      <c r="T6" s="20" t="s">
        <v>27</v>
      </c>
      <c r="U6" s="6" t="s">
        <v>33</v>
      </c>
      <c r="V6" s="6" t="s">
        <v>33</v>
      </c>
      <c r="W6" s="5"/>
      <c r="X6" s="6"/>
    </row>
    <row r="7">
      <c r="A7" s="6" t="s">
        <v>21</v>
      </c>
      <c r="B7" s="5">
        <v>5.0</v>
      </c>
      <c r="C7" s="5" t="s">
        <v>11</v>
      </c>
      <c r="D7" s="5" t="s">
        <v>70</v>
      </c>
      <c r="E7" s="5" t="s">
        <v>71</v>
      </c>
      <c r="F7" s="5" t="s">
        <v>72</v>
      </c>
      <c r="G7" s="5" t="s">
        <v>73</v>
      </c>
      <c r="H7" s="5" t="s">
        <v>47</v>
      </c>
      <c r="I7" s="6" t="s">
        <v>27</v>
      </c>
      <c r="J7" s="5">
        <v>86.0</v>
      </c>
      <c r="K7" s="6" t="s">
        <v>11</v>
      </c>
      <c r="L7" s="19" t="s">
        <v>49</v>
      </c>
      <c r="M7" s="6" t="s">
        <v>50</v>
      </c>
      <c r="N7" s="6" t="s">
        <v>51</v>
      </c>
      <c r="O7" s="6" t="s">
        <v>52</v>
      </c>
      <c r="P7" s="6" t="s">
        <v>47</v>
      </c>
      <c r="Q7" s="9" t="s">
        <v>10</v>
      </c>
      <c r="R7" s="20" t="s">
        <v>74</v>
      </c>
      <c r="S7" s="20"/>
      <c r="T7" s="20"/>
      <c r="U7" s="6" t="s">
        <v>33</v>
      </c>
      <c r="V7" s="6" t="s">
        <v>33</v>
      </c>
      <c r="W7" s="6"/>
      <c r="X7" s="6"/>
    </row>
    <row r="8">
      <c r="A8" s="6" t="s">
        <v>21</v>
      </c>
      <c r="B8" s="5">
        <v>43.0</v>
      </c>
      <c r="C8" s="6" t="s">
        <v>9</v>
      </c>
      <c r="D8" s="6" t="s">
        <v>75</v>
      </c>
      <c r="E8" s="6" t="s">
        <v>76</v>
      </c>
      <c r="F8" s="6" t="s">
        <v>77</v>
      </c>
      <c r="G8" s="22" t="s">
        <v>78</v>
      </c>
      <c r="H8" s="6" t="s">
        <v>26</v>
      </c>
      <c r="I8" s="6" t="s">
        <v>27</v>
      </c>
      <c r="J8" s="5">
        <v>80.0</v>
      </c>
      <c r="K8" s="6" t="s">
        <v>11</v>
      </c>
      <c r="L8" s="19" t="s">
        <v>79</v>
      </c>
      <c r="M8" s="6" t="s">
        <v>80</v>
      </c>
      <c r="N8" s="6" t="s">
        <v>81</v>
      </c>
      <c r="O8" s="6" t="s">
        <v>82</v>
      </c>
      <c r="P8" s="6" t="s">
        <v>26</v>
      </c>
      <c r="Q8" s="9" t="s">
        <v>10</v>
      </c>
      <c r="R8" s="21"/>
      <c r="S8" s="20"/>
      <c r="T8" s="21"/>
      <c r="U8" s="6" t="s">
        <v>33</v>
      </c>
      <c r="V8" s="6"/>
      <c r="W8" s="6" t="s">
        <v>68</v>
      </c>
      <c r="X8" s="6"/>
    </row>
    <row r="9">
      <c r="A9" s="6" t="s">
        <v>21</v>
      </c>
      <c r="B9" s="5">
        <v>43.0</v>
      </c>
      <c r="C9" s="6" t="s">
        <v>9</v>
      </c>
      <c r="D9" s="6" t="s">
        <v>75</v>
      </c>
      <c r="E9" s="6" t="s">
        <v>76</v>
      </c>
      <c r="F9" s="6" t="s">
        <v>77</v>
      </c>
      <c r="G9" s="22" t="s">
        <v>78</v>
      </c>
      <c r="H9" s="6" t="s">
        <v>26</v>
      </c>
      <c r="I9" s="6" t="s">
        <v>27</v>
      </c>
      <c r="J9" s="5">
        <v>98.0</v>
      </c>
      <c r="K9" s="6" t="s">
        <v>11</v>
      </c>
      <c r="L9" s="19" t="s">
        <v>83</v>
      </c>
      <c r="M9" s="6" t="s">
        <v>84</v>
      </c>
      <c r="N9" s="6" t="s">
        <v>27</v>
      </c>
      <c r="O9" s="6" t="s">
        <v>85</v>
      </c>
      <c r="P9" s="6" t="s">
        <v>26</v>
      </c>
      <c r="Q9" s="9" t="s">
        <v>10</v>
      </c>
      <c r="R9" s="21"/>
      <c r="S9" s="20"/>
      <c r="T9" s="21"/>
      <c r="U9" s="6" t="s">
        <v>33</v>
      </c>
      <c r="V9" s="6"/>
      <c r="W9" s="6" t="s">
        <v>68</v>
      </c>
      <c r="X9" s="6"/>
    </row>
    <row r="10">
      <c r="A10" s="6" t="s">
        <v>21</v>
      </c>
      <c r="B10" s="6">
        <v>94.0</v>
      </c>
      <c r="C10" s="6" t="s">
        <v>11</v>
      </c>
      <c r="D10" s="6" t="s">
        <v>86</v>
      </c>
      <c r="E10" s="6" t="s">
        <v>87</v>
      </c>
      <c r="F10" s="6" t="s">
        <v>88</v>
      </c>
      <c r="G10" s="6" t="s">
        <v>89</v>
      </c>
      <c r="H10" s="6" t="s">
        <v>31</v>
      </c>
      <c r="I10" s="6" t="s">
        <v>27</v>
      </c>
      <c r="J10" s="5">
        <v>84.0</v>
      </c>
      <c r="K10" s="6" t="s">
        <v>11</v>
      </c>
      <c r="L10" s="19" t="s">
        <v>90</v>
      </c>
      <c r="M10" s="6" t="s">
        <v>91</v>
      </c>
      <c r="N10" s="6" t="s">
        <v>27</v>
      </c>
      <c r="O10" s="6" t="s">
        <v>92</v>
      </c>
      <c r="P10" s="6" t="s">
        <v>31</v>
      </c>
      <c r="Q10" s="9" t="s">
        <v>10</v>
      </c>
      <c r="R10" s="20" t="s">
        <v>93</v>
      </c>
      <c r="S10" s="20"/>
      <c r="T10" s="20"/>
      <c r="U10" s="6" t="s">
        <v>33</v>
      </c>
      <c r="V10" s="6" t="s">
        <v>33</v>
      </c>
      <c r="W10" s="5"/>
      <c r="X10" s="6"/>
    </row>
    <row r="11">
      <c r="A11" s="6" t="s">
        <v>21</v>
      </c>
      <c r="B11" s="6">
        <v>61.0</v>
      </c>
      <c r="C11" s="6" t="s">
        <v>9</v>
      </c>
      <c r="D11" s="6" t="s">
        <v>94</v>
      </c>
      <c r="E11" s="6" t="s">
        <v>95</v>
      </c>
      <c r="F11" s="6" t="s">
        <v>48</v>
      </c>
      <c r="G11" s="6" t="s">
        <v>96</v>
      </c>
      <c r="H11" s="23" t="s">
        <v>31</v>
      </c>
      <c r="I11" s="6" t="s">
        <v>27</v>
      </c>
      <c r="J11" s="6">
        <v>77.0</v>
      </c>
      <c r="K11" s="6" t="s">
        <v>11</v>
      </c>
      <c r="L11" s="19" t="s">
        <v>97</v>
      </c>
      <c r="M11" s="6" t="s">
        <v>98</v>
      </c>
      <c r="N11" s="6" t="s">
        <v>27</v>
      </c>
      <c r="O11" s="6" t="s">
        <v>99</v>
      </c>
      <c r="P11" s="6" t="s">
        <v>31</v>
      </c>
      <c r="Q11" s="24" t="s">
        <v>10</v>
      </c>
      <c r="R11" s="25" t="s">
        <v>100</v>
      </c>
      <c r="S11" s="25"/>
      <c r="T11" s="25"/>
      <c r="U11" s="6" t="s">
        <v>33</v>
      </c>
      <c r="V11" s="6" t="s">
        <v>33</v>
      </c>
      <c r="W11" s="5"/>
      <c r="X11" s="6"/>
    </row>
    <row r="12">
      <c r="A12" s="6" t="s">
        <v>21</v>
      </c>
      <c r="B12" s="6">
        <v>34.0</v>
      </c>
      <c r="C12" s="6" t="s">
        <v>9</v>
      </c>
      <c r="D12" s="6" t="s">
        <v>101</v>
      </c>
      <c r="E12" s="6" t="s">
        <v>102</v>
      </c>
      <c r="F12" s="6" t="s">
        <v>103</v>
      </c>
      <c r="G12" s="6" t="s">
        <v>104</v>
      </c>
      <c r="H12" s="17" t="s">
        <v>31</v>
      </c>
      <c r="I12" s="6" t="s">
        <v>27</v>
      </c>
      <c r="J12" s="6">
        <v>146.0</v>
      </c>
      <c r="K12" s="6" t="s">
        <v>11</v>
      </c>
      <c r="L12" s="19" t="s">
        <v>105</v>
      </c>
      <c r="M12" s="6" t="s">
        <v>106</v>
      </c>
      <c r="N12" s="6" t="s">
        <v>107</v>
      </c>
      <c r="O12" s="6" t="s">
        <v>108</v>
      </c>
      <c r="P12" s="6" t="s">
        <v>38</v>
      </c>
      <c r="Q12" s="24" t="s">
        <v>10</v>
      </c>
      <c r="R12" s="25" t="s">
        <v>109</v>
      </c>
      <c r="S12" s="26"/>
      <c r="T12" s="26"/>
      <c r="U12" s="6" t="s">
        <v>33</v>
      </c>
      <c r="V12" s="6" t="s">
        <v>33</v>
      </c>
      <c r="W12" s="5"/>
      <c r="X12" s="6"/>
    </row>
    <row r="13">
      <c r="A13" s="6" t="s">
        <v>21</v>
      </c>
      <c r="B13" s="6">
        <v>10.0</v>
      </c>
      <c r="C13" s="6" t="s">
        <v>11</v>
      </c>
      <c r="D13" s="6" t="s">
        <v>58</v>
      </c>
      <c r="E13" s="6" t="s">
        <v>59</v>
      </c>
      <c r="F13" s="6" t="s">
        <v>60</v>
      </c>
      <c r="G13" s="6" t="s">
        <v>61</v>
      </c>
      <c r="H13" s="23" t="s">
        <v>62</v>
      </c>
      <c r="I13" s="6" t="s">
        <v>27</v>
      </c>
      <c r="J13" s="6">
        <v>172.0</v>
      </c>
      <c r="K13" s="6" t="s">
        <v>11</v>
      </c>
      <c r="L13" s="19" t="s">
        <v>110</v>
      </c>
      <c r="M13" s="6" t="s">
        <v>111</v>
      </c>
      <c r="N13" s="6" t="s">
        <v>112</v>
      </c>
      <c r="O13" s="6" t="s">
        <v>113</v>
      </c>
      <c r="P13" s="6" t="s">
        <v>57</v>
      </c>
      <c r="Q13" s="24" t="s">
        <v>68</v>
      </c>
      <c r="R13" s="25" t="s">
        <v>27</v>
      </c>
      <c r="S13" s="25"/>
      <c r="T13" s="27"/>
      <c r="U13" s="6" t="s">
        <v>33</v>
      </c>
      <c r="V13" s="6" t="s">
        <v>33</v>
      </c>
      <c r="W13" s="6"/>
      <c r="X13" s="6"/>
    </row>
    <row r="14">
      <c r="A14" s="6" t="s">
        <v>21</v>
      </c>
      <c r="B14" s="6">
        <v>8.0</v>
      </c>
      <c r="C14" s="6" t="s">
        <v>9</v>
      </c>
      <c r="D14" s="6" t="s">
        <v>114</v>
      </c>
      <c r="E14" s="6" t="s">
        <v>115</v>
      </c>
      <c r="F14" s="6" t="s">
        <v>116</v>
      </c>
      <c r="G14" s="6" t="s">
        <v>117</v>
      </c>
      <c r="H14" s="23" t="s">
        <v>57</v>
      </c>
      <c r="I14" s="6" t="s">
        <v>27</v>
      </c>
      <c r="J14" s="6">
        <v>194.0</v>
      </c>
      <c r="K14" s="6" t="s">
        <v>11</v>
      </c>
      <c r="L14" s="19" t="s">
        <v>118</v>
      </c>
      <c r="M14" s="6" t="s">
        <v>119</v>
      </c>
      <c r="N14" s="6" t="s">
        <v>27</v>
      </c>
      <c r="O14" s="6" t="s">
        <v>120</v>
      </c>
      <c r="P14" s="6" t="s">
        <v>57</v>
      </c>
      <c r="Q14" s="24" t="s">
        <v>10</v>
      </c>
      <c r="R14" s="25" t="s">
        <v>121</v>
      </c>
      <c r="S14" s="25"/>
      <c r="T14" s="25"/>
      <c r="U14" s="6" t="s">
        <v>33</v>
      </c>
      <c r="V14" s="6" t="s">
        <v>33</v>
      </c>
      <c r="W14" s="5"/>
      <c r="X14" s="6"/>
    </row>
    <row r="15">
      <c r="A15" s="6" t="s">
        <v>21</v>
      </c>
      <c r="B15" s="6">
        <v>155.0</v>
      </c>
      <c r="C15" s="6" t="s">
        <v>11</v>
      </c>
      <c r="D15" s="6" t="s">
        <v>122</v>
      </c>
      <c r="E15" s="6" t="s">
        <v>123</v>
      </c>
      <c r="F15" s="6" t="s">
        <v>124</v>
      </c>
      <c r="G15" s="6" t="s">
        <v>125</v>
      </c>
      <c r="H15" s="6" t="s">
        <v>31</v>
      </c>
      <c r="I15" s="6" t="s">
        <v>27</v>
      </c>
      <c r="J15" s="6">
        <v>126.0</v>
      </c>
      <c r="K15" s="6" t="s">
        <v>11</v>
      </c>
      <c r="L15" s="19" t="s">
        <v>126</v>
      </c>
      <c r="M15" s="6" t="s">
        <v>127</v>
      </c>
      <c r="N15" s="6" t="s">
        <v>128</v>
      </c>
      <c r="O15" s="6" t="s">
        <v>129</v>
      </c>
      <c r="P15" s="6" t="s">
        <v>31</v>
      </c>
      <c r="Q15" s="24" t="s">
        <v>10</v>
      </c>
      <c r="R15" s="25" t="s">
        <v>130</v>
      </c>
      <c r="S15" s="25"/>
      <c r="T15" s="25"/>
      <c r="U15" s="6" t="s">
        <v>33</v>
      </c>
      <c r="V15" s="6" t="s">
        <v>33</v>
      </c>
      <c r="W15" s="5"/>
      <c r="X15" s="6"/>
    </row>
    <row r="16">
      <c r="A16" s="6" t="s">
        <v>21</v>
      </c>
      <c r="B16" s="6">
        <v>77.0</v>
      </c>
      <c r="C16" s="6" t="s">
        <v>11</v>
      </c>
      <c r="D16" s="6" t="s">
        <v>97</v>
      </c>
      <c r="E16" s="6" t="s">
        <v>98</v>
      </c>
      <c r="F16" s="6" t="s">
        <v>27</v>
      </c>
      <c r="G16" s="6" t="s">
        <v>99</v>
      </c>
      <c r="H16" s="6" t="s">
        <v>31</v>
      </c>
      <c r="I16" s="6" t="s">
        <v>27</v>
      </c>
      <c r="J16" s="6">
        <v>85.0</v>
      </c>
      <c r="K16" s="6" t="s">
        <v>11</v>
      </c>
      <c r="L16" s="19" t="s">
        <v>131</v>
      </c>
      <c r="M16" s="6" t="s">
        <v>132</v>
      </c>
      <c r="N16" s="6" t="s">
        <v>133</v>
      </c>
      <c r="O16" s="6" t="s">
        <v>134</v>
      </c>
      <c r="P16" s="6" t="s">
        <v>31</v>
      </c>
      <c r="Q16" s="24" t="s">
        <v>10</v>
      </c>
      <c r="R16" s="25" t="s">
        <v>135</v>
      </c>
      <c r="S16" s="25"/>
      <c r="T16" s="25"/>
      <c r="U16" s="6" t="s">
        <v>33</v>
      </c>
      <c r="V16" s="6" t="s">
        <v>33</v>
      </c>
      <c r="W16" s="5"/>
      <c r="X16" s="6"/>
    </row>
    <row r="17">
      <c r="A17" s="6" t="s">
        <v>21</v>
      </c>
      <c r="B17" s="6">
        <v>28.0</v>
      </c>
      <c r="C17" s="6" t="s">
        <v>9</v>
      </c>
      <c r="D17" s="6" t="s">
        <v>44</v>
      </c>
      <c r="E17" s="6" t="s">
        <v>45</v>
      </c>
      <c r="F17" s="6" t="s">
        <v>27</v>
      </c>
      <c r="G17" s="6" t="s">
        <v>46</v>
      </c>
      <c r="H17" s="6" t="s">
        <v>47</v>
      </c>
      <c r="I17" s="6" t="s">
        <v>27</v>
      </c>
      <c r="J17" s="6">
        <v>133.0</v>
      </c>
      <c r="K17" s="6" t="s">
        <v>11</v>
      </c>
      <c r="L17" s="19" t="s">
        <v>136</v>
      </c>
      <c r="M17" s="6" t="s">
        <v>137</v>
      </c>
      <c r="N17" s="6" t="s">
        <v>138</v>
      </c>
      <c r="O17" s="6" t="s">
        <v>139</v>
      </c>
      <c r="P17" s="6" t="s">
        <v>47</v>
      </c>
      <c r="Q17" s="24" t="s">
        <v>10</v>
      </c>
      <c r="R17" s="25" t="s">
        <v>140</v>
      </c>
      <c r="S17" s="25"/>
      <c r="T17" s="25" t="s">
        <v>48</v>
      </c>
      <c r="U17" s="6" t="s">
        <v>33</v>
      </c>
      <c r="V17" s="6" t="s">
        <v>33</v>
      </c>
      <c r="W17" s="5"/>
      <c r="X17" s="6"/>
    </row>
    <row r="18">
      <c r="A18" s="6" t="s">
        <v>21</v>
      </c>
      <c r="B18" s="6">
        <v>83.0</v>
      </c>
      <c r="C18" s="6" t="s">
        <v>9</v>
      </c>
      <c r="D18" s="6" t="s">
        <v>141</v>
      </c>
      <c r="E18" s="6" t="s">
        <v>142</v>
      </c>
      <c r="F18" s="6" t="s">
        <v>27</v>
      </c>
      <c r="G18" s="6" t="s">
        <v>143</v>
      </c>
      <c r="H18" s="6" t="s">
        <v>47</v>
      </c>
      <c r="I18" s="6" t="s">
        <v>27</v>
      </c>
      <c r="J18" s="6">
        <v>126.0</v>
      </c>
      <c r="K18" s="6" t="s">
        <v>11</v>
      </c>
      <c r="L18" s="19" t="s">
        <v>126</v>
      </c>
      <c r="M18" s="6" t="s">
        <v>127</v>
      </c>
      <c r="N18" s="6" t="s">
        <v>128</v>
      </c>
      <c r="O18" s="6" t="s">
        <v>129</v>
      </c>
      <c r="P18" s="6" t="s">
        <v>31</v>
      </c>
      <c r="Q18" s="24" t="s">
        <v>68</v>
      </c>
      <c r="R18" s="25" t="s">
        <v>27</v>
      </c>
      <c r="S18" s="25"/>
      <c r="T18" s="25" t="s">
        <v>27</v>
      </c>
      <c r="U18" s="6" t="s">
        <v>33</v>
      </c>
      <c r="V18" s="6" t="s">
        <v>33</v>
      </c>
      <c r="W18" s="6"/>
      <c r="X18" s="6"/>
    </row>
    <row r="19">
      <c r="A19" s="6" t="s">
        <v>21</v>
      </c>
      <c r="B19" s="6">
        <v>74.0</v>
      </c>
      <c r="C19" s="6" t="s">
        <v>9</v>
      </c>
      <c r="D19" s="6" t="s">
        <v>144</v>
      </c>
      <c r="E19" s="6" t="s">
        <v>145</v>
      </c>
      <c r="F19" s="6" t="s">
        <v>48</v>
      </c>
      <c r="G19" s="6" t="s">
        <v>146</v>
      </c>
      <c r="H19" s="6" t="s">
        <v>57</v>
      </c>
      <c r="I19" s="6" t="s">
        <v>27</v>
      </c>
      <c r="J19" s="6">
        <v>172.0</v>
      </c>
      <c r="K19" s="6" t="s">
        <v>11</v>
      </c>
      <c r="L19" s="19" t="s">
        <v>110</v>
      </c>
      <c r="M19" s="6" t="s">
        <v>111</v>
      </c>
      <c r="N19" s="6" t="s">
        <v>112</v>
      </c>
      <c r="O19" s="6" t="s">
        <v>113</v>
      </c>
      <c r="P19" s="6" t="s">
        <v>57</v>
      </c>
      <c r="Q19" s="24" t="s">
        <v>10</v>
      </c>
      <c r="R19" s="25" t="s">
        <v>147</v>
      </c>
      <c r="S19" s="25"/>
      <c r="T19" s="25" t="s">
        <v>27</v>
      </c>
      <c r="U19" s="6" t="s">
        <v>33</v>
      </c>
      <c r="V19" s="6" t="s">
        <v>33</v>
      </c>
      <c r="W19" s="5"/>
      <c r="X19" s="6"/>
    </row>
  </sheetData>
  <dataValidations>
    <dataValidation type="list" allowBlank="1" sqref="O4:O6">
      <formula1>"desafio,recomendação"</formula1>
    </dataValidation>
    <dataValidation type="list" allowBlank="1" sqref="Q2:Q19 W2:W19">
      <formula1>"REAL,FAKE,REMOVE"</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2.71"/>
    <col customWidth="1" min="2" max="2" width="26.0"/>
    <col customWidth="1" min="3" max="3" width="24.71"/>
    <col customWidth="1" min="4" max="4" width="50.29"/>
    <col customWidth="1" min="5" max="5" width="66.86"/>
    <col customWidth="1" min="6" max="6" width="22.43"/>
    <col customWidth="1" min="7" max="7" width="28.14"/>
    <col customWidth="1" min="8" max="8" width="8.71"/>
    <col customWidth="1" min="9" max="9" width="5.57"/>
    <col customWidth="1" min="10" max="10" width="24.57"/>
    <col customWidth="1" min="11" max="11" width="51.86"/>
    <col customWidth="1" min="12" max="12" width="51.57"/>
    <col customWidth="1" min="13" max="13" width="50.86"/>
    <col customWidth="1" min="14" max="14" width="28.57"/>
    <col customWidth="1" min="15" max="15" width="47.43"/>
    <col customWidth="1" min="16" max="16" width="36.43"/>
    <col customWidth="1" min="17" max="17" width="22.0"/>
  </cols>
  <sheetData>
    <row r="1">
      <c r="A1" s="1" t="s">
        <v>0</v>
      </c>
      <c r="B1" s="1" t="s">
        <v>1</v>
      </c>
      <c r="C1" s="1" t="s">
        <v>2</v>
      </c>
      <c r="D1" s="1" t="s">
        <v>3</v>
      </c>
      <c r="E1" s="1" t="s">
        <v>4</v>
      </c>
      <c r="F1" s="1" t="s">
        <v>5</v>
      </c>
      <c r="G1" s="1" t="s">
        <v>6</v>
      </c>
      <c r="H1" s="18"/>
      <c r="I1" s="1" t="s">
        <v>0</v>
      </c>
      <c r="J1" s="1" t="s">
        <v>1</v>
      </c>
      <c r="K1" s="1" t="s">
        <v>2</v>
      </c>
      <c r="L1" s="1" t="s">
        <v>3</v>
      </c>
      <c r="M1" s="1" t="s">
        <v>4</v>
      </c>
      <c r="N1" s="1" t="s">
        <v>5</v>
      </c>
      <c r="O1" s="1" t="s">
        <v>6</v>
      </c>
      <c r="P1" s="3" t="s">
        <v>148</v>
      </c>
      <c r="Q1" s="3" t="s">
        <v>149</v>
      </c>
    </row>
    <row r="2">
      <c r="A2" s="6">
        <f>IFERROR(__xludf.DUMMYFUNCTION("filter('Conflicts-Check'!B2:R14,'Conflicts-Check'!Q2:Q14=""REAL"",'Conflicts-Check'!W2:W14&lt;&gt;""REMOVE"")"),16.0)</f>
        <v>16</v>
      </c>
      <c r="B2" s="6" t="str">
        <f>IFERROR(__xludf.DUMMYFUNCTION("""COMPUTED_VALUE"""),"challenge")</f>
        <v>challenge</v>
      </c>
      <c r="C2" s="6" t="str">
        <f>IFERROR(__xludf.DUMMYFUNCTION("""COMPUTED_VALUE"""),"It's more this initial contact that seems to scare them a little more, it makes them go to others, when they arrive.
")</f>
        <v>It's more this initial contact that seems to scare them a little more, it makes them go to others, when they arrive.
</v>
      </c>
      <c r="D2" s="6"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E2" s="6" t="str">
        <f>IFERROR(__xludf.DUMMYFUNCTION("""COMPUTED_VALUE"""),"The process of making students migrate to other tools it's hard.")</f>
        <v>The process of making students migrate to other tools it's hard.</v>
      </c>
      <c r="F2" s="6" t="str">
        <f>IFERROR(__xludf.DUMMYFUNCTION("""COMPUTED_VALUE"""),"Dificuldade na troca de ferramenta")</f>
        <v>Dificuldade na troca de ferramenta</v>
      </c>
      <c r="G2" s="6" t="str">
        <f>IFERROR(__xludf.DUMMYFUNCTION("""COMPUTED_VALUE"""),"environment setup")</f>
        <v>environment setup</v>
      </c>
      <c r="H2" s="6" t="str">
        <f>IFERROR(__xludf.DUMMYFUNCTION("""COMPUTED_VALUE""")," ")</f>
        <v> </v>
      </c>
      <c r="I2" s="6">
        <f>IFERROR(__xludf.DUMMYFUNCTION("""COMPUTED_VALUE"""),19.0)</f>
        <v>19</v>
      </c>
      <c r="J2" s="6" t="str">
        <f>IFERROR(__xludf.DUMMYFUNCTION("""COMPUTED_VALUE"""),"recommendation")</f>
        <v>recommendation</v>
      </c>
      <c r="K2" s="6" t="str">
        <f>IFERROR(__xludf.DUMMYFUNCTION("""COMPUTED_VALUE"""),"Usually,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L2" s="6" t="str">
        <f>IFERROR(__xludf.DUMMYFUNCTION("""COMPUTED_VALUE"""),"Ask students to adopt the tools used by instructors.")</f>
        <v>Ask students to adopt the tools used by instructors.</v>
      </c>
      <c r="M2" s="6" t="str">
        <f>IFERROR(__xludf.DUMMYFUNCTION("""COMPUTED_VALUE""")," ")</f>
        <v> </v>
      </c>
      <c r="N2" s="6" t="str">
        <f>IFERROR(__xludf.DUMMYFUNCTION("""COMPUTED_VALUE"""),"adoption of tools used by instructors")</f>
        <v>adoption of tools used by instructors</v>
      </c>
      <c r="O2" s="6" t="str">
        <f>IFERROR(__xludf.DUMMYFUNCTION("""COMPUTED_VALUE"""),"tool / technology")</f>
        <v>tool / technology</v>
      </c>
      <c r="P2" s="6" t="str">
        <f>IFERROR(__xludf.DUMMYFUNCTION("""COMPUTED_VALUE"""),"REAL")</f>
        <v>REAL</v>
      </c>
      <c r="Q2" s="6" t="str">
        <f>IFERROR(__xludf.DUMMYFUNCTION("""COMPUTED_VALUE"""),"The process of making students migrate to other tools it's hard. However, there is recommendation to ask students to adopt the tools used by instructors.")</f>
        <v>The process of making students migrate to other tools it's hard. However, there is recommendation to ask students to adopt the tools used by instructors.</v>
      </c>
    </row>
    <row r="3">
      <c r="A3" s="28">
        <f>IFERROR(__xludf.DUMMYFUNCTION("""COMPUTED_VALUE"""),12.0)</f>
        <v>12</v>
      </c>
      <c r="B3" s="6" t="str">
        <f>IFERROR(__xludf.DUMMYFUNCTION("""COMPUTED_VALUE"""),"challenge")</f>
        <v>challenge</v>
      </c>
      <c r="C3" s="6" t="str">
        <f>IFERROR(__xludf.DUMMYFUNCTION("""COMPUTED_VALUE"""),"There is no such literature in the area of ​​enterprise systems.")</f>
        <v>There is no such literature in the area of ​​enterprise systems.</v>
      </c>
      <c r="D3" s="6" t="str">
        <f>IFERROR(__xludf.DUMMYFUNCTION("""COMPUTED_VALUE"""),"Difficulty finding book on corporate systems related to DevOps.
Literature in the area of ​​enterprise systems related to DevOps is insufficient.
Difficulty in structuring classes due to lack of reference material.
There is no fully community-agreed ba"&amp;"se text.
There are not so many scientific articles on which to base course preparation.
The books are more industry oriented. There is no textbook about with discussion about DevOps concepts.
There's limited material to teach.
Books are designed to co"&amp;"mpany professionals and not about to students who are learning.")</f>
        <v>Difficulty finding book on corporate systems related to DevOps.
Literature in the area of ​​enterprise systems related to DevOps is insufficient.
Difficulty in structuring classes due to lack of reference material.
There is no fully community-agreed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v>
      </c>
      <c r="E3" s="6" t="str">
        <f>IFERROR(__xludf.DUMMYFUNCTION("""COMPUTED_VALUE"""),"Insufficient literature related to teach DevOps.")</f>
        <v>Insufficient literature related to teach DevOps.</v>
      </c>
      <c r="F3" s="6" t="str">
        <f>IFERROR(__xludf.DUMMYFUNCTION("""COMPUTED_VALUE"""),"Insufficient DevOps literature")</f>
        <v>Insufficient DevOps literature</v>
      </c>
      <c r="G3" s="6" t="str">
        <f>IFERROR(__xludf.DUMMYFUNCTION("""COMPUTED_VALUE"""),"classes preparation")</f>
        <v>classes preparation</v>
      </c>
      <c r="H3" s="6" t="str">
        <f>IFERROR(__xludf.DUMMYFUNCTION("""COMPUTED_VALUE""")," ")</f>
        <v> </v>
      </c>
      <c r="I3" s="6">
        <f>IFERROR(__xludf.DUMMYFUNCTION("""COMPUTED_VALUE"""),13.0)</f>
        <v>13</v>
      </c>
      <c r="J3" s="6" t="str">
        <f>IFERROR(__xludf.DUMMYFUNCTION("""COMPUTED_VALUE"""),"recommendation")</f>
        <v>recommendation</v>
      </c>
      <c r="K3" s="6" t="str">
        <f>IFERROR(__xludf.DUMMYFUNCTION("""COMPUTED_VALUE"""),"[...] I like to base it on a textbook because I think a sequence is evident for the students, right? We can even choose some chapters, even making an essential part of this material [...] we research several things to set up our class. Still, having a bac"&amp;"kbone formed by literature I think it's always important.")</f>
        <v>[...] 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v>
      </c>
      <c r="L3" s="6"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M3" s="6" t="str">
        <f>IFERROR(__xludf.DUMMYFUNCTION("""COMPUTED_VALUE"""),"Use a textbook as a basis to guide the course classes.")</f>
        <v>Use a textbook as a basis to guide the course classes.</v>
      </c>
      <c r="N3" s="6" t="str">
        <f>IFERROR(__xludf.DUMMYFUNCTION("""COMPUTED_VALUE"""),"Use of a textbook.")</f>
        <v>Use of a textbook.</v>
      </c>
      <c r="O3" s="6" t="str">
        <f>IFERROR(__xludf.DUMMYFUNCTION("""COMPUTED_VALUE"""),"classes preparation")</f>
        <v>classes preparation</v>
      </c>
      <c r="P3" s="6" t="str">
        <f>IFERROR(__xludf.DUMMYFUNCTION("""COMPUTED_VALUE"""),"REAL")</f>
        <v>REAL</v>
      </c>
      <c r="Q3" s="6" t="str">
        <f>IFERROR(__xludf.DUMMYFUNCTION("""COMPUTED_VALUE"""),"There is insufficient literature related to teach DevOps. However, one interviewer uses a textbook as a basis to guide the course classes.")</f>
        <v>There is insufficient literature related to teach DevOps. However, one interviewer uses a textbook as a basis to guide the course classes.</v>
      </c>
    </row>
    <row r="4">
      <c r="A4" s="6">
        <f>IFERROR(__xludf.DUMMYFUNCTION("""COMPUTED_VALUE"""),28.0)</f>
        <v>28</v>
      </c>
      <c r="B4" s="6" t="str">
        <f>IFERROR(__xludf.DUMMYFUNCTION("""COMPUTED_VALUE"""),"challenge")</f>
        <v>challenge</v>
      </c>
      <c r="C4" s="6" t="str">
        <f>IFERROR(__xludf.DUMMYFUNCTION("""COMPUTED_VALUE"""),"[...]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D4" s="6" t="str">
        <f>IFERROR(__xludf.DUMMYFUNCTION("""COMPUTED_VALUE"""),"Difficulty dealing with assessments based on a traditional test model.
")</f>
        <v>Difficulty dealing with assessments based on a traditional test model.
</v>
      </c>
      <c r="E4" s="6" t="str">
        <f>IFERROR(__xludf.DUMMYFUNCTION("""COMPUTED_VALUE""")," ")</f>
        <v> </v>
      </c>
      <c r="F4" s="6" t="str">
        <f>IFERROR(__xludf.DUMMYFUNCTION("""COMPUTED_VALUE"""),"Dificuldade em avaliar utilizando de provas tradicionais")</f>
        <v>Dificuldade em avaliar utilizando de provas tradicionais</v>
      </c>
      <c r="G4" s="6" t="str">
        <f>IFERROR(__xludf.DUMMYFUNCTION("""COMPUTED_VALUE"""),"assessment")</f>
        <v>assessment</v>
      </c>
      <c r="H4" s="6" t="str">
        <f>IFERROR(__xludf.DUMMYFUNCTION("""COMPUTED_VALUE"""),"  ")</f>
        <v>  </v>
      </c>
      <c r="I4" s="6">
        <f>IFERROR(__xludf.DUMMYFUNCTION("""COMPUTED_VALUE"""),86.0)</f>
        <v>86</v>
      </c>
      <c r="J4" s="6" t="str">
        <f>IFERROR(__xludf.DUMMYFUNCTION("""COMPUTED_VALUE"""),"recommendation")</f>
        <v>recommendation</v>
      </c>
      <c r="K4" s="6" t="str">
        <f>IFERROR(__xludf.DUMMYFUNCTION("""COMPUTED_VALUE"""),"I always pass some written evaluation of the basic concepts [...] I like the students to express in their own words what they understood [...] mainly from the cultural part.")</f>
        <v>I always pass some written evaluation of the basic concepts [...] I like the students to express in their own words what they understood [...] mainly from the cultural part.</v>
      </c>
      <c r="L4" s="6"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M4" s="6" t="str">
        <f>IFERROR(__xludf.DUMMYFUNCTION("""COMPUTED_VALUE"""),"Do exams with more conceptual questions.")</f>
        <v>Do exams with more conceptual questions.</v>
      </c>
      <c r="N4" s="6" t="str">
        <f>IFERROR(__xludf.DUMMYFUNCTION("""COMPUTED_VALUE"""),"Written assessment of basic concepts and DevOps culture.")</f>
        <v>Written assessment of basic concepts and DevOps culture.</v>
      </c>
      <c r="O4" s="6" t="str">
        <f>IFERROR(__xludf.DUMMYFUNCTION("""COMPUTED_VALUE"""),"assessment")</f>
        <v>assessment</v>
      </c>
      <c r="P4" s="6" t="str">
        <f>IFERROR(__xludf.DUMMYFUNCTION("""COMPUTED_VALUE"""),"REAL")</f>
        <v>REAL</v>
      </c>
      <c r="Q4" s="6" t="str">
        <f>IFERROR(__xludf.DUMMYFUNCTION("""COMPUTED_VALUE"""),"Although it is difficulty to deal with assessments based on a traditional test model, there is one recommendation to do exams with more conceptual questions.
")</f>
        <v>Although it is difficulty to deal with assessments based on a traditional test model, there is one recommendation to do exams with more conceptual questions.
</v>
      </c>
    </row>
    <row r="5">
      <c r="A5" s="6">
        <f>IFERROR(__xludf.DUMMYFUNCTION("""COMPUTED_VALUE"""),39.0)</f>
        <v>39</v>
      </c>
      <c r="B5" s="6" t="str">
        <f>IFERROR(__xludf.DUMMYFUNCTION("""COMPUTED_VALUE"""),"recommendation")</f>
        <v>recommendation</v>
      </c>
      <c r="C5" s="6" t="str">
        <f>IFERROR(__xludf.DUMMYFUNCTION("""COMPUTED_VALUE"""),"This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D5" s="6" t="str">
        <f>IFERROR(__xludf.DUMMYFUNCTION("""COMPUTED_VALUE"""),"Half of the curriculum with DevOps concepts/culture. Half the curriculum with tools.")</f>
        <v>Half of the curriculum with DevOps concepts/culture. Half the curriculum with tools.</v>
      </c>
      <c r="E5" s="6" t="str">
        <f>IFERROR(__xludf.DUMMYFUNCTION("""COMPUTED_VALUE""")," ")</f>
        <v> </v>
      </c>
      <c r="F5" s="6" t="str">
        <f>IFERROR(__xludf.DUMMYFUNCTION("""COMPUTED_VALUE"""),"50% dedicated curriculum for DevOps culture and 50% for tools.")</f>
        <v>50% dedicated curriculum for DevOps culture and 50% for tools.</v>
      </c>
      <c r="G5" s="6" t="str">
        <f>IFERROR(__xludf.DUMMYFUNCTION("""COMPUTED_VALUE"""),"curriculum")</f>
        <v>curriculum</v>
      </c>
      <c r="H5" s="6" t="str">
        <f>IFERROR(__xludf.DUMMYFUNCTION("""COMPUTED_VALUE""")," ")</f>
        <v> </v>
      </c>
      <c r="I5" s="6">
        <f>IFERROR(__xludf.DUMMYFUNCTION("""COMPUTED_VALUE"""),10.0)</f>
        <v>10</v>
      </c>
      <c r="J5" s="6" t="str">
        <f>IFERROR(__xludf.DUMMYFUNCTION("""COMPUTED_VALUE"""),"recommendation")</f>
        <v>recommendation</v>
      </c>
      <c r="K5" s="6" t="str">
        <f>IFERROR(__xludf.DUMMYFUNCTION("""COMPUTED_VALUE"""),"The practice that should occupy eighty percent of the class there, at least.")</f>
        <v>The practice that should occupy eighty percent of the class there, at least.</v>
      </c>
      <c r="L5" s="6" t="str">
        <f>IFERROR(__xludf.DUMMYFUNCTION("""COMPUTED_VALUE"""),"Do not delve so deeply into discussions about the theoretical part of devops. The practical part must occupy at least 80% of the class.
Balance the presentation of the concepts and the practicals.
Do not delve so deeply into discussions about the theore"&amp;"tical part of devops.
Teach each DevOps concept using one hour lecture followed by one hour and a half lab hands-on.
Is not efficient to have more theoretical part than practice part during the course.
One hour of classrom concept teaching and three ho"&amp;"urs of practical session.
Make use of labs and lectures.")</f>
        <v>Do not delve so deeply into discussions about the theoretical part of devops. 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M5" s="6" t="str">
        <f>IFERROR(__xludf.DUMMYFUNCTION("""COMPUTED_VALUE"""),"Focus more on the practical part compared to the theoretical part of DevOps.")</f>
        <v>Focus more on the practical part compared to the theoretical part of DevOps.</v>
      </c>
      <c r="N5" s="6" t="str">
        <f>IFERROR(__xludf.DUMMYFUNCTION("""COMPUTED_VALUE"""),"Non-deep theory class")</f>
        <v>Non-deep theory class</v>
      </c>
      <c r="O5" s="6" t="str">
        <f>IFERROR(__xludf.DUMMYFUNCTION("""COMPUTED_VALUE"""),"strategies in course execution")</f>
        <v>strategies in course execution</v>
      </c>
      <c r="P5" s="6" t="str">
        <f>IFERROR(__xludf.DUMMYFUNCTION("""COMPUTED_VALUE"""),"REAL")</f>
        <v>REAL</v>
      </c>
      <c r="Q5" s="6" t="str">
        <f>IFERROR(__xludf.DUMMYFUNCTION("""COMPUTED_VALUE"""),"One recommendation divides the curriculum equally between concepts and tools. However, other one says to focus more on the practical part compared to the theoretical part of DevOps.")</f>
        <v>One recommendation divides the curriculum equally between concepts and tools. However, other one says to focus more on the practical part compared to the theoretical part of DevOps.</v>
      </c>
    </row>
    <row r="6">
      <c r="A6" s="6">
        <f>IFERROR(__xludf.DUMMYFUNCTION("""COMPUTED_VALUE"""),5.0)</f>
        <v>5</v>
      </c>
      <c r="B6" s="6" t="str">
        <f>IFERROR(__xludf.DUMMYFUNCTION("""COMPUTED_VALUE"""),"recommendation")</f>
        <v>recommendation</v>
      </c>
      <c r="C6" s="6" t="str">
        <f>IFERROR(__xludf.DUMMYFUNCTION("""COMPUTED_VALUE"""),"You can't evaluate with proof; you have to assess with projects with some activity.")</f>
        <v>You can't evaluate with proof; you have to assess with projects with some activity.</v>
      </c>
      <c r="D6" s="6" t="str">
        <f>IFERROR(__xludf.DUMMYFUNCTION("""COMPUTED_VALUE"""),"You can't assess students' DevOps learning with a test, it's necessary to assess with projects, with some kind of hands-on activity.
Create script of practical activities for devops.
Prefer practical assessments to written tests in order to verify stude"&amp;"nt learning on the subject.
Prefer assessment based on practical projects.
Evaluate through practical exercises.
The assessment must be practical.
Evaluate through practical challenges.")</f>
        <v>You can't assess students' DevOps learning with a test, it's necessary to assess with projects, with some kind of hands-on activity.
Create script of practical activities for devops.
Prefer practical assessments to written tests in order to verify student learning on the subject.
Prefer assessment based on practical projects.
Evaluate through practical exercises.
The assessment must be practical.
Evaluate through practical challenges.</v>
      </c>
      <c r="E6" s="6" t="str">
        <f>IFERROR(__xludf.DUMMYFUNCTION("""COMPUTED_VALUE"""),"The assess should be with hands-on activity.")</f>
        <v>The assess should be with hands-on activity.</v>
      </c>
      <c r="F6" s="6" t="str">
        <f>IFERROR(__xludf.DUMMYFUNCTION("""COMPUTED_VALUE"""),"Assessment of learning with practical projects and activities.")</f>
        <v>Assessment of learning with practical projects and activities.</v>
      </c>
      <c r="G6" s="6" t="str">
        <f>IFERROR(__xludf.DUMMYFUNCTION("""COMPUTED_VALUE"""),"assessment")</f>
        <v>assessment</v>
      </c>
      <c r="H6" s="6" t="str">
        <f>IFERROR(__xludf.DUMMYFUNCTION("""COMPUTED_VALUE""")," ")</f>
        <v> </v>
      </c>
      <c r="I6" s="6">
        <f>IFERROR(__xludf.DUMMYFUNCTION("""COMPUTED_VALUE"""),86.0)</f>
        <v>86</v>
      </c>
      <c r="J6" s="6" t="str">
        <f>IFERROR(__xludf.DUMMYFUNCTION("""COMPUTED_VALUE"""),"recommendation")</f>
        <v>recommendation</v>
      </c>
      <c r="K6" s="6" t="str">
        <f>IFERROR(__xludf.DUMMYFUNCTION("""COMPUTED_VALUE"""),"I always pass some written evaluation of the basic concepts [...] I like the students to express in their own words what they understood [...] mainly from the cultural part.")</f>
        <v>I always pass some written evaluation of the basic concepts [...] I like the students to express in their own words what they understood [...] mainly from the cultural part.</v>
      </c>
      <c r="L6" s="6"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M6" s="6" t="str">
        <f>IFERROR(__xludf.DUMMYFUNCTION("""COMPUTED_VALUE"""),"Do exams with more conceptual questions.")</f>
        <v>Do exams with more conceptual questions.</v>
      </c>
      <c r="N6" s="6" t="str">
        <f>IFERROR(__xludf.DUMMYFUNCTION("""COMPUTED_VALUE"""),"Written assessment of basic concepts and DevOps culture.")</f>
        <v>Written assessment of basic concepts and DevOps culture.</v>
      </c>
      <c r="O6" s="6" t="str">
        <f>IFERROR(__xludf.DUMMYFUNCTION("""COMPUTED_VALUE"""),"assessment")</f>
        <v>assessment</v>
      </c>
      <c r="P6" s="6" t="str">
        <f>IFERROR(__xludf.DUMMYFUNCTION("""COMPUTED_VALUE"""),"REAL")</f>
        <v>REAL</v>
      </c>
      <c r="Q6" s="6" t="str">
        <f>IFERROR(__xludf.DUMMYFUNCTION("""COMPUTED_VALUE"""),"One recommendation says that the assess should be with hands-on activity. However, other says that to do exams with more conceptual questions.")</f>
        <v>One recommendation says that the assess should be with hands-on activity. However, other says that to do exams with more conceptual questions.</v>
      </c>
    </row>
    <row r="7" ht="134.25" customHeight="1">
      <c r="A7" s="6">
        <f>IFERROR(__xludf.DUMMYFUNCTION("""COMPUTED_VALUE"""),94.0)</f>
        <v>94</v>
      </c>
      <c r="B7" s="6" t="str">
        <f>IFERROR(__xludf.DUMMYFUNCTION("""COMPUTED_VALUE"""),"recommendation")</f>
        <v>recommendation</v>
      </c>
      <c r="C7" s="6" t="str">
        <f>IFERROR(__xludf.DUMMYFUNCTION("""COMPUTED_VALUE"""),"Which tool to choose, which one had to see, which was more standard in the market, which was more straightforward, which is even easier to teach, and how to fit it in, right?")</f>
        <v>Which tool to choose, which one had to see, which was more standard in the market, which was more straightforward, which is even easier to teach, and how to fit it in, right?</v>
      </c>
      <c r="D7" s="6" t="str">
        <f>IFERROR(__xludf.DUMMYFUNCTION("""COMPUTED_VALUE"""),"Use the simplest tools chosen by the market as a method of selecting the tools that will be adopted during the course.
Use the tools like Docker and Artifactory in simplest way.")</f>
        <v>Use the simplest tools chosen by the market as a method of selecting the tools that will be adopted during the course.
Use the tools like Docker and Artifactory in simplest way.</v>
      </c>
      <c r="E7" s="6" t="str">
        <f>IFERROR(__xludf.DUMMYFUNCTION("""COMPUTED_VALUE"""),"Use the DevOps tools in simplest way.")</f>
        <v>Use the DevOps tools in simplest way.</v>
      </c>
      <c r="F7" s="6" t="str">
        <f>IFERROR(__xludf.DUMMYFUNCTION("""COMPUTED_VALUE"""),"simplest devops tools")</f>
        <v>simplest devops tools</v>
      </c>
      <c r="G7" s="6" t="str">
        <f>IFERROR(__xludf.DUMMYFUNCTION("""COMPUTED_VALUE"""),"tool / technology")</f>
        <v>tool / technology</v>
      </c>
      <c r="H7" s="6" t="str">
        <f>IFERROR(__xludf.DUMMYFUNCTION("""COMPUTED_VALUE""")," ")</f>
        <v> </v>
      </c>
      <c r="I7" s="6">
        <f>IFERROR(__xludf.DUMMYFUNCTION("""COMPUTED_VALUE"""),84.0)</f>
        <v>84</v>
      </c>
      <c r="J7" s="6" t="str">
        <f>IFERROR(__xludf.DUMMYFUNCTION("""COMPUTED_VALUE"""),"recommendation")</f>
        <v>recommendation</v>
      </c>
      <c r="K7" s="6" t="str">
        <f>IFERROR(__xludf.DUMMYFUNCTION("""COMPUTED_VALUE"""),"Jenkins,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L7" s="6"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M7" s="6" t="str">
        <f>IFERROR(__xludf.DUMMYFUNCTION("""COMPUTED_VALUE""")," ")</f>
        <v> </v>
      </c>
      <c r="N7" s="6" t="str">
        <f>IFERROR(__xludf.DUMMYFUNCTION("""COMPUTED_VALUE"""),"Jenkins before cloud CI tools")</f>
        <v>Jenkins before cloud CI tools</v>
      </c>
      <c r="O7" s="6" t="str">
        <f>IFERROR(__xludf.DUMMYFUNCTION("""COMPUTED_VALUE"""),"tool / technology")</f>
        <v>tool / technology</v>
      </c>
      <c r="P7" s="6" t="str">
        <f>IFERROR(__xludf.DUMMYFUNCTION("""COMPUTED_VALUE"""),"REAL")</f>
        <v>REAL</v>
      </c>
      <c r="Q7" s="6" t="str">
        <f>IFERROR(__xludf.DUMMYFUNCTION("""COMPUTED_VALUE"""),"While the recommendation on the left talks about using simple tools, the recommendation on the right talks about using Jenkins, a not-so-simple tool.
")</f>
        <v>While the recommendation on the left talks about using simple tools, the recommendation on the right talks about using Jenkins, a not-so-simple tool.
</v>
      </c>
    </row>
    <row r="8">
      <c r="A8" s="6">
        <f>IFERROR(__xludf.DUMMYFUNCTION("""COMPUTED_VALUE"""),61.0)</f>
        <v>61</v>
      </c>
      <c r="B8" s="6" t="str">
        <f>IFERROR(__xludf.DUMMYFUNCTION("""COMPUTED_VALUE"""),"challenge")</f>
        <v>challenge</v>
      </c>
      <c r="C8" s="6" t="str">
        <f>IFERROR(__xludf.DUMMYFUNCTION("""COMPUTED_VALUE"""),"It is very dangerous to teach too many tools because it's simply conveys that it is a very technology centric approach.")</f>
        <v>It is very dangerous to teach too many tools because it's simply conveys that it is a very technology centric approach.</v>
      </c>
      <c r="D8" s="6"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E8" s="6" t="str">
        <f>IFERROR(__xludf.DUMMYFUNCTION("""COMPUTED_VALUE"""),"  ")</f>
        <v>  </v>
      </c>
      <c r="F8" s="6" t="str">
        <f>IFERROR(__xludf.DUMMYFUNCTION("""COMPUTED_VALUE"""),"Dangerous too many tools")</f>
        <v>Dangerous too many tools</v>
      </c>
      <c r="G8" s="6" t="str">
        <f>IFERROR(__xludf.DUMMYFUNCTION("""COMPUTED_VALUE"""),"tool / technology")</f>
        <v>tool / technology</v>
      </c>
      <c r="H8" s="6" t="str">
        <f>IFERROR(__xludf.DUMMYFUNCTION("""COMPUTED_VALUE""")," ")</f>
        <v> </v>
      </c>
      <c r="I8" s="6">
        <f>IFERROR(__xludf.DUMMYFUNCTION("""COMPUTED_VALUE"""),77.0)</f>
        <v>77</v>
      </c>
      <c r="J8" s="6" t="str">
        <f>IFERROR(__xludf.DUMMYFUNCTION("""COMPUTED_VALUE"""),"recommendation")</f>
        <v>recommendation</v>
      </c>
      <c r="K8" s="6" t="str">
        <f>IFERROR(__xludf.DUMMYFUNCTION("""COMPUTED_VALUE"""),"The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L8" s="6" t="str">
        <f>IFERROR(__xludf.DUMMYFUNCTION("""COMPUTED_VALUE"""),"Exercise as many tools as possible.")</f>
        <v>Exercise as many tools as possible.</v>
      </c>
      <c r="M8" s="6" t="str">
        <f>IFERROR(__xludf.DUMMYFUNCTION("""COMPUTED_VALUE""")," ")</f>
        <v> </v>
      </c>
      <c r="N8" s="6" t="str">
        <f>IFERROR(__xludf.DUMMYFUNCTION("""COMPUTED_VALUE"""),"large amount of tools")</f>
        <v>large amount of tools</v>
      </c>
      <c r="O8" s="6" t="str">
        <f>IFERROR(__xludf.DUMMYFUNCTION("""COMPUTED_VALUE"""),"tool / technology")</f>
        <v>tool / technology</v>
      </c>
      <c r="P8" s="6" t="str">
        <f>IFERROR(__xludf.DUMMYFUNCTION("""COMPUTED_VALUE"""),"REAL")</f>
        <v>REAL</v>
      </c>
      <c r="Q8" s="6" t="str">
        <f>IFERROR(__xludf.DUMMYFUNCTION("""COMPUTED_VALUE"""),"One recommendation warns that teaching many tools makes the student think that devops is just about tools. Another suggests using as many as possible, prioritizing those used in industry for future use at work.")</f>
        <v>One recommendation warns that teaching many tools makes the student think that devops is just about tools. Another suggests using as many as possible, prioritizing those used in industry for future use at work.</v>
      </c>
    </row>
    <row r="9">
      <c r="A9" s="6">
        <f>IFERROR(__xludf.DUMMYFUNCTION("""COMPUTED_VALUE"""),34.0)</f>
        <v>34</v>
      </c>
      <c r="B9" s="6" t="str">
        <f>IFERROR(__xludf.DUMMYFUNCTION("""COMPUTED_VALUE"""),"challenge")</f>
        <v>challenge</v>
      </c>
      <c r="C9" s="6" t="str">
        <f>IFERROR(__xludf.DUMMYFUNCTION("""COMPUTED_VALUE"""),"doing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v>
      </c>
      <c r="D9" s="6"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E9" s="6" t="str">
        <f>IFERROR(__xludf.DUMMYFUNCTION("""COMPUTED_VALUE"""),"Small examples weren't really satisfactory.")</f>
        <v>Small examples weren't really satisfactory.</v>
      </c>
      <c r="F9" s="6" t="str">
        <f>IFERROR(__xludf.DUMMYFUNCTION("""COMPUTED_VALUE"""),"small examples not satisfactory.")</f>
        <v>small examples not satisfactory.</v>
      </c>
      <c r="G9" s="6" t="str">
        <f>IFERROR(__xludf.DUMMYFUNCTION("""COMPUTED_VALUE"""),"tool / technology")</f>
        <v>tool / technology</v>
      </c>
      <c r="H9" s="6" t="str">
        <f>IFERROR(__xludf.DUMMYFUNCTION("""COMPUTED_VALUE""")," ")</f>
        <v> </v>
      </c>
      <c r="I9" s="6">
        <f>IFERROR(__xludf.DUMMYFUNCTION("""COMPUTED_VALUE"""),146.0)</f>
        <v>146</v>
      </c>
      <c r="J9" s="6" t="str">
        <f>IFERROR(__xludf.DUMMYFUNCTION("""COMPUTED_VALUE"""),"recommendation")</f>
        <v>recommendation</v>
      </c>
      <c r="K9" s="6" t="str">
        <f>IFERROR(__xludf.DUMMYFUNCTION("""COMPUTED_VALUE"""),"So I try to give folks one or two small projects.")</f>
        <v>So I try to give folks one or two small projects.</v>
      </c>
      <c r="L9" s="6"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M9" s="6" t="str">
        <f>IFERROR(__xludf.DUMMYFUNCTION("""COMPUTED_VALUE"""),"Research small projects for the students.")</f>
        <v>Research small projects for the students.</v>
      </c>
      <c r="N9" s="6" t="str">
        <f>IFERROR(__xludf.DUMMYFUNCTION("""COMPUTED_VALUE"""),"small projects")</f>
        <v>small projects</v>
      </c>
      <c r="O9" s="6" t="str">
        <f>IFERROR(__xludf.DUMMYFUNCTION("""COMPUTED_VALUE"""),"classes preparation")</f>
        <v>classes preparation</v>
      </c>
      <c r="P9" s="6" t="str">
        <f>IFERROR(__xludf.DUMMYFUNCTION("""COMPUTED_VALUE"""),"REAL")</f>
        <v>REAL</v>
      </c>
      <c r="Q9" s="6" t="str">
        <f>IFERROR(__xludf.DUMMYFUNCTION("""COMPUTED_VALUE"""),"One says that it takes a size not small in the example to actually teach devops. Another suggests using small examples.
")</f>
        <v>One says that it takes a size not small in the example to actually teach devops. Another suggests using small examples.
</v>
      </c>
    </row>
    <row r="10">
      <c r="A10" s="6">
        <f>IFERROR(__xludf.DUMMYFUNCTION("""COMPUTED_VALUE"""),8.0)</f>
        <v>8</v>
      </c>
      <c r="B10" s="6" t="str">
        <f>IFERROR(__xludf.DUMMYFUNCTION("""COMPUTED_VALUE"""),"challenge")</f>
        <v>challenge</v>
      </c>
      <c r="C10" s="6" t="str">
        <f>IFERROR(__xludf.DUMMYFUNCTION("""COMPUTED_VALUE"""),"We sometimes want to teach everything and we don't have infinite time[...] to fit the knowledge of DevOps, which is very broad knowledge and involves at least two distinct areas[...]")</f>
        <v>We sometimes want to teach everything and we don't have infinite time[...] to fit the knowledge of DevOps, which is very broad knowledge and involves at least two distinct areas[...]</v>
      </c>
      <c r="D10" s="6" t="str">
        <f>IFERROR(__xludf.DUMMYFUNCTION("""COMPUTED_VALUE"""),"Insufficient time to address extensive DevOps knowledge in a limited-hour curriculum.
Limitation of the development of laboratory practices in class due to the short time.
Insufficient time to address extensive DevOps knowledge in a limited-hour curricu"&amp;"lum.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Limitation of the development of laboratory practices in class due to the short time.
Insufficient time to address extensive DevOps knowledge in a limited-hour curriculum.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E10" s="6" t="str">
        <f>IFERROR(__xludf.DUMMYFUNCTION("""COMPUTED_VALUE"""),"Insufficient time in the course to teach DevOps.")</f>
        <v>Insufficient time in the course to teach DevOps.</v>
      </c>
      <c r="F10" s="6" t="str">
        <f>IFERROR(__xludf.DUMMYFUNCTION("""COMPUTED_VALUE"""),"Carga horária limitada para ensinar DevOps.")</f>
        <v>Carga horária limitada para ensinar DevOps.</v>
      </c>
      <c r="G10" s="6" t="str">
        <f>IFERROR(__xludf.DUMMYFUNCTION("""COMPUTED_VALUE"""),"curriculum")</f>
        <v>curriculum</v>
      </c>
      <c r="H10" s="6" t="str">
        <f>IFERROR(__xludf.DUMMYFUNCTION("""COMPUTED_VALUE""")," ")</f>
        <v> </v>
      </c>
      <c r="I10" s="6">
        <f>IFERROR(__xludf.DUMMYFUNCTION("""COMPUTED_VALUE"""),194.0)</f>
        <v>194</v>
      </c>
      <c r="J10" s="6" t="str">
        <f>IFERROR(__xludf.DUMMYFUNCTION("""COMPUTED_VALUE"""),"recommendation")</f>
        <v>recommendation</v>
      </c>
      <c r="K10" s="6" t="str">
        <f>IFERROR(__xludf.DUMMYFUNCTION("""COMPUTED_VALUE"""),"I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L10" s="6" t="str">
        <f>IFERROR(__xludf.DUMMYFUNCTION("""COMPUTED_VALUE"""),"Two months with four hours in each week is enough to students with some background about software engineering.")</f>
        <v>Two months with four hours in each week is enough to students with some background about software engineering.</v>
      </c>
      <c r="M10" s="6" t="str">
        <f>IFERROR(__xludf.DUMMYFUNCTION("""COMPUTED_VALUE""")," ")</f>
        <v> </v>
      </c>
      <c r="N10" s="6" t="str">
        <f>IFERROR(__xludf.DUMMYFUNCTION("""COMPUTED_VALUE"""),"background about Software Engenieering")</f>
        <v>background about Software Engenieering</v>
      </c>
      <c r="O10" s="6" t="str">
        <f>IFERROR(__xludf.DUMMYFUNCTION("""COMPUTED_VALUE"""),"curriculum")</f>
        <v>curriculum</v>
      </c>
      <c r="P10" s="6" t="str">
        <f>IFERROR(__xludf.DUMMYFUNCTION("""COMPUTED_VALUE"""),"REAL")</f>
        <v>REAL</v>
      </c>
      <c r="Q10" s="6" t="str">
        <f>IFERROR(__xludf.DUMMYFUNCTION("""COMPUTED_VALUE"""),"Eight interviewers say the course time is insufficient to teach DevOps, but one says it is enough.")</f>
        <v>Eight interviewers say the course time is insufficient to teach DevOps, but one says it is enough.</v>
      </c>
    </row>
    <row r="11">
      <c r="A11" s="6">
        <f>IFERROR(__xludf.DUMMYFUNCTION("""COMPUTED_VALUE"""),155.0)</f>
        <v>155</v>
      </c>
      <c r="B11" s="6" t="str">
        <f>IFERROR(__xludf.DUMMYFUNCTION("""COMPUTED_VALUE"""),"recommendation")</f>
        <v>recommendation</v>
      </c>
      <c r="C11" s="6" t="str">
        <f>IFERROR(__xludf.DUMMYFUNCTION("""COMPUTED_VALUE"""),"in this year, if you do that, it's too early and it's going to be too hard for you as a teacher to, to know what's going on. So by forcing the technology stack and telling them,")</f>
        <v>in this year, if you do that, it's too early and it's going to be too hard for you as a teacher to, to know what's going on. So by forcing the technology stack and telling them,</v>
      </c>
      <c r="D11" s="6"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E11" s="6" t="str">
        <f>IFERROR(__xludf.DUMMYFUNCTION("""COMPUTED_VALUE"""),"Force students to use technology stack used on course.")</f>
        <v>Force students to use technology stack used on course.</v>
      </c>
      <c r="F11" s="6" t="str">
        <f>IFERROR(__xludf.DUMMYFUNCTION("""COMPUTED_VALUE"""),"mandatory technology stack")</f>
        <v>mandatory technology stack</v>
      </c>
      <c r="G11" s="6" t="str">
        <f>IFERROR(__xludf.DUMMYFUNCTION("""COMPUTED_VALUE"""),"tool / technology")</f>
        <v>tool / technology</v>
      </c>
      <c r="H11" s="6" t="str">
        <f>IFERROR(__xludf.DUMMYFUNCTION("""COMPUTED_VALUE""")," ")</f>
        <v> </v>
      </c>
      <c r="I11" s="6">
        <f>IFERROR(__xludf.DUMMYFUNCTION("""COMPUTED_VALUE"""),126.0)</f>
        <v>126</v>
      </c>
      <c r="J11" s="6" t="str">
        <f>IFERROR(__xludf.DUMMYFUNCTION("""COMPUTED_VALUE"""),"recommendation")</f>
        <v>recommendation</v>
      </c>
      <c r="K11" s="6" t="str">
        <f>IFERROR(__xludf.DUMMYFUNCTION("""COMPUTED_VALUE"""),"Students will ask me, can I use a different test suite? Can I use, you know, something different? And I'll say, well, you can, but then it's up to you to figure out how it integrates back into everything.")</f>
        <v>Students will ask me, can I use a different test suite? Can I use, you know, something different? And I'll say, well, you can, but then it's up to you to figure out how it integrates back into everything.</v>
      </c>
      <c r="L11" s="6"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M11" s="6" t="str">
        <f>IFERROR(__xludf.DUMMYFUNCTION("""COMPUTED_VALUE"""),"Do not force the technology stack used by students in their systems.")</f>
        <v>Do not force the technology stack used by students in their systems.</v>
      </c>
      <c r="N11" s="6" t="str">
        <f>IFERROR(__xludf.DUMMYFUNCTION("""COMPUTED_VALUE"""),"No technology stack in students systems")</f>
        <v>No technology stack in students systems</v>
      </c>
      <c r="O11" s="6" t="str">
        <f>IFERROR(__xludf.DUMMYFUNCTION("""COMPUTED_VALUE"""),"tool / technology")</f>
        <v>tool / technology</v>
      </c>
      <c r="P11" s="6" t="str">
        <f>IFERROR(__xludf.DUMMYFUNCTION("""COMPUTED_VALUE"""),"REAL")</f>
        <v>REAL</v>
      </c>
      <c r="Q11" s="6" t="str">
        <f>IFERROR(__xludf.DUMMYFUNCTION("""COMPUTED_VALUE"""),"Two interviewers suggest restricting the use of the discipline's technology stack, while three suggest not restricting.")</f>
        <v>Two interviewers suggest restricting the use of the discipline's technology stack, while three suggest not restricting.</v>
      </c>
    </row>
    <row r="12">
      <c r="A12" s="6">
        <f>IFERROR(__xludf.DUMMYFUNCTION("""COMPUTED_VALUE"""),77.0)</f>
        <v>77</v>
      </c>
      <c r="B12" s="6" t="str">
        <f>IFERROR(__xludf.DUMMYFUNCTION("""COMPUTED_VALUE"""),"recommendation")</f>
        <v>recommendation</v>
      </c>
      <c r="C12" s="6" t="str">
        <f>IFERROR(__xludf.DUMMYFUNCTION("""COMPUTED_VALUE"""),"The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D12" s="6" t="str">
        <f>IFERROR(__xludf.DUMMYFUNCTION("""COMPUTED_VALUE"""),"Exercise as many tools as possible.")</f>
        <v>Exercise as many tools as possible.</v>
      </c>
      <c r="E12" s="6" t="str">
        <f>IFERROR(__xludf.DUMMYFUNCTION("""COMPUTED_VALUE""")," ")</f>
        <v> </v>
      </c>
      <c r="F12" s="6" t="str">
        <f>IFERROR(__xludf.DUMMYFUNCTION("""COMPUTED_VALUE"""),"large amount of tools")</f>
        <v>large amount of tools</v>
      </c>
      <c r="G12" s="6" t="str">
        <f>IFERROR(__xludf.DUMMYFUNCTION("""COMPUTED_VALUE"""),"tool / technology")</f>
        <v>tool / technology</v>
      </c>
      <c r="H12" s="6" t="str">
        <f>IFERROR(__xludf.DUMMYFUNCTION("""COMPUTED_VALUE""")," ")</f>
        <v> </v>
      </c>
      <c r="I12" s="6">
        <f>IFERROR(__xludf.DUMMYFUNCTION("""COMPUTED_VALUE"""),85.0)</f>
        <v>85</v>
      </c>
      <c r="J12" s="6" t="str">
        <f>IFERROR(__xludf.DUMMYFUNCTION("""COMPUTED_VALUE"""),"recommendation")</f>
        <v>recommendation</v>
      </c>
      <c r="K12" s="6" t="str">
        <f>IFERROR(__xludf.DUMMYFUNCTION("""COMPUTED_VALUE"""),"The recommendation would be that it would be to get tools that are minimally relevant, right? And so that you can present the different cost-benefits of each one.")</f>
        <v>The recommendation would be that it would be to get tools that are minimally relevant, right? And so that you can present the different cost-benefits of each one.</v>
      </c>
      <c r="L12" s="6" t="str">
        <f>IFERROR(__xludf.DUMMYFUNCTION("""COMPUTED_VALUE"""),"Introduce students to minimal relevant tools and their tradeoffs.
Use few key tools.")</f>
        <v>Introduce students to minimal relevant tools and their tradeoffs.
Use few key tools.</v>
      </c>
      <c r="M12" s="6" t="str">
        <f>IFERROR(__xludf.DUMMYFUNCTION("""COMPUTED_VALUE"""),"Use few key tools.")</f>
        <v>Use few key tools.</v>
      </c>
      <c r="N12" s="6" t="str">
        <f>IFERROR(__xludf.DUMMYFUNCTION("""COMPUTED_VALUE"""),"relevant tools and their cost benefits")</f>
        <v>relevant tools and their cost benefits</v>
      </c>
      <c r="O12" s="6" t="str">
        <f>IFERROR(__xludf.DUMMYFUNCTION("""COMPUTED_VALUE"""),"tool / technology")</f>
        <v>tool / technology</v>
      </c>
      <c r="P12" s="6" t="str">
        <f>IFERROR(__xludf.DUMMYFUNCTION("""COMPUTED_VALUE"""),"REAL")</f>
        <v>REAL</v>
      </c>
      <c r="Q12" s="6" t="str">
        <f>IFERROR(__xludf.DUMMYFUNCTION("""COMPUTED_VALUE"""),"Instead of using many tools, it is suggested to use only the most relevant ones.")</f>
        <v>Instead of using many tools, it is suggested to use only the most relevant ones.</v>
      </c>
    </row>
    <row r="13">
      <c r="A13" s="6">
        <f>IFERROR(__xludf.DUMMYFUNCTION("""COMPUTED_VALUE"""),28.0)</f>
        <v>28</v>
      </c>
      <c r="B13" s="6" t="str">
        <f>IFERROR(__xludf.DUMMYFUNCTION("""COMPUTED_VALUE"""),"challenge")</f>
        <v>challenge</v>
      </c>
      <c r="C13" s="6" t="str">
        <f>IFERROR(__xludf.DUMMYFUNCTION("""COMPUTED_VALUE"""),"[...]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D13" s="6" t="str">
        <f>IFERROR(__xludf.DUMMYFUNCTION("""COMPUTED_VALUE"""),"Difficulty dealing with assessments based on a traditional test model.
")</f>
        <v>Difficulty dealing with assessments based on a traditional test model.
</v>
      </c>
      <c r="E13" s="6" t="str">
        <f>IFERROR(__xludf.DUMMYFUNCTION("""COMPUTED_VALUE""")," ")</f>
        <v> </v>
      </c>
      <c r="F13" s="6" t="str">
        <f>IFERROR(__xludf.DUMMYFUNCTION("""COMPUTED_VALUE"""),"Dificuldade em avaliar utilizando de provas tradicionais")</f>
        <v>Dificuldade em avaliar utilizando de provas tradicionais</v>
      </c>
      <c r="G13" s="6" t="str">
        <f>IFERROR(__xludf.DUMMYFUNCTION("""COMPUTED_VALUE"""),"assessment")</f>
        <v>assessment</v>
      </c>
      <c r="H13" s="6" t="str">
        <f>IFERROR(__xludf.DUMMYFUNCTION("""COMPUTED_VALUE""")," ")</f>
        <v> </v>
      </c>
      <c r="I13" s="6">
        <f>IFERROR(__xludf.DUMMYFUNCTION("""COMPUTED_VALUE"""),133.0)</f>
        <v>133</v>
      </c>
      <c r="J13" s="6" t="str">
        <f>IFERROR(__xludf.DUMMYFUNCTION("""COMPUTED_VALUE"""),"recommendation")</f>
        <v>recommendation</v>
      </c>
      <c r="K13" s="6" t="str">
        <f>IFERROR(__xludf.DUMMYFUNCTION("""COMPUTED_VALUE"""),"in that assessment, you know, that they're, um, there are 50 multiple choice questions in each exam, no partial credit. Um, and, and so, and I give, and it's an hour, uh, you know, to go do that exam. ...  we're remote now..")</f>
        <v>in that assessment, you know, that they're, um, there are 50 multiple choice questions in each exam, no partial credit. Um, and, and so, and I give, and it's an hour, uh, you know, to go do that exam. ...  we're remote now..</v>
      </c>
      <c r="L13" s="6"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M13" s="6" t="str">
        <f>IFERROR(__xludf.DUMMYFUNCTION("""COMPUTED_VALUE"""),"Use quiz with multiple choices to assess the students.")</f>
        <v>Use quiz with multiple choices to assess the students.</v>
      </c>
      <c r="N13" s="6" t="str">
        <f>IFERROR(__xludf.DUMMYFUNCTION("""COMPUTED_VALUE"""),"quiz as a student assessment tool")</f>
        <v>quiz as a student assessment tool</v>
      </c>
      <c r="O13" s="6" t="str">
        <f>IFERROR(__xludf.DUMMYFUNCTION("""COMPUTED_VALUE"""),"assessment")</f>
        <v>assessment</v>
      </c>
      <c r="P13" s="6" t="str">
        <f>IFERROR(__xludf.DUMMYFUNCTION("""COMPUTED_VALUE"""),"REAL")</f>
        <v>REAL</v>
      </c>
      <c r="Q13" s="6" t="str">
        <f>IFERROR(__xludf.DUMMYFUNCTION("""COMPUTED_VALUE"""),"Although it is difficulty to deal with assessments based on a traditional test model, there is one recommendation to use quiz with multiple choices to assess the students.
")</f>
        <v>Although it is difficulty to deal with assessments based on a traditional test model, there is one recommendation to use quiz with multiple choices to assess the students.
</v>
      </c>
    </row>
    <row r="14">
      <c r="A14" s="6">
        <f>IFERROR(__xludf.DUMMYFUNCTION("""COMPUTED_VALUE"""),74.0)</f>
        <v>74</v>
      </c>
      <c r="B14" s="6" t="str">
        <f>IFERROR(__xludf.DUMMYFUNCTION("""COMPUTED_VALUE"""),"challenge")</f>
        <v>challenge</v>
      </c>
      <c r="C14" s="6" t="str">
        <f>IFERROR(__xludf.DUMMYFUNCTION("""COMPUTED_VALUE"""),"We show them Kubernetes, um, but they don't really have time to practice on Kubernetes.")</f>
        <v>We show them Kubernetes, um, but they don't really have time to practice on Kubernetes.</v>
      </c>
      <c r="D14" s="6" t="str">
        <f>IFERROR(__xludf.DUMMYFUNCTION("""COMPUTED_VALUE"""),"They don't have time to practice on Kubernetes because it is lot of work.")</f>
        <v>They don't have time to practice on Kubernetes because it is lot of work.</v>
      </c>
      <c r="E14" s="6" t="str">
        <f>IFERROR(__xludf.DUMMYFUNCTION("""COMPUTED_VALUE"""),"  ")</f>
        <v>  </v>
      </c>
      <c r="F14" s="6" t="str">
        <f>IFERROR(__xludf.DUMMYFUNCTION("""COMPUTED_VALUE"""),"without time to practice Kubernetes")</f>
        <v>without time to practice Kubernetes</v>
      </c>
      <c r="G14" s="6" t="str">
        <f>IFERROR(__xludf.DUMMYFUNCTION("""COMPUTED_VALUE"""),"curriculum")</f>
        <v>curriculum</v>
      </c>
      <c r="H14" s="6" t="str">
        <f>IFERROR(__xludf.DUMMYFUNCTION("""COMPUTED_VALUE""")," ")</f>
        <v> </v>
      </c>
      <c r="I14" s="6">
        <f>IFERROR(__xludf.DUMMYFUNCTION("""COMPUTED_VALUE"""),172.0)</f>
        <v>172</v>
      </c>
      <c r="J14" s="6" t="str">
        <f>IFERROR(__xludf.DUMMYFUNCTION("""COMPUTED_VALUE"""),"recommendation")</f>
        <v>recommendation</v>
      </c>
      <c r="K14" s="6" t="str">
        <f>IFERROR(__xludf.DUMMYFUNCTION("""COMPUTED_VALUE"""),"so in the course I split, but so about 80% of presentation is just a regular, uh, concepts and so on and about 20% is about concrete applications")</f>
        <v>so in the course I split, but so about 80% of presentation is just a regular, uh, concepts and so on and about 20% is about concrete applications</v>
      </c>
      <c r="L14" s="6"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M14" s="6" t="str">
        <f>IFERROR(__xludf.DUMMYFUNCTION("""COMPUTED_VALUE"""),"Divide the course into 80% of concepts and 20% of applications.")</f>
        <v>Divide the course into 80% of concepts and 20% of applications.</v>
      </c>
      <c r="N14" s="6" t="str">
        <f>IFERROR(__xludf.DUMMYFUNCTION("""COMPUTED_VALUE"""),"teaching centers more on concepts than application")</f>
        <v>teaching centers more on concepts than application</v>
      </c>
      <c r="O14" s="6" t="str">
        <f>IFERROR(__xludf.DUMMYFUNCTION("""COMPUTED_VALUE"""),"curriculum")</f>
        <v>curriculum</v>
      </c>
      <c r="P14" s="6" t="str">
        <f>IFERROR(__xludf.DUMMYFUNCTION("""COMPUTED_VALUE"""),"REAL")</f>
        <v>REAL</v>
      </c>
      <c r="Q14" s="6" t="str">
        <f>IFERROR(__xludf.DUMMYFUNCTION("""COMPUTED_VALUE"""),"Although someone don't have time to practice on Kubernetes, one interviewer recommends only 20% of the course to teach applications.")</f>
        <v>Although someone don't have time to practice on Kubernetes, one interviewer recommends only 20% of the course to teach applications.</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0.14"/>
    <col customWidth="1" min="2" max="2" width="98.71"/>
    <col customWidth="1" min="3" max="3" width="72.43"/>
    <col customWidth="1" min="4" max="4" width="37.0"/>
    <col customWidth="1" min="5" max="5" width="43.14"/>
    <col customWidth="1" min="6" max="6" width="25.14"/>
  </cols>
  <sheetData>
    <row r="1">
      <c r="A1" s="29" t="s">
        <v>150</v>
      </c>
      <c r="B1" s="30" t="s">
        <v>2</v>
      </c>
      <c r="C1" s="29" t="s">
        <v>3</v>
      </c>
      <c r="D1" s="29" t="s">
        <v>4</v>
      </c>
      <c r="E1" s="31" t="s">
        <v>5</v>
      </c>
      <c r="F1" s="31" t="s">
        <v>6</v>
      </c>
    </row>
    <row r="2">
      <c r="A2" s="32">
        <v>1.0</v>
      </c>
      <c r="B2" s="33" t="s">
        <v>151</v>
      </c>
      <c r="C2" s="32" t="s">
        <v>152</v>
      </c>
      <c r="D2" s="32" t="s">
        <v>153</v>
      </c>
      <c r="E2" s="34" t="s">
        <v>154</v>
      </c>
      <c r="F2" s="34" t="s">
        <v>57</v>
      </c>
    </row>
    <row r="3" ht="69.75" customHeight="1">
      <c r="A3" s="32">
        <v>2.0</v>
      </c>
      <c r="B3" s="33" t="s">
        <v>155</v>
      </c>
      <c r="C3" s="32" t="s">
        <v>156</v>
      </c>
      <c r="D3" s="32" t="s">
        <v>157</v>
      </c>
      <c r="E3" s="34" t="s">
        <v>158</v>
      </c>
      <c r="F3" s="34" t="s">
        <v>26</v>
      </c>
    </row>
    <row r="4" ht="69.75" customHeight="1">
      <c r="A4" s="32">
        <v>3.0</v>
      </c>
      <c r="B4" s="33" t="s">
        <v>159</v>
      </c>
      <c r="C4" s="32" t="s">
        <v>160</v>
      </c>
      <c r="D4" s="32" t="s">
        <v>161</v>
      </c>
      <c r="E4" s="34" t="s">
        <v>162</v>
      </c>
      <c r="F4" s="34" t="s">
        <v>26</v>
      </c>
    </row>
    <row r="5" ht="115.5" customHeight="1">
      <c r="A5" s="32">
        <v>4.0</v>
      </c>
      <c r="B5" s="33" t="s">
        <v>163</v>
      </c>
      <c r="C5" s="35" t="s">
        <v>164</v>
      </c>
      <c r="D5" s="32" t="s">
        <v>165</v>
      </c>
      <c r="E5" s="34" t="s">
        <v>166</v>
      </c>
      <c r="F5" s="34" t="s">
        <v>26</v>
      </c>
    </row>
    <row r="6" ht="134.25" customHeight="1">
      <c r="A6" s="32">
        <v>6.0</v>
      </c>
      <c r="B6" s="33" t="s">
        <v>167</v>
      </c>
      <c r="C6" s="32" t="s">
        <v>168</v>
      </c>
      <c r="D6" s="32" t="s">
        <v>169</v>
      </c>
      <c r="E6" s="34" t="s">
        <v>170</v>
      </c>
      <c r="F6" s="34" t="s">
        <v>171</v>
      </c>
    </row>
    <row r="7" ht="134.25" customHeight="1">
      <c r="A7" s="32">
        <v>7.0</v>
      </c>
      <c r="B7" s="33" t="s">
        <v>172</v>
      </c>
      <c r="C7" s="32" t="s">
        <v>173</v>
      </c>
      <c r="D7" s="32"/>
      <c r="E7" s="34" t="s">
        <v>174</v>
      </c>
      <c r="F7" s="34" t="s">
        <v>31</v>
      </c>
    </row>
    <row r="8" ht="221.25" customHeight="1">
      <c r="A8" s="32">
        <v>8.0</v>
      </c>
      <c r="B8" s="33" t="s">
        <v>175</v>
      </c>
      <c r="C8" s="32" t="s">
        <v>176</v>
      </c>
      <c r="D8" s="32" t="s">
        <v>116</v>
      </c>
      <c r="E8" s="34" t="s">
        <v>177</v>
      </c>
      <c r="F8" s="34" t="s">
        <v>57</v>
      </c>
    </row>
    <row r="9" ht="134.25" customHeight="1">
      <c r="A9" s="32">
        <v>9.0</v>
      </c>
      <c r="B9" s="33" t="s">
        <v>178</v>
      </c>
      <c r="C9" s="32" t="s">
        <v>179</v>
      </c>
      <c r="D9" s="32" t="s">
        <v>180</v>
      </c>
      <c r="E9" s="34" t="s">
        <v>181</v>
      </c>
      <c r="F9" s="34" t="s">
        <v>26</v>
      </c>
    </row>
    <row r="10" ht="134.25" customHeight="1">
      <c r="A10" s="32">
        <v>10.0</v>
      </c>
      <c r="B10" s="33" t="s">
        <v>182</v>
      </c>
      <c r="C10" s="32" t="s">
        <v>183</v>
      </c>
      <c r="D10" s="32"/>
      <c r="E10" s="34" t="s">
        <v>184</v>
      </c>
      <c r="F10" s="34" t="s">
        <v>26</v>
      </c>
    </row>
    <row r="11" ht="134.25" customHeight="1">
      <c r="A11" s="32">
        <v>11.0</v>
      </c>
      <c r="B11" s="33" t="s">
        <v>185</v>
      </c>
      <c r="C11" s="32" t="s">
        <v>186</v>
      </c>
      <c r="D11" s="32"/>
      <c r="E11" s="34" t="s">
        <v>187</v>
      </c>
      <c r="F11" s="34" t="s">
        <v>26</v>
      </c>
    </row>
    <row r="12" ht="123.75" customHeight="1">
      <c r="A12" s="32">
        <v>12.0</v>
      </c>
      <c r="B12" s="33" t="s">
        <v>188</v>
      </c>
      <c r="C12" s="32" t="s">
        <v>189</v>
      </c>
      <c r="D12" s="32" t="s">
        <v>36</v>
      </c>
      <c r="E12" s="34" t="s">
        <v>190</v>
      </c>
      <c r="F12" s="34" t="s">
        <v>191</v>
      </c>
    </row>
    <row r="13" ht="123.75" customHeight="1">
      <c r="A13" s="32">
        <v>13.0</v>
      </c>
      <c r="B13" s="33" t="s">
        <v>192</v>
      </c>
      <c r="C13" s="32" t="s">
        <v>193</v>
      </c>
      <c r="D13" s="32" t="s">
        <v>194</v>
      </c>
      <c r="E13" s="34" t="s">
        <v>195</v>
      </c>
      <c r="F13" s="34" t="s">
        <v>62</v>
      </c>
    </row>
    <row r="14" ht="123.75" customHeight="1">
      <c r="A14" s="32">
        <v>14.0</v>
      </c>
      <c r="B14" s="33" t="s">
        <v>196</v>
      </c>
      <c r="C14" s="32" t="s">
        <v>197</v>
      </c>
      <c r="D14" s="32" t="s">
        <v>198</v>
      </c>
      <c r="E14" s="34" t="s">
        <v>199</v>
      </c>
      <c r="F14" s="34" t="s">
        <v>171</v>
      </c>
    </row>
    <row r="15" ht="123.75" customHeight="1">
      <c r="A15" s="32">
        <v>15.0</v>
      </c>
      <c r="B15" s="33" t="s">
        <v>200</v>
      </c>
      <c r="C15" s="32" t="s">
        <v>201</v>
      </c>
      <c r="D15" s="32"/>
      <c r="E15" s="34" t="s">
        <v>202</v>
      </c>
      <c r="F15" s="34" t="s">
        <v>47</v>
      </c>
    </row>
    <row r="16" ht="123.75" customHeight="1">
      <c r="A16" s="32">
        <v>16.0</v>
      </c>
      <c r="B16" s="33" t="s">
        <v>203</v>
      </c>
      <c r="C16" s="32" t="s">
        <v>23</v>
      </c>
      <c r="D16" s="32" t="s">
        <v>24</v>
      </c>
      <c r="E16" s="34" t="s">
        <v>204</v>
      </c>
      <c r="F16" s="34" t="s">
        <v>26</v>
      </c>
    </row>
    <row r="17">
      <c r="A17" s="32">
        <v>17.0</v>
      </c>
      <c r="B17" s="33" t="s">
        <v>205</v>
      </c>
      <c r="C17" s="32" t="s">
        <v>206</v>
      </c>
      <c r="D17" s="32"/>
      <c r="E17" s="34" t="s">
        <v>207</v>
      </c>
      <c r="F17" s="34" t="s">
        <v>31</v>
      </c>
    </row>
    <row r="18">
      <c r="A18" s="32">
        <v>19.0</v>
      </c>
      <c r="B18" s="33" t="s">
        <v>208</v>
      </c>
      <c r="C18" s="32" t="s">
        <v>209</v>
      </c>
      <c r="D18" s="36"/>
      <c r="E18" s="37" t="s">
        <v>210</v>
      </c>
      <c r="F18" s="37" t="s">
        <v>26</v>
      </c>
    </row>
    <row r="19">
      <c r="A19" s="32">
        <v>22.0</v>
      </c>
      <c r="B19" s="33" t="s">
        <v>211</v>
      </c>
      <c r="C19" s="32" t="s">
        <v>212</v>
      </c>
      <c r="D19" s="32" t="s">
        <v>213</v>
      </c>
      <c r="E19" s="34" t="s">
        <v>214</v>
      </c>
      <c r="F19" s="34" t="s">
        <v>31</v>
      </c>
    </row>
    <row r="20">
      <c r="A20" s="32">
        <v>25.0</v>
      </c>
      <c r="B20" s="33" t="s">
        <v>215</v>
      </c>
      <c r="C20" s="32" t="s">
        <v>216</v>
      </c>
      <c r="D20" s="32" t="s">
        <v>217</v>
      </c>
      <c r="E20" s="34" t="s">
        <v>218</v>
      </c>
      <c r="F20" s="34" t="s">
        <v>171</v>
      </c>
    </row>
    <row r="21">
      <c r="A21" s="32">
        <v>26.0</v>
      </c>
      <c r="B21" s="33" t="s">
        <v>219</v>
      </c>
      <c r="C21" s="32" t="s">
        <v>220</v>
      </c>
      <c r="D21" s="32" t="s">
        <v>221</v>
      </c>
      <c r="E21" s="34" t="s">
        <v>222</v>
      </c>
      <c r="F21" s="34" t="s">
        <v>171</v>
      </c>
    </row>
    <row r="22">
      <c r="A22" s="32">
        <v>27.0</v>
      </c>
      <c r="B22" s="33" t="s">
        <v>223</v>
      </c>
      <c r="C22" s="32" t="s">
        <v>224</v>
      </c>
      <c r="D22" s="32"/>
      <c r="E22" s="34" t="s">
        <v>225</v>
      </c>
      <c r="F22" s="34" t="s">
        <v>62</v>
      </c>
    </row>
    <row r="23">
      <c r="A23" s="32">
        <v>28.0</v>
      </c>
      <c r="B23" s="33" t="s">
        <v>44</v>
      </c>
      <c r="C23" s="32" t="s">
        <v>226</v>
      </c>
      <c r="D23" s="32"/>
      <c r="E23" s="34" t="s">
        <v>227</v>
      </c>
      <c r="F23" s="34" t="s">
        <v>47</v>
      </c>
    </row>
    <row r="24">
      <c r="A24" s="32">
        <v>29.0</v>
      </c>
      <c r="B24" s="33" t="s">
        <v>228</v>
      </c>
      <c r="C24" s="32" t="s">
        <v>229</v>
      </c>
      <c r="D24" s="32" t="s">
        <v>230</v>
      </c>
      <c r="E24" s="34" t="s">
        <v>231</v>
      </c>
      <c r="F24" s="34" t="s">
        <v>57</v>
      </c>
    </row>
    <row r="25">
      <c r="A25" s="32">
        <v>30.0</v>
      </c>
      <c r="B25" s="33" t="s">
        <v>232</v>
      </c>
      <c r="C25" s="32" t="s">
        <v>233</v>
      </c>
      <c r="D25" s="32" t="s">
        <v>234</v>
      </c>
      <c r="E25" s="34" t="s">
        <v>235</v>
      </c>
      <c r="F25" s="34" t="s">
        <v>171</v>
      </c>
    </row>
    <row r="26">
      <c r="A26" s="32">
        <v>31.0</v>
      </c>
      <c r="B26" s="33" t="s">
        <v>236</v>
      </c>
      <c r="C26" s="32" t="s">
        <v>237</v>
      </c>
      <c r="D26" s="32" t="s">
        <v>238</v>
      </c>
      <c r="E26" s="34" t="s">
        <v>239</v>
      </c>
      <c r="F26" s="34" t="s">
        <v>191</v>
      </c>
    </row>
    <row r="27">
      <c r="A27" s="32">
        <v>32.0</v>
      </c>
      <c r="B27" s="33" t="s">
        <v>240</v>
      </c>
      <c r="C27" s="32" t="s">
        <v>241</v>
      </c>
      <c r="D27" s="32" t="s">
        <v>242</v>
      </c>
      <c r="E27" s="34" t="s">
        <v>243</v>
      </c>
      <c r="F27" s="34" t="s">
        <v>62</v>
      </c>
    </row>
    <row r="28">
      <c r="A28" s="32">
        <v>33.0</v>
      </c>
      <c r="B28" s="33" t="s">
        <v>244</v>
      </c>
      <c r="C28" s="32" t="s">
        <v>245</v>
      </c>
      <c r="D28" s="32"/>
      <c r="E28" s="34" t="s">
        <v>246</v>
      </c>
      <c r="F28" s="34" t="s">
        <v>31</v>
      </c>
    </row>
    <row r="29">
      <c r="A29" s="32">
        <v>34.0</v>
      </c>
      <c r="B29" s="38" t="s">
        <v>247</v>
      </c>
      <c r="C29" s="32" t="s">
        <v>102</v>
      </c>
      <c r="D29" s="32" t="s">
        <v>103</v>
      </c>
      <c r="E29" s="34" t="s">
        <v>104</v>
      </c>
      <c r="F29" s="34" t="s">
        <v>31</v>
      </c>
    </row>
    <row r="30">
      <c r="A30" s="32">
        <v>35.0</v>
      </c>
      <c r="B30" s="33" t="s">
        <v>248</v>
      </c>
      <c r="C30" s="32" t="s">
        <v>249</v>
      </c>
      <c r="D30" s="32" t="s">
        <v>250</v>
      </c>
      <c r="E30" s="34" t="s">
        <v>250</v>
      </c>
      <c r="F30" s="34" t="s">
        <v>171</v>
      </c>
    </row>
    <row r="31">
      <c r="A31" s="39">
        <v>36.0</v>
      </c>
      <c r="B31" s="40" t="s">
        <v>251</v>
      </c>
      <c r="C31" s="39" t="s">
        <v>252</v>
      </c>
      <c r="D31" s="39" t="s">
        <v>253</v>
      </c>
      <c r="E31" s="41" t="s">
        <v>254</v>
      </c>
      <c r="F31" s="41" t="s">
        <v>62</v>
      </c>
    </row>
    <row r="32">
      <c r="A32" s="32">
        <v>37.0</v>
      </c>
      <c r="B32" s="40" t="s">
        <v>255</v>
      </c>
      <c r="C32" s="32" t="s">
        <v>256</v>
      </c>
      <c r="D32" s="32"/>
      <c r="E32" s="34" t="s">
        <v>257</v>
      </c>
      <c r="F32" s="34" t="s">
        <v>26</v>
      </c>
    </row>
    <row r="33" ht="53.25" customHeight="1">
      <c r="A33" s="32">
        <v>38.0</v>
      </c>
      <c r="B33" s="40" t="s">
        <v>258</v>
      </c>
      <c r="C33" s="36" t="s">
        <v>259</v>
      </c>
      <c r="D33" s="36"/>
      <c r="E33" s="37" t="s">
        <v>260</v>
      </c>
      <c r="F33" s="37" t="s">
        <v>31</v>
      </c>
    </row>
    <row r="34">
      <c r="A34" s="32">
        <v>39.0</v>
      </c>
      <c r="B34" s="33" t="s">
        <v>261</v>
      </c>
      <c r="C34" s="32" t="s">
        <v>262</v>
      </c>
      <c r="D34" s="32" t="s">
        <v>263</v>
      </c>
      <c r="E34" s="34" t="s">
        <v>264</v>
      </c>
      <c r="F34" s="34" t="s">
        <v>31</v>
      </c>
    </row>
    <row r="35">
      <c r="A35" s="32">
        <v>40.0</v>
      </c>
      <c r="B35" s="33" t="s">
        <v>265</v>
      </c>
      <c r="C35" s="32" t="s">
        <v>266</v>
      </c>
      <c r="D35" s="36" t="s">
        <v>267</v>
      </c>
      <c r="E35" s="37" t="s">
        <v>268</v>
      </c>
      <c r="F35" s="37" t="s">
        <v>191</v>
      </c>
    </row>
    <row r="36">
      <c r="A36" s="32">
        <v>41.0</v>
      </c>
      <c r="B36" s="33" t="s">
        <v>269</v>
      </c>
      <c r="C36" s="32" t="s">
        <v>270</v>
      </c>
      <c r="D36" s="36" t="s">
        <v>271</v>
      </c>
      <c r="E36" s="37" t="s">
        <v>272</v>
      </c>
      <c r="F36" s="37" t="s">
        <v>191</v>
      </c>
    </row>
    <row r="37">
      <c r="A37" s="32">
        <v>42.0</v>
      </c>
      <c r="B37" s="33" t="s">
        <v>273</v>
      </c>
      <c r="C37" s="32" t="s">
        <v>274</v>
      </c>
      <c r="D37" s="32" t="s">
        <v>275</v>
      </c>
      <c r="E37" s="34" t="s">
        <v>276</v>
      </c>
      <c r="F37" s="34" t="s">
        <v>31</v>
      </c>
    </row>
    <row r="38">
      <c r="A38" s="39">
        <v>43.0</v>
      </c>
      <c r="B38" s="40" t="s">
        <v>277</v>
      </c>
      <c r="C38" s="39" t="s">
        <v>76</v>
      </c>
      <c r="D38" s="39" t="s">
        <v>77</v>
      </c>
      <c r="E38" s="41" t="s">
        <v>278</v>
      </c>
      <c r="F38" s="41" t="s">
        <v>26</v>
      </c>
    </row>
    <row r="39">
      <c r="A39" s="32">
        <v>44.0</v>
      </c>
      <c r="B39" s="33" t="s">
        <v>279</v>
      </c>
      <c r="C39" s="32" t="s">
        <v>65</v>
      </c>
      <c r="D39" s="36" t="s">
        <v>66</v>
      </c>
      <c r="E39" s="37" t="s">
        <v>280</v>
      </c>
      <c r="F39" s="37" t="s">
        <v>191</v>
      </c>
    </row>
    <row r="40">
      <c r="A40" s="32">
        <v>45.0</v>
      </c>
      <c r="B40" s="33" t="s">
        <v>281</v>
      </c>
      <c r="C40" s="32" t="s">
        <v>282</v>
      </c>
      <c r="D40" s="32" t="s">
        <v>283</v>
      </c>
      <c r="E40" s="34" t="s">
        <v>284</v>
      </c>
      <c r="F40" s="34" t="s">
        <v>191</v>
      </c>
    </row>
    <row r="41">
      <c r="A41" s="32">
        <v>46.0</v>
      </c>
      <c r="B41" s="33" t="s">
        <v>285</v>
      </c>
      <c r="C41" s="32" t="s">
        <v>286</v>
      </c>
      <c r="D41" s="32" t="s">
        <v>287</v>
      </c>
      <c r="E41" s="34" t="s">
        <v>288</v>
      </c>
      <c r="F41" s="34" t="s">
        <v>62</v>
      </c>
    </row>
    <row r="42">
      <c r="A42" s="32">
        <v>47.0</v>
      </c>
      <c r="B42" s="33" t="s">
        <v>289</v>
      </c>
      <c r="C42" s="32" t="s">
        <v>290</v>
      </c>
      <c r="D42" s="32"/>
      <c r="E42" s="34" t="s">
        <v>291</v>
      </c>
      <c r="F42" s="34" t="s">
        <v>47</v>
      </c>
    </row>
    <row r="43">
      <c r="A43" s="32">
        <v>48.0</v>
      </c>
      <c r="B43" s="33" t="s">
        <v>292</v>
      </c>
      <c r="C43" s="32" t="s">
        <v>293</v>
      </c>
      <c r="D43" s="32" t="s">
        <v>294</v>
      </c>
      <c r="E43" s="34" t="s">
        <v>295</v>
      </c>
      <c r="F43" s="34" t="s">
        <v>191</v>
      </c>
    </row>
    <row r="44">
      <c r="A44" s="32">
        <v>49.0</v>
      </c>
      <c r="B44" s="33" t="s">
        <v>296</v>
      </c>
      <c r="C44" s="32" t="s">
        <v>297</v>
      </c>
      <c r="D44" s="32"/>
      <c r="E44" s="34" t="s">
        <v>298</v>
      </c>
      <c r="F44" s="34" t="s">
        <v>47</v>
      </c>
    </row>
    <row r="45">
      <c r="A45" s="32">
        <v>50.0</v>
      </c>
      <c r="B45" s="33" t="s">
        <v>299</v>
      </c>
      <c r="C45" s="32" t="s">
        <v>300</v>
      </c>
      <c r="D45" s="32" t="s">
        <v>301</v>
      </c>
      <c r="E45" s="34" t="s">
        <v>302</v>
      </c>
      <c r="F45" s="34" t="s">
        <v>191</v>
      </c>
    </row>
    <row r="46">
      <c r="A46" s="39">
        <v>51.0</v>
      </c>
      <c r="B46" s="40" t="s">
        <v>303</v>
      </c>
      <c r="C46" s="39" t="s">
        <v>304</v>
      </c>
      <c r="D46" s="39"/>
      <c r="E46" s="41" t="s">
        <v>305</v>
      </c>
      <c r="F46" s="41" t="s">
        <v>57</v>
      </c>
    </row>
    <row r="47">
      <c r="A47" s="39">
        <v>52.0</v>
      </c>
      <c r="B47" s="40" t="s">
        <v>306</v>
      </c>
      <c r="C47" s="39" t="s">
        <v>307</v>
      </c>
      <c r="D47" s="39"/>
      <c r="E47" s="41" t="s">
        <v>308</v>
      </c>
      <c r="F47" s="41" t="s">
        <v>171</v>
      </c>
    </row>
    <row r="48">
      <c r="A48" s="39">
        <v>53.0</v>
      </c>
      <c r="B48" s="40" t="s">
        <v>309</v>
      </c>
      <c r="C48" s="39" t="s">
        <v>310</v>
      </c>
      <c r="D48" s="39"/>
      <c r="E48" s="41" t="s">
        <v>310</v>
      </c>
      <c r="F48" s="41" t="s">
        <v>26</v>
      </c>
    </row>
    <row r="49">
      <c r="A49" s="39">
        <v>54.0</v>
      </c>
      <c r="B49" s="40" t="s">
        <v>311</v>
      </c>
      <c r="C49" s="39" t="s">
        <v>312</v>
      </c>
      <c r="D49" s="39"/>
      <c r="E49" s="41" t="s">
        <v>313</v>
      </c>
      <c r="F49" s="41" t="s">
        <v>31</v>
      </c>
    </row>
    <row r="50">
      <c r="A50" s="39">
        <v>55.0</v>
      </c>
      <c r="B50" s="40" t="s">
        <v>314</v>
      </c>
      <c r="C50" s="39" t="s">
        <v>315</v>
      </c>
      <c r="D50" s="39" t="s">
        <v>316</v>
      </c>
      <c r="E50" s="41" t="s">
        <v>317</v>
      </c>
      <c r="F50" s="41" t="s">
        <v>31</v>
      </c>
    </row>
    <row r="51">
      <c r="A51" s="39">
        <v>56.0</v>
      </c>
      <c r="B51" s="40" t="s">
        <v>318</v>
      </c>
      <c r="C51" s="39" t="s">
        <v>319</v>
      </c>
      <c r="D51" s="39" t="s">
        <v>320</v>
      </c>
      <c r="E51" s="41" t="s">
        <v>321</v>
      </c>
      <c r="F51" s="41" t="s">
        <v>171</v>
      </c>
    </row>
    <row r="52">
      <c r="A52" s="39">
        <v>57.0</v>
      </c>
      <c r="B52" s="40" t="s">
        <v>322</v>
      </c>
      <c r="C52" s="39" t="s">
        <v>323</v>
      </c>
      <c r="D52" s="39"/>
      <c r="E52" s="41" t="s">
        <v>324</v>
      </c>
      <c r="F52" s="41" t="s">
        <v>47</v>
      </c>
    </row>
    <row r="53">
      <c r="A53" s="39">
        <v>58.0</v>
      </c>
      <c r="B53" s="40" t="s">
        <v>325</v>
      </c>
      <c r="C53" s="39" t="s">
        <v>325</v>
      </c>
      <c r="D53" s="39"/>
      <c r="E53" s="41" t="s">
        <v>326</v>
      </c>
      <c r="F53" s="41" t="s">
        <v>62</v>
      </c>
    </row>
    <row r="54">
      <c r="A54" s="39">
        <v>59.0</v>
      </c>
      <c r="B54" s="40" t="s">
        <v>327</v>
      </c>
      <c r="C54" s="39" t="s">
        <v>328</v>
      </c>
      <c r="D54" s="39"/>
      <c r="E54" s="41" t="s">
        <v>329</v>
      </c>
      <c r="F54" s="41" t="s">
        <v>26</v>
      </c>
    </row>
    <row r="55">
      <c r="A55" s="39">
        <v>60.0</v>
      </c>
      <c r="B55" s="40" t="s">
        <v>330</v>
      </c>
      <c r="C55" s="39" t="s">
        <v>331</v>
      </c>
      <c r="D55" s="39"/>
      <c r="E55" s="41" t="s">
        <v>332</v>
      </c>
      <c r="F55" s="41" t="s">
        <v>171</v>
      </c>
    </row>
    <row r="56">
      <c r="A56" s="39">
        <v>61.0</v>
      </c>
      <c r="B56" s="40" t="s">
        <v>94</v>
      </c>
      <c r="C56" s="39" t="s">
        <v>95</v>
      </c>
      <c r="D56" s="39"/>
      <c r="E56" s="41" t="s">
        <v>333</v>
      </c>
      <c r="F56" s="41" t="s">
        <v>31</v>
      </c>
    </row>
    <row r="57">
      <c r="A57" s="39">
        <v>62.0</v>
      </c>
      <c r="B57" s="40" t="s">
        <v>334</v>
      </c>
      <c r="C57" s="39" t="s">
        <v>335</v>
      </c>
      <c r="D57" s="39"/>
      <c r="E57" s="41" t="s">
        <v>336</v>
      </c>
      <c r="F57" s="41" t="s">
        <v>171</v>
      </c>
    </row>
    <row r="58">
      <c r="A58" s="39">
        <v>63.0</v>
      </c>
      <c r="B58" s="40" t="s">
        <v>337</v>
      </c>
      <c r="C58" s="39" t="s">
        <v>338</v>
      </c>
      <c r="D58" s="39"/>
      <c r="E58" s="41" t="s">
        <v>339</v>
      </c>
      <c r="F58" s="41" t="s">
        <v>191</v>
      </c>
    </row>
    <row r="59">
      <c r="A59" s="39">
        <v>64.0</v>
      </c>
      <c r="B59" s="40" t="s">
        <v>340</v>
      </c>
      <c r="C59" s="39" t="s">
        <v>341</v>
      </c>
      <c r="D59" s="39"/>
      <c r="E59" s="41" t="s">
        <v>342</v>
      </c>
      <c r="F59" s="41" t="s">
        <v>47</v>
      </c>
    </row>
    <row r="60">
      <c r="A60" s="39">
        <v>65.0</v>
      </c>
      <c r="B60" s="40" t="s">
        <v>343</v>
      </c>
      <c r="C60" s="39" t="s">
        <v>344</v>
      </c>
      <c r="D60" s="39"/>
      <c r="E60" s="41" t="s">
        <v>345</v>
      </c>
      <c r="F60" s="41" t="s">
        <v>171</v>
      </c>
    </row>
    <row r="61">
      <c r="A61" s="39">
        <v>66.0</v>
      </c>
      <c r="B61" s="40" t="s">
        <v>346</v>
      </c>
      <c r="C61" s="39" t="s">
        <v>347</v>
      </c>
      <c r="D61" s="39" t="s">
        <v>348</v>
      </c>
      <c r="E61" s="41" t="s">
        <v>349</v>
      </c>
      <c r="F61" s="41" t="s">
        <v>62</v>
      </c>
    </row>
    <row r="62">
      <c r="A62" s="39">
        <v>67.0</v>
      </c>
      <c r="B62" s="40" t="s">
        <v>350</v>
      </c>
      <c r="C62" s="39" t="s">
        <v>351</v>
      </c>
      <c r="D62" s="39"/>
      <c r="E62" s="41" t="s">
        <v>352</v>
      </c>
      <c r="F62" s="41" t="s">
        <v>26</v>
      </c>
    </row>
    <row r="63">
      <c r="A63" s="39">
        <v>68.0</v>
      </c>
      <c r="B63" s="40" t="s">
        <v>353</v>
      </c>
      <c r="C63" s="39" t="s">
        <v>354</v>
      </c>
      <c r="D63" s="39"/>
      <c r="E63" s="41" t="s">
        <v>355</v>
      </c>
      <c r="F63" s="41" t="s">
        <v>62</v>
      </c>
    </row>
    <row r="64">
      <c r="A64" s="39">
        <v>69.0</v>
      </c>
      <c r="B64" s="40" t="s">
        <v>356</v>
      </c>
      <c r="C64" s="39" t="s">
        <v>357</v>
      </c>
      <c r="D64" s="39"/>
      <c r="E64" s="41" t="s">
        <v>358</v>
      </c>
      <c r="F64" s="41" t="s">
        <v>171</v>
      </c>
    </row>
    <row r="65">
      <c r="A65" s="39">
        <v>70.0</v>
      </c>
      <c r="B65" s="40" t="s">
        <v>359</v>
      </c>
      <c r="C65" s="39" t="s">
        <v>360</v>
      </c>
      <c r="D65" s="39"/>
      <c r="E65" s="41" t="s">
        <v>361</v>
      </c>
      <c r="F65" s="41" t="s">
        <v>31</v>
      </c>
    </row>
    <row r="66">
      <c r="A66" s="39">
        <v>71.0</v>
      </c>
      <c r="B66" s="40" t="s">
        <v>362</v>
      </c>
      <c r="C66" s="39" t="s">
        <v>363</v>
      </c>
      <c r="D66" s="39" t="s">
        <v>364</v>
      </c>
      <c r="E66" s="41" t="s">
        <v>365</v>
      </c>
      <c r="F66" s="41" t="s">
        <v>191</v>
      </c>
    </row>
    <row r="67">
      <c r="A67" s="39">
        <v>72.0</v>
      </c>
      <c r="B67" s="40" t="s">
        <v>366</v>
      </c>
      <c r="C67" s="39" t="s">
        <v>367</v>
      </c>
      <c r="D67" s="39"/>
      <c r="E67" s="41" t="s">
        <v>368</v>
      </c>
      <c r="F67" s="41" t="s">
        <v>191</v>
      </c>
    </row>
    <row r="68">
      <c r="A68" s="39">
        <v>73.0</v>
      </c>
      <c r="B68" s="40" t="s">
        <v>369</v>
      </c>
      <c r="C68" s="39" t="s">
        <v>370</v>
      </c>
      <c r="D68" s="39"/>
      <c r="E68" s="41" t="s">
        <v>371</v>
      </c>
      <c r="F68" s="41" t="s">
        <v>47</v>
      </c>
    </row>
    <row r="69">
      <c r="A69" s="39">
        <v>74.0</v>
      </c>
      <c r="B69" s="40" t="s">
        <v>144</v>
      </c>
      <c r="C69" s="39" t="s">
        <v>145</v>
      </c>
      <c r="D69" s="39"/>
      <c r="E69" s="41" t="s">
        <v>146</v>
      </c>
      <c r="F69" s="41" t="s">
        <v>57</v>
      </c>
    </row>
    <row r="70">
      <c r="A70" s="39">
        <v>75.0</v>
      </c>
      <c r="B70" s="40" t="s">
        <v>372</v>
      </c>
      <c r="C70" s="39" t="s">
        <v>373</v>
      </c>
      <c r="D70" s="39"/>
      <c r="E70" s="41" t="s">
        <v>374</v>
      </c>
      <c r="F70" s="41" t="s">
        <v>62</v>
      </c>
    </row>
    <row r="71">
      <c r="A71" s="39">
        <v>76.0</v>
      </c>
      <c r="B71" s="40" t="s">
        <v>375</v>
      </c>
      <c r="C71" s="39" t="s">
        <v>376</v>
      </c>
      <c r="D71" s="39" t="s">
        <v>377</v>
      </c>
      <c r="E71" s="41" t="s">
        <v>378</v>
      </c>
      <c r="F71" s="41" t="s">
        <v>191</v>
      </c>
    </row>
    <row r="72">
      <c r="A72" s="39">
        <v>77.0</v>
      </c>
      <c r="B72" s="40" t="s">
        <v>379</v>
      </c>
      <c r="C72" s="39" t="s">
        <v>380</v>
      </c>
      <c r="D72" s="39" t="s">
        <v>381</v>
      </c>
      <c r="E72" s="41" t="s">
        <v>382</v>
      </c>
      <c r="F72" s="41" t="s">
        <v>57</v>
      </c>
    </row>
    <row r="73">
      <c r="A73" s="39">
        <v>78.0</v>
      </c>
      <c r="B73" s="40" t="s">
        <v>383</v>
      </c>
      <c r="C73" s="39" t="s">
        <v>384</v>
      </c>
      <c r="D73" s="39"/>
      <c r="E73" s="41" t="s">
        <v>385</v>
      </c>
      <c r="F73" s="41" t="s">
        <v>171</v>
      </c>
    </row>
    <row r="74">
      <c r="A74" s="39">
        <v>79.0</v>
      </c>
      <c r="B74" s="40" t="s">
        <v>386</v>
      </c>
      <c r="C74" s="39" t="s">
        <v>387</v>
      </c>
      <c r="D74" s="39"/>
      <c r="E74" s="41" t="s">
        <v>388</v>
      </c>
      <c r="F74" s="41" t="s">
        <v>31</v>
      </c>
    </row>
    <row r="75">
      <c r="A75" s="39">
        <v>80.0</v>
      </c>
      <c r="B75" s="40" t="s">
        <v>389</v>
      </c>
      <c r="C75" s="39" t="s">
        <v>390</v>
      </c>
      <c r="D75" s="39"/>
      <c r="E75" s="41" t="s">
        <v>391</v>
      </c>
      <c r="F75" s="41" t="s">
        <v>62</v>
      </c>
    </row>
    <row r="76">
      <c r="A76" s="39">
        <v>81.0</v>
      </c>
      <c r="B76" s="40" t="s">
        <v>392</v>
      </c>
      <c r="C76" s="39" t="s">
        <v>393</v>
      </c>
      <c r="D76" s="39"/>
      <c r="E76" s="41" t="s">
        <v>394</v>
      </c>
      <c r="F76" s="41" t="s">
        <v>57</v>
      </c>
    </row>
    <row r="77">
      <c r="A77" s="39">
        <v>82.0</v>
      </c>
      <c r="B77" s="40" t="s">
        <v>395</v>
      </c>
      <c r="C77" s="39" t="s">
        <v>396</v>
      </c>
      <c r="D77" s="39"/>
      <c r="E77" s="41" t="s">
        <v>397</v>
      </c>
      <c r="F77" s="41" t="s">
        <v>31</v>
      </c>
    </row>
    <row r="78">
      <c r="A78" s="39">
        <v>83.0</v>
      </c>
      <c r="B78" s="40" t="s">
        <v>141</v>
      </c>
      <c r="C78" s="39" t="s">
        <v>142</v>
      </c>
      <c r="D78" s="39"/>
      <c r="E78" s="41" t="s">
        <v>143</v>
      </c>
      <c r="F78" s="41" t="s">
        <v>47</v>
      </c>
    </row>
    <row r="79">
      <c r="A79" s="39">
        <v>84.0</v>
      </c>
      <c r="B79" s="40" t="s">
        <v>398</v>
      </c>
      <c r="C79" s="39" t="s">
        <v>399</v>
      </c>
      <c r="D79" s="39"/>
      <c r="E79" s="41" t="s">
        <v>400</v>
      </c>
      <c r="F79" s="41" t="s">
        <v>47</v>
      </c>
    </row>
    <row r="80">
      <c r="A80" s="39">
        <v>85.0</v>
      </c>
      <c r="B80" s="40" t="s">
        <v>401</v>
      </c>
      <c r="C80" s="39" t="s">
        <v>402</v>
      </c>
      <c r="D80" s="39"/>
      <c r="E80" s="41" t="s">
        <v>403</v>
      </c>
      <c r="F80" s="41" t="s">
        <v>171</v>
      </c>
    </row>
    <row r="81">
      <c r="A81" s="39">
        <v>86.0</v>
      </c>
      <c r="B81" s="40" t="s">
        <v>404</v>
      </c>
      <c r="C81" s="39" t="s">
        <v>405</v>
      </c>
      <c r="D81" s="39" t="s">
        <v>406</v>
      </c>
      <c r="E81" s="41" t="s">
        <v>407</v>
      </c>
      <c r="F81" s="41" t="s">
        <v>26</v>
      </c>
    </row>
    <row r="82">
      <c r="A82" s="39">
        <v>87.0</v>
      </c>
      <c r="B82" s="40" t="s">
        <v>408</v>
      </c>
      <c r="C82" s="39" t="s">
        <v>409</v>
      </c>
      <c r="D82" s="39"/>
      <c r="E82" s="41" t="s">
        <v>410</v>
      </c>
      <c r="F82" s="41" t="s">
        <v>31</v>
      </c>
    </row>
    <row r="83">
      <c r="A83" s="39">
        <v>88.0</v>
      </c>
      <c r="B83" s="40" t="s">
        <v>411</v>
      </c>
      <c r="C83" s="39" t="s">
        <v>412</v>
      </c>
      <c r="D83" s="39"/>
      <c r="E83" s="41" t="s">
        <v>413</v>
      </c>
      <c r="F83" s="41" t="s">
        <v>47</v>
      </c>
    </row>
    <row r="84">
      <c r="A84" s="39">
        <v>90.0</v>
      </c>
      <c r="B84" s="40" t="s">
        <v>414</v>
      </c>
      <c r="C84" s="39" t="s">
        <v>415</v>
      </c>
      <c r="D84" s="39"/>
      <c r="E84" s="41" t="s">
        <v>416</v>
      </c>
      <c r="F84" s="41" t="s">
        <v>57</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6.43"/>
    <col customWidth="1" min="2" max="2" width="98.71"/>
    <col customWidth="1" min="3" max="3" width="72.43"/>
    <col customWidth="1" min="4" max="5" width="38.86"/>
    <col customWidth="1" min="6" max="6" width="24.86"/>
  </cols>
  <sheetData>
    <row r="1">
      <c r="A1" s="29" t="s">
        <v>150</v>
      </c>
      <c r="B1" s="29" t="s">
        <v>2</v>
      </c>
      <c r="C1" s="29" t="s">
        <v>3</v>
      </c>
      <c r="D1" s="29" t="s">
        <v>4</v>
      </c>
      <c r="E1" s="31" t="s">
        <v>5</v>
      </c>
      <c r="F1" s="31" t="s">
        <v>6</v>
      </c>
    </row>
    <row r="2">
      <c r="A2" s="33">
        <v>1.0</v>
      </c>
      <c r="B2" s="42" t="s">
        <v>417</v>
      </c>
      <c r="C2" s="33" t="s">
        <v>418</v>
      </c>
      <c r="D2" s="33" t="s">
        <v>419</v>
      </c>
      <c r="E2" s="43" t="s">
        <v>420</v>
      </c>
      <c r="F2" s="43" t="s">
        <v>31</v>
      </c>
    </row>
    <row r="3" ht="69.75" customHeight="1">
      <c r="A3" s="33">
        <v>2.0</v>
      </c>
      <c r="B3" s="42" t="s">
        <v>421</v>
      </c>
      <c r="C3" s="33" t="s">
        <v>422</v>
      </c>
      <c r="D3" s="33" t="s">
        <v>423</v>
      </c>
      <c r="E3" s="43" t="s">
        <v>424</v>
      </c>
      <c r="F3" s="43" t="s">
        <v>26</v>
      </c>
    </row>
    <row r="4" ht="69.75" customHeight="1">
      <c r="A4" s="33">
        <v>4.0</v>
      </c>
      <c r="B4" s="42" t="s">
        <v>425</v>
      </c>
      <c r="C4" s="33" t="s">
        <v>426</v>
      </c>
      <c r="D4" s="33"/>
      <c r="E4" s="43" t="s">
        <v>427</v>
      </c>
      <c r="F4" s="43" t="s">
        <v>171</v>
      </c>
    </row>
    <row r="5" ht="115.5" customHeight="1">
      <c r="A5" s="33">
        <v>5.0</v>
      </c>
      <c r="B5" s="42" t="s">
        <v>428</v>
      </c>
      <c r="C5" s="33" t="s">
        <v>429</v>
      </c>
      <c r="D5" s="33" t="s">
        <v>72</v>
      </c>
      <c r="E5" s="43" t="s">
        <v>73</v>
      </c>
      <c r="F5" s="43" t="s">
        <v>47</v>
      </c>
    </row>
    <row r="6" ht="134.25" customHeight="1">
      <c r="A6" s="33">
        <v>7.0</v>
      </c>
      <c r="B6" s="42" t="s">
        <v>430</v>
      </c>
      <c r="C6" s="33" t="s">
        <v>431</v>
      </c>
      <c r="D6" s="33"/>
      <c r="E6" s="43" t="s">
        <v>432</v>
      </c>
      <c r="F6" s="43" t="s">
        <v>31</v>
      </c>
    </row>
    <row r="7" ht="134.25" customHeight="1">
      <c r="A7" s="33">
        <v>8.0</v>
      </c>
      <c r="B7" s="42" t="s">
        <v>433</v>
      </c>
      <c r="C7" s="33" t="s">
        <v>434</v>
      </c>
      <c r="D7" s="33"/>
      <c r="E7" s="43" t="s">
        <v>435</v>
      </c>
      <c r="F7" s="43" t="s">
        <v>31</v>
      </c>
    </row>
    <row r="8" ht="221.25" customHeight="1">
      <c r="A8" s="33">
        <v>9.0</v>
      </c>
      <c r="B8" s="42" t="s">
        <v>436</v>
      </c>
      <c r="C8" s="33" t="s">
        <v>437</v>
      </c>
      <c r="D8" s="33" t="s">
        <v>438</v>
      </c>
      <c r="E8" s="43" t="s">
        <v>439</v>
      </c>
      <c r="F8" s="43" t="s">
        <v>62</v>
      </c>
    </row>
    <row r="9" ht="134.25" customHeight="1">
      <c r="A9" s="33">
        <v>10.0</v>
      </c>
      <c r="B9" s="42" t="s">
        <v>440</v>
      </c>
      <c r="C9" s="33" t="s">
        <v>441</v>
      </c>
      <c r="D9" s="33" t="s">
        <v>60</v>
      </c>
      <c r="E9" s="43" t="s">
        <v>442</v>
      </c>
      <c r="F9" s="43" t="s">
        <v>62</v>
      </c>
    </row>
    <row r="10" ht="134.25" customHeight="1">
      <c r="A10" s="33">
        <v>11.0</v>
      </c>
      <c r="B10" s="42" t="s">
        <v>443</v>
      </c>
      <c r="C10" s="33" t="s">
        <v>444</v>
      </c>
      <c r="D10" s="33" t="s">
        <v>445</v>
      </c>
      <c r="E10" s="43" t="s">
        <v>446</v>
      </c>
      <c r="F10" s="43" t="s">
        <v>57</v>
      </c>
    </row>
    <row r="11" ht="134.25" customHeight="1">
      <c r="A11" s="33">
        <v>12.0</v>
      </c>
      <c r="B11" s="42" t="s">
        <v>447</v>
      </c>
      <c r="C11" s="33" t="s">
        <v>448</v>
      </c>
      <c r="D11" s="33" t="s">
        <v>449</v>
      </c>
      <c r="E11" s="43" t="s">
        <v>450</v>
      </c>
      <c r="F11" s="43" t="s">
        <v>26</v>
      </c>
    </row>
    <row r="12" ht="123.75" customHeight="1">
      <c r="A12" s="33">
        <v>13.0</v>
      </c>
      <c r="B12" s="42" t="s">
        <v>451</v>
      </c>
      <c r="C12" s="33" t="s">
        <v>40</v>
      </c>
      <c r="D12" s="33" t="s">
        <v>41</v>
      </c>
      <c r="E12" s="43" t="s">
        <v>42</v>
      </c>
      <c r="F12" s="43" t="s">
        <v>191</v>
      </c>
    </row>
    <row r="13" ht="123.75" customHeight="1">
      <c r="A13" s="33">
        <v>14.0</v>
      </c>
      <c r="B13" s="42" t="s">
        <v>452</v>
      </c>
      <c r="C13" s="33" t="s">
        <v>453</v>
      </c>
      <c r="D13" s="33"/>
      <c r="E13" s="43" t="s">
        <v>454</v>
      </c>
      <c r="F13" s="43" t="s">
        <v>57</v>
      </c>
    </row>
    <row r="14" ht="123.75" customHeight="1">
      <c r="A14" s="33">
        <v>15.0</v>
      </c>
      <c r="B14" s="42" t="s">
        <v>455</v>
      </c>
      <c r="C14" s="33" t="s">
        <v>456</v>
      </c>
      <c r="D14" s="33" t="s">
        <v>457</v>
      </c>
      <c r="E14" s="43" t="s">
        <v>458</v>
      </c>
      <c r="F14" s="43" t="s">
        <v>31</v>
      </c>
    </row>
    <row r="15" ht="123.75" customHeight="1">
      <c r="A15" s="33">
        <v>16.0</v>
      </c>
      <c r="B15" s="42" t="s">
        <v>459</v>
      </c>
      <c r="C15" s="33" t="s">
        <v>460</v>
      </c>
      <c r="D15" s="33" t="s">
        <v>461</v>
      </c>
      <c r="E15" s="43" t="s">
        <v>462</v>
      </c>
      <c r="F15" s="43" t="s">
        <v>57</v>
      </c>
    </row>
    <row r="16" ht="123.75" customHeight="1">
      <c r="A16" s="33">
        <v>17.0</v>
      </c>
      <c r="B16" s="42" t="s">
        <v>463</v>
      </c>
      <c r="C16" s="33" t="s">
        <v>464</v>
      </c>
      <c r="D16" s="33" t="s">
        <v>465</v>
      </c>
      <c r="E16" s="43" t="s">
        <v>466</v>
      </c>
      <c r="F16" s="43" t="s">
        <v>47</v>
      </c>
    </row>
    <row r="17">
      <c r="A17" s="33">
        <v>18.0</v>
      </c>
      <c r="B17" s="42" t="s">
        <v>467</v>
      </c>
      <c r="C17" s="33" t="s">
        <v>468</v>
      </c>
      <c r="D17" s="33"/>
      <c r="E17" s="43" t="s">
        <v>469</v>
      </c>
      <c r="F17" s="43" t="s">
        <v>31</v>
      </c>
    </row>
    <row r="18">
      <c r="A18" s="33">
        <v>19.0</v>
      </c>
      <c r="B18" s="42" t="s">
        <v>28</v>
      </c>
      <c r="C18" s="33" t="s">
        <v>29</v>
      </c>
      <c r="D18" s="33"/>
      <c r="E18" s="43" t="s">
        <v>470</v>
      </c>
      <c r="F18" s="43" t="s">
        <v>31</v>
      </c>
    </row>
    <row r="19">
      <c r="A19" s="33">
        <v>20.0</v>
      </c>
      <c r="B19" s="42" t="s">
        <v>471</v>
      </c>
      <c r="C19" s="33" t="s">
        <v>472</v>
      </c>
      <c r="D19" s="33"/>
      <c r="E19" s="43" t="s">
        <v>473</v>
      </c>
      <c r="F19" s="43" t="s">
        <v>57</v>
      </c>
    </row>
    <row r="20">
      <c r="A20" s="33">
        <v>21.0</v>
      </c>
      <c r="B20" s="42" t="s">
        <v>474</v>
      </c>
      <c r="C20" s="33" t="s">
        <v>475</v>
      </c>
      <c r="D20" s="33" t="s">
        <v>476</v>
      </c>
      <c r="E20" s="43" t="s">
        <v>477</v>
      </c>
      <c r="F20" s="43" t="s">
        <v>62</v>
      </c>
    </row>
    <row r="21">
      <c r="A21" s="33">
        <v>22.0</v>
      </c>
      <c r="B21" s="42" t="s">
        <v>478</v>
      </c>
      <c r="C21" s="33" t="s">
        <v>479</v>
      </c>
      <c r="D21" s="33"/>
      <c r="E21" s="43" t="s">
        <v>480</v>
      </c>
      <c r="F21" s="43" t="s">
        <v>62</v>
      </c>
    </row>
    <row r="22">
      <c r="A22" s="33">
        <v>23.0</v>
      </c>
      <c r="B22" s="42" t="s">
        <v>481</v>
      </c>
      <c r="C22" s="33" t="s">
        <v>482</v>
      </c>
      <c r="D22" s="33"/>
      <c r="E22" s="43" t="s">
        <v>483</v>
      </c>
      <c r="F22" s="43" t="s">
        <v>57</v>
      </c>
    </row>
    <row r="23">
      <c r="A23" s="33">
        <v>24.0</v>
      </c>
      <c r="B23" s="42" t="s">
        <v>484</v>
      </c>
      <c r="C23" s="33" t="s">
        <v>485</v>
      </c>
      <c r="D23" s="33"/>
      <c r="E23" s="43" t="s">
        <v>486</v>
      </c>
      <c r="F23" s="43" t="s">
        <v>191</v>
      </c>
    </row>
    <row r="24">
      <c r="A24" s="33">
        <v>25.0</v>
      </c>
      <c r="B24" s="42" t="s">
        <v>487</v>
      </c>
      <c r="C24" s="33" t="s">
        <v>488</v>
      </c>
      <c r="D24" s="33"/>
      <c r="E24" s="43" t="s">
        <v>489</v>
      </c>
      <c r="F24" s="43" t="s">
        <v>31</v>
      </c>
    </row>
    <row r="25">
      <c r="A25" s="33">
        <v>26.0</v>
      </c>
      <c r="B25" s="42" t="s">
        <v>490</v>
      </c>
      <c r="C25" s="33" t="s">
        <v>491</v>
      </c>
      <c r="D25" s="33"/>
      <c r="E25" s="43" t="s">
        <v>492</v>
      </c>
      <c r="F25" s="43" t="s">
        <v>57</v>
      </c>
    </row>
    <row r="26">
      <c r="A26" s="33">
        <v>27.0</v>
      </c>
      <c r="B26" s="42" t="s">
        <v>493</v>
      </c>
      <c r="C26" s="33" t="s">
        <v>494</v>
      </c>
      <c r="D26" s="33"/>
      <c r="E26" s="43" t="s">
        <v>495</v>
      </c>
      <c r="F26" s="43" t="s">
        <v>57</v>
      </c>
    </row>
    <row r="27">
      <c r="A27" s="33">
        <v>29.0</v>
      </c>
      <c r="B27" s="42" t="s">
        <v>496</v>
      </c>
      <c r="C27" s="33" t="s">
        <v>497</v>
      </c>
      <c r="D27" s="33" t="s">
        <v>498</v>
      </c>
      <c r="E27" s="43" t="s">
        <v>499</v>
      </c>
      <c r="F27" s="43" t="s">
        <v>191</v>
      </c>
    </row>
    <row r="28">
      <c r="A28" s="33">
        <v>30.0</v>
      </c>
      <c r="B28" s="42" t="s">
        <v>500</v>
      </c>
      <c r="C28" s="33" t="s">
        <v>501</v>
      </c>
      <c r="D28" s="33" t="s">
        <v>502</v>
      </c>
      <c r="E28" s="43" t="s">
        <v>503</v>
      </c>
      <c r="F28" s="43" t="s">
        <v>62</v>
      </c>
    </row>
    <row r="29">
      <c r="A29" s="33">
        <v>32.0</v>
      </c>
      <c r="B29" s="42" t="s">
        <v>504</v>
      </c>
      <c r="C29" s="33" t="s">
        <v>505</v>
      </c>
      <c r="D29" s="33" t="s">
        <v>506</v>
      </c>
      <c r="E29" s="43" t="s">
        <v>507</v>
      </c>
      <c r="F29" s="43" t="s">
        <v>171</v>
      </c>
    </row>
    <row r="30">
      <c r="A30" s="33">
        <v>33.0</v>
      </c>
      <c r="B30" s="42" t="s">
        <v>508</v>
      </c>
      <c r="C30" s="33" t="s">
        <v>509</v>
      </c>
      <c r="D30" s="33" t="s">
        <v>510</v>
      </c>
      <c r="E30" s="43" t="s">
        <v>511</v>
      </c>
      <c r="F30" s="43" t="s">
        <v>62</v>
      </c>
    </row>
    <row r="31">
      <c r="A31" s="40">
        <v>34.0</v>
      </c>
      <c r="B31" s="44" t="s">
        <v>512</v>
      </c>
      <c r="C31" s="40" t="s">
        <v>513</v>
      </c>
      <c r="D31" s="40"/>
      <c r="E31" s="45" t="s">
        <v>514</v>
      </c>
      <c r="F31" s="45" t="s">
        <v>62</v>
      </c>
    </row>
    <row r="32">
      <c r="A32" s="33">
        <v>35.0</v>
      </c>
      <c r="B32" s="44" t="s">
        <v>515</v>
      </c>
      <c r="C32" s="33" t="s">
        <v>516</v>
      </c>
      <c r="D32" s="33" t="s">
        <v>517</v>
      </c>
      <c r="E32" s="43" t="s">
        <v>518</v>
      </c>
      <c r="F32" s="43" t="s">
        <v>31</v>
      </c>
    </row>
    <row r="33" ht="53.25" customHeight="1">
      <c r="A33" s="33">
        <v>36.0</v>
      </c>
      <c r="B33" s="44" t="s">
        <v>519</v>
      </c>
      <c r="C33" s="33" t="s">
        <v>520</v>
      </c>
      <c r="D33" s="33" t="s">
        <v>521</v>
      </c>
      <c r="E33" s="43" t="s">
        <v>522</v>
      </c>
      <c r="F33" s="43" t="s">
        <v>31</v>
      </c>
    </row>
    <row r="34">
      <c r="A34" s="33">
        <v>37.0</v>
      </c>
      <c r="B34" s="42" t="s">
        <v>523</v>
      </c>
      <c r="C34" s="33" t="s">
        <v>524</v>
      </c>
      <c r="D34" s="33" t="s">
        <v>525</v>
      </c>
      <c r="E34" s="43" t="s">
        <v>526</v>
      </c>
      <c r="F34" s="43" t="s">
        <v>62</v>
      </c>
    </row>
    <row r="35">
      <c r="A35" s="33">
        <v>38.0</v>
      </c>
      <c r="B35" s="42" t="s">
        <v>527</v>
      </c>
      <c r="C35" s="33" t="s">
        <v>528</v>
      </c>
      <c r="D35" s="33"/>
      <c r="E35" s="43" t="s">
        <v>529</v>
      </c>
      <c r="F35" s="43" t="s">
        <v>57</v>
      </c>
    </row>
    <row r="36">
      <c r="A36" s="33">
        <v>39.0</v>
      </c>
      <c r="B36" s="42" t="s">
        <v>54</v>
      </c>
      <c r="C36" s="33" t="s">
        <v>55</v>
      </c>
      <c r="D36" s="33"/>
      <c r="E36" s="43" t="s">
        <v>530</v>
      </c>
      <c r="F36" s="43" t="s">
        <v>57</v>
      </c>
    </row>
    <row r="37">
      <c r="A37" s="33">
        <v>40.0</v>
      </c>
      <c r="B37" s="42" t="s">
        <v>531</v>
      </c>
      <c r="C37" s="33" t="s">
        <v>532</v>
      </c>
      <c r="D37" s="33"/>
      <c r="E37" s="43" t="s">
        <v>533</v>
      </c>
      <c r="F37" s="43" t="s">
        <v>62</v>
      </c>
    </row>
    <row r="38">
      <c r="A38" s="40">
        <v>41.0</v>
      </c>
      <c r="B38" s="44" t="s">
        <v>534</v>
      </c>
      <c r="C38" s="40" t="s">
        <v>535</v>
      </c>
      <c r="D38" s="40" t="s">
        <v>536</v>
      </c>
      <c r="E38" s="45" t="s">
        <v>537</v>
      </c>
      <c r="F38" s="45" t="s">
        <v>171</v>
      </c>
    </row>
    <row r="39">
      <c r="A39" s="33">
        <v>43.0</v>
      </c>
      <c r="B39" s="42" t="s">
        <v>538</v>
      </c>
      <c r="C39" s="33" t="s">
        <v>539</v>
      </c>
      <c r="D39" s="33" t="s">
        <v>540</v>
      </c>
      <c r="E39" s="43" t="s">
        <v>541</v>
      </c>
      <c r="F39" s="43" t="s">
        <v>62</v>
      </c>
    </row>
    <row r="40">
      <c r="A40" s="33">
        <v>44.0</v>
      </c>
      <c r="B40" s="42" t="s">
        <v>542</v>
      </c>
      <c r="C40" s="33" t="s">
        <v>543</v>
      </c>
      <c r="D40" s="33"/>
      <c r="E40" s="43" t="s">
        <v>544</v>
      </c>
      <c r="F40" s="43" t="s">
        <v>31</v>
      </c>
    </row>
    <row r="41">
      <c r="A41" s="33">
        <v>45.0</v>
      </c>
      <c r="B41" s="42" t="s">
        <v>545</v>
      </c>
      <c r="C41" s="33" t="s">
        <v>546</v>
      </c>
      <c r="D41" s="33" t="s">
        <v>547</v>
      </c>
      <c r="E41" s="43" t="s">
        <v>548</v>
      </c>
      <c r="F41" s="43" t="s">
        <v>31</v>
      </c>
    </row>
    <row r="42">
      <c r="A42" s="33">
        <v>46.0</v>
      </c>
      <c r="B42" s="42" t="s">
        <v>549</v>
      </c>
      <c r="C42" s="33" t="s">
        <v>550</v>
      </c>
      <c r="D42" s="33" t="s">
        <v>551</v>
      </c>
      <c r="E42" s="43" t="s">
        <v>552</v>
      </c>
      <c r="F42" s="43" t="s">
        <v>62</v>
      </c>
    </row>
    <row r="43">
      <c r="A43" s="33">
        <v>48.0</v>
      </c>
      <c r="B43" s="42" t="s">
        <v>553</v>
      </c>
      <c r="C43" s="33" t="s">
        <v>554</v>
      </c>
      <c r="D43" s="33"/>
      <c r="E43" s="43" t="s">
        <v>555</v>
      </c>
      <c r="F43" s="43" t="s">
        <v>62</v>
      </c>
    </row>
    <row r="44">
      <c r="A44" s="33">
        <v>49.0</v>
      </c>
      <c r="B44" s="46" t="s">
        <v>556</v>
      </c>
      <c r="C44" s="33" t="s">
        <v>557</v>
      </c>
      <c r="D44" s="38" t="s">
        <v>558</v>
      </c>
      <c r="E44" s="47" t="s">
        <v>559</v>
      </c>
      <c r="F44" s="47" t="s">
        <v>191</v>
      </c>
    </row>
    <row r="45">
      <c r="A45" s="33">
        <v>51.0</v>
      </c>
      <c r="B45" s="42" t="s">
        <v>560</v>
      </c>
      <c r="C45" s="33" t="s">
        <v>561</v>
      </c>
      <c r="D45" s="33"/>
      <c r="E45" s="43" t="s">
        <v>562</v>
      </c>
      <c r="F45" s="43" t="s">
        <v>191</v>
      </c>
    </row>
    <row r="46">
      <c r="A46" s="40">
        <v>52.0</v>
      </c>
      <c r="B46" s="44" t="s">
        <v>563</v>
      </c>
      <c r="C46" s="40" t="s">
        <v>564</v>
      </c>
      <c r="D46" s="40" t="s">
        <v>565</v>
      </c>
      <c r="E46" s="45" t="s">
        <v>566</v>
      </c>
      <c r="F46" s="45" t="s">
        <v>26</v>
      </c>
    </row>
    <row r="47">
      <c r="A47" s="40">
        <v>53.0</v>
      </c>
      <c r="B47" s="44" t="s">
        <v>567</v>
      </c>
      <c r="C47" s="40" t="s">
        <v>568</v>
      </c>
      <c r="D47" s="40" t="s">
        <v>569</v>
      </c>
      <c r="E47" s="45" t="s">
        <v>570</v>
      </c>
      <c r="F47" s="45" t="s">
        <v>62</v>
      </c>
    </row>
    <row r="48">
      <c r="A48" s="40">
        <v>54.0</v>
      </c>
      <c r="B48" s="44" t="s">
        <v>571</v>
      </c>
      <c r="C48" s="40" t="s">
        <v>572</v>
      </c>
      <c r="D48" s="40"/>
      <c r="E48" s="45" t="s">
        <v>573</v>
      </c>
      <c r="F48" s="45" t="s">
        <v>191</v>
      </c>
    </row>
    <row r="49">
      <c r="A49" s="40">
        <v>55.0</v>
      </c>
      <c r="B49" s="44" t="s">
        <v>574</v>
      </c>
      <c r="C49" s="40" t="s">
        <v>575</v>
      </c>
      <c r="D49" s="40"/>
      <c r="E49" s="45" t="s">
        <v>576</v>
      </c>
      <c r="F49" s="45" t="s">
        <v>62</v>
      </c>
    </row>
    <row r="50">
      <c r="A50" s="40">
        <v>56.0</v>
      </c>
      <c r="B50" s="44" t="s">
        <v>577</v>
      </c>
      <c r="C50" s="40" t="s">
        <v>578</v>
      </c>
      <c r="D50" s="40"/>
      <c r="E50" s="45" t="s">
        <v>579</v>
      </c>
      <c r="F50" s="45" t="s">
        <v>31</v>
      </c>
    </row>
    <row r="51">
      <c r="A51" s="40">
        <v>57.0</v>
      </c>
      <c r="B51" s="44" t="s">
        <v>580</v>
      </c>
      <c r="C51" s="40" t="s">
        <v>581</v>
      </c>
      <c r="D51" s="40" t="s">
        <v>582</v>
      </c>
      <c r="E51" s="45" t="s">
        <v>583</v>
      </c>
      <c r="F51" s="45" t="s">
        <v>31</v>
      </c>
    </row>
    <row r="52">
      <c r="A52" s="40">
        <v>58.0</v>
      </c>
      <c r="B52" s="44" t="s">
        <v>584</v>
      </c>
      <c r="C52" s="40" t="s">
        <v>585</v>
      </c>
      <c r="D52" s="40"/>
      <c r="E52" s="45" t="s">
        <v>586</v>
      </c>
      <c r="F52" s="45" t="s">
        <v>31</v>
      </c>
    </row>
    <row r="53">
      <c r="A53" s="40">
        <v>59.0</v>
      </c>
      <c r="B53" s="44" t="s">
        <v>587</v>
      </c>
      <c r="C53" s="40" t="s">
        <v>588</v>
      </c>
      <c r="D53" s="40" t="s">
        <v>589</v>
      </c>
      <c r="E53" s="45" t="s">
        <v>590</v>
      </c>
      <c r="F53" s="45" t="s">
        <v>31</v>
      </c>
    </row>
    <row r="54">
      <c r="A54" s="40">
        <v>60.0</v>
      </c>
      <c r="B54" s="44" t="s">
        <v>591</v>
      </c>
      <c r="C54" s="40" t="s">
        <v>592</v>
      </c>
      <c r="D54" s="40" t="s">
        <v>593</v>
      </c>
      <c r="E54" s="45" t="s">
        <v>594</v>
      </c>
      <c r="F54" s="45" t="s">
        <v>31</v>
      </c>
    </row>
    <row r="55">
      <c r="A55" s="40">
        <v>61.0</v>
      </c>
      <c r="B55" s="44" t="s">
        <v>595</v>
      </c>
      <c r="C55" s="40" t="s">
        <v>596</v>
      </c>
      <c r="D55" s="40"/>
      <c r="E55" s="45" t="s">
        <v>597</v>
      </c>
      <c r="F55" s="45" t="s">
        <v>31</v>
      </c>
    </row>
    <row r="56">
      <c r="A56" s="40">
        <v>62.0</v>
      </c>
      <c r="B56" s="44" t="s">
        <v>598</v>
      </c>
      <c r="C56" s="40" t="s">
        <v>599</v>
      </c>
      <c r="D56" s="40"/>
      <c r="E56" s="45" t="s">
        <v>600</v>
      </c>
      <c r="F56" s="45" t="s">
        <v>31</v>
      </c>
    </row>
    <row r="57">
      <c r="A57" s="40">
        <v>63.0</v>
      </c>
      <c r="B57" s="44" t="s">
        <v>601</v>
      </c>
      <c r="C57" s="40" t="s">
        <v>602</v>
      </c>
      <c r="D57" s="40" t="s">
        <v>603</v>
      </c>
      <c r="E57" s="45" t="s">
        <v>604</v>
      </c>
      <c r="F57" s="45" t="s">
        <v>47</v>
      </c>
    </row>
    <row r="58">
      <c r="A58" s="40">
        <v>64.0</v>
      </c>
      <c r="B58" s="44" t="s">
        <v>605</v>
      </c>
      <c r="C58" s="40" t="s">
        <v>606</v>
      </c>
      <c r="D58" s="40" t="s">
        <v>607</v>
      </c>
      <c r="E58" s="45" t="s">
        <v>608</v>
      </c>
      <c r="F58" s="45" t="s">
        <v>47</v>
      </c>
    </row>
    <row r="59">
      <c r="A59" s="40">
        <v>66.0</v>
      </c>
      <c r="B59" s="44" t="s">
        <v>609</v>
      </c>
      <c r="C59" s="40" t="s">
        <v>610</v>
      </c>
      <c r="D59" s="40"/>
      <c r="E59" s="45" t="s">
        <v>611</v>
      </c>
      <c r="F59" s="45" t="s">
        <v>47</v>
      </c>
    </row>
    <row r="60">
      <c r="A60" s="40">
        <v>67.0</v>
      </c>
      <c r="B60" s="44" t="s">
        <v>612</v>
      </c>
      <c r="C60" s="40" t="s">
        <v>613</v>
      </c>
      <c r="D60" s="40"/>
      <c r="E60" s="45" t="s">
        <v>614</v>
      </c>
      <c r="F60" s="45" t="s">
        <v>57</v>
      </c>
    </row>
    <row r="61">
      <c r="A61" s="40">
        <v>68.0</v>
      </c>
      <c r="B61" s="44" t="s">
        <v>615</v>
      </c>
      <c r="C61" s="40" t="s">
        <v>616</v>
      </c>
      <c r="D61" s="40"/>
      <c r="E61" s="45" t="s">
        <v>617</v>
      </c>
      <c r="F61" s="45" t="s">
        <v>57</v>
      </c>
    </row>
    <row r="62">
      <c r="A62" s="40">
        <v>69.0</v>
      </c>
      <c r="B62" s="44" t="s">
        <v>618</v>
      </c>
      <c r="C62" s="40" t="s">
        <v>619</v>
      </c>
      <c r="D62" s="40"/>
      <c r="E62" s="45" t="s">
        <v>620</v>
      </c>
      <c r="F62" s="45" t="s">
        <v>57</v>
      </c>
    </row>
    <row r="63">
      <c r="A63" s="40">
        <v>70.0</v>
      </c>
      <c r="B63" s="44" t="s">
        <v>621</v>
      </c>
      <c r="C63" s="40" t="s">
        <v>622</v>
      </c>
      <c r="D63" s="40"/>
      <c r="E63" s="45" t="s">
        <v>623</v>
      </c>
      <c r="F63" s="45" t="s">
        <v>31</v>
      </c>
    </row>
    <row r="64">
      <c r="A64" s="40">
        <v>71.0</v>
      </c>
      <c r="B64" s="44" t="s">
        <v>624</v>
      </c>
      <c r="C64" s="40" t="s">
        <v>625</v>
      </c>
      <c r="D64" s="40"/>
      <c r="E64" s="45" t="s">
        <v>626</v>
      </c>
      <c r="F64" s="45" t="s">
        <v>31</v>
      </c>
    </row>
    <row r="65">
      <c r="A65" s="40">
        <v>72.0</v>
      </c>
      <c r="B65" s="44" t="s">
        <v>627</v>
      </c>
      <c r="C65" s="40" t="s">
        <v>628</v>
      </c>
      <c r="D65" s="40"/>
      <c r="E65" s="45" t="s">
        <v>629</v>
      </c>
      <c r="F65" s="45" t="s">
        <v>62</v>
      </c>
    </row>
    <row r="66">
      <c r="A66" s="40">
        <v>73.0</v>
      </c>
      <c r="B66" s="44" t="s">
        <v>630</v>
      </c>
      <c r="C66" s="40" t="s">
        <v>631</v>
      </c>
      <c r="D66" s="40"/>
      <c r="E66" s="45" t="s">
        <v>632</v>
      </c>
      <c r="F66" s="45" t="s">
        <v>57</v>
      </c>
    </row>
    <row r="67">
      <c r="A67" s="40">
        <v>74.0</v>
      </c>
      <c r="B67" s="44" t="s">
        <v>633</v>
      </c>
      <c r="C67" s="40" t="s">
        <v>634</v>
      </c>
      <c r="D67" s="40"/>
      <c r="E67" s="45" t="s">
        <v>635</v>
      </c>
      <c r="F67" s="45" t="s">
        <v>62</v>
      </c>
    </row>
    <row r="68">
      <c r="A68" s="40">
        <v>75.0</v>
      </c>
      <c r="B68" s="44" t="s">
        <v>636</v>
      </c>
      <c r="C68" s="40" t="s">
        <v>637</v>
      </c>
      <c r="D68" s="40" t="s">
        <v>638</v>
      </c>
      <c r="E68" s="45" t="s">
        <v>639</v>
      </c>
      <c r="F68" s="45" t="s">
        <v>31</v>
      </c>
    </row>
    <row r="69">
      <c r="A69" s="40">
        <v>76.0</v>
      </c>
      <c r="B69" s="44" t="s">
        <v>640</v>
      </c>
      <c r="C69" s="40" t="s">
        <v>641</v>
      </c>
      <c r="D69" s="40" t="s">
        <v>642</v>
      </c>
      <c r="E69" s="45" t="s">
        <v>643</v>
      </c>
      <c r="F69" s="45" t="s">
        <v>62</v>
      </c>
    </row>
    <row r="70">
      <c r="A70" s="40">
        <v>77.0</v>
      </c>
      <c r="B70" s="44" t="s">
        <v>97</v>
      </c>
      <c r="C70" s="40" t="s">
        <v>98</v>
      </c>
      <c r="D70" s="40"/>
      <c r="E70" s="45" t="s">
        <v>644</v>
      </c>
      <c r="F70" s="45" t="s">
        <v>31</v>
      </c>
    </row>
    <row r="71">
      <c r="A71" s="40">
        <v>78.0</v>
      </c>
      <c r="B71" s="44" t="s">
        <v>645</v>
      </c>
      <c r="C71" s="40" t="s">
        <v>646</v>
      </c>
      <c r="D71" s="40" t="s">
        <v>647</v>
      </c>
      <c r="E71" s="45" t="s">
        <v>648</v>
      </c>
      <c r="F71" s="45" t="s">
        <v>191</v>
      </c>
    </row>
    <row r="72">
      <c r="A72" s="40">
        <v>79.0</v>
      </c>
      <c r="B72" s="44" t="s">
        <v>649</v>
      </c>
      <c r="C72" s="40" t="s">
        <v>650</v>
      </c>
      <c r="D72" s="40" t="s">
        <v>651</v>
      </c>
      <c r="E72" s="45" t="s">
        <v>652</v>
      </c>
      <c r="F72" s="45" t="s">
        <v>62</v>
      </c>
    </row>
    <row r="73">
      <c r="A73" s="40">
        <v>80.0</v>
      </c>
      <c r="B73" s="44" t="s">
        <v>653</v>
      </c>
      <c r="C73" s="40" t="s">
        <v>80</v>
      </c>
      <c r="D73" s="40" t="s">
        <v>81</v>
      </c>
      <c r="E73" s="45" t="s">
        <v>654</v>
      </c>
      <c r="F73" s="45" t="s">
        <v>26</v>
      </c>
    </row>
    <row r="74">
      <c r="A74" s="40">
        <v>81.0</v>
      </c>
      <c r="B74" s="44" t="s">
        <v>655</v>
      </c>
      <c r="C74" s="40" t="s">
        <v>656</v>
      </c>
      <c r="D74" s="40" t="s">
        <v>657</v>
      </c>
      <c r="E74" s="45" t="s">
        <v>658</v>
      </c>
      <c r="F74" s="45" t="s">
        <v>57</v>
      </c>
    </row>
    <row r="75">
      <c r="A75" s="40">
        <v>82.0</v>
      </c>
      <c r="B75" s="44" t="s">
        <v>659</v>
      </c>
      <c r="C75" s="40" t="s">
        <v>660</v>
      </c>
      <c r="D75" s="40"/>
      <c r="E75" s="45" t="s">
        <v>661</v>
      </c>
      <c r="F75" s="45" t="s">
        <v>191</v>
      </c>
    </row>
    <row r="76">
      <c r="A76" s="40">
        <v>83.0</v>
      </c>
      <c r="B76" s="44" t="s">
        <v>662</v>
      </c>
      <c r="C76" s="40" t="s">
        <v>663</v>
      </c>
      <c r="D76" s="40" t="s">
        <v>664</v>
      </c>
      <c r="E76" s="45" t="s">
        <v>665</v>
      </c>
      <c r="F76" s="45" t="s">
        <v>31</v>
      </c>
    </row>
    <row r="77">
      <c r="A77" s="40">
        <v>84.0</v>
      </c>
      <c r="B77" s="44" t="s">
        <v>90</v>
      </c>
      <c r="C77" s="40" t="s">
        <v>91</v>
      </c>
      <c r="D77" s="40"/>
      <c r="E77" s="45" t="s">
        <v>666</v>
      </c>
      <c r="F77" s="45" t="s">
        <v>31</v>
      </c>
    </row>
    <row r="78">
      <c r="A78" s="40">
        <v>85.0</v>
      </c>
      <c r="B78" s="44" t="s">
        <v>667</v>
      </c>
      <c r="C78" s="40" t="s">
        <v>132</v>
      </c>
      <c r="D78" s="40" t="s">
        <v>133</v>
      </c>
      <c r="E78" s="45" t="s">
        <v>668</v>
      </c>
      <c r="F78" s="45" t="s">
        <v>31</v>
      </c>
    </row>
    <row r="79">
      <c r="A79" s="40">
        <v>86.0</v>
      </c>
      <c r="B79" s="44" t="s">
        <v>669</v>
      </c>
      <c r="C79" s="40" t="s">
        <v>50</v>
      </c>
      <c r="D79" s="40" t="s">
        <v>51</v>
      </c>
      <c r="E79" s="45" t="s">
        <v>670</v>
      </c>
      <c r="F79" s="45" t="s">
        <v>47</v>
      </c>
    </row>
    <row r="80">
      <c r="A80" s="40">
        <v>87.0</v>
      </c>
      <c r="B80" s="44" t="s">
        <v>671</v>
      </c>
      <c r="C80" s="40" t="s">
        <v>672</v>
      </c>
      <c r="D80" s="40"/>
      <c r="E80" s="45" t="s">
        <v>673</v>
      </c>
      <c r="F80" s="45" t="s">
        <v>57</v>
      </c>
    </row>
    <row r="81">
      <c r="A81" s="40">
        <v>88.0</v>
      </c>
      <c r="B81" s="44" t="s">
        <v>674</v>
      </c>
      <c r="C81" s="40" t="s">
        <v>675</v>
      </c>
      <c r="D81" s="40" t="s">
        <v>676</v>
      </c>
      <c r="E81" s="45" t="s">
        <v>677</v>
      </c>
      <c r="F81" s="45" t="s">
        <v>57</v>
      </c>
    </row>
    <row r="82">
      <c r="A82" s="40">
        <v>89.0</v>
      </c>
      <c r="B82" s="44" t="s">
        <v>678</v>
      </c>
      <c r="C82" s="40" t="s">
        <v>679</v>
      </c>
      <c r="D82" s="40"/>
      <c r="E82" s="45" t="s">
        <v>680</v>
      </c>
      <c r="F82" s="45" t="s">
        <v>191</v>
      </c>
    </row>
    <row r="83">
      <c r="A83" s="40">
        <v>90.0</v>
      </c>
      <c r="B83" s="44" t="s">
        <v>681</v>
      </c>
      <c r="C83" s="40" t="s">
        <v>682</v>
      </c>
      <c r="D83" s="40"/>
      <c r="E83" s="45" t="s">
        <v>683</v>
      </c>
      <c r="F83" s="45" t="s">
        <v>191</v>
      </c>
    </row>
    <row r="84">
      <c r="A84" s="40">
        <v>91.0</v>
      </c>
      <c r="B84" s="44" t="s">
        <v>684</v>
      </c>
      <c r="C84" s="40" t="s">
        <v>685</v>
      </c>
      <c r="D84" s="40" t="s">
        <v>686</v>
      </c>
      <c r="E84" s="45" t="s">
        <v>687</v>
      </c>
      <c r="F84" s="45" t="s">
        <v>31</v>
      </c>
    </row>
    <row r="85">
      <c r="A85" s="40">
        <v>92.0</v>
      </c>
      <c r="B85" s="44" t="s">
        <v>688</v>
      </c>
      <c r="C85" s="40" t="s">
        <v>689</v>
      </c>
      <c r="D85" s="40"/>
      <c r="E85" s="45" t="s">
        <v>690</v>
      </c>
      <c r="F85" s="45" t="s">
        <v>191</v>
      </c>
    </row>
    <row r="86">
      <c r="A86" s="40">
        <v>93.0</v>
      </c>
      <c r="B86" s="44" t="s">
        <v>691</v>
      </c>
      <c r="C86" s="40" t="s">
        <v>692</v>
      </c>
      <c r="D86" s="40"/>
      <c r="E86" s="45" t="s">
        <v>693</v>
      </c>
      <c r="F86" s="45" t="s">
        <v>31</v>
      </c>
    </row>
    <row r="87">
      <c r="A87" s="40">
        <v>94.0</v>
      </c>
      <c r="B87" s="44" t="s">
        <v>694</v>
      </c>
      <c r="C87" s="40" t="s">
        <v>87</v>
      </c>
      <c r="D87" s="40" t="s">
        <v>88</v>
      </c>
      <c r="E87" s="45" t="s">
        <v>89</v>
      </c>
      <c r="F87" s="45" t="s">
        <v>31</v>
      </c>
    </row>
    <row r="88">
      <c r="A88" s="40">
        <v>95.0</v>
      </c>
      <c r="B88" s="44" t="s">
        <v>695</v>
      </c>
      <c r="C88" s="40" t="s">
        <v>696</v>
      </c>
      <c r="D88" s="40"/>
      <c r="E88" s="45" t="s">
        <v>697</v>
      </c>
      <c r="F88" s="45" t="s">
        <v>47</v>
      </c>
    </row>
    <row r="89">
      <c r="A89" s="40">
        <v>96.0</v>
      </c>
      <c r="B89" s="44" t="s">
        <v>698</v>
      </c>
      <c r="C89" s="40" t="s">
        <v>699</v>
      </c>
      <c r="D89" s="40"/>
      <c r="E89" s="45" t="s">
        <v>700</v>
      </c>
      <c r="F89" s="45" t="s">
        <v>171</v>
      </c>
    </row>
    <row r="90">
      <c r="A90" s="40">
        <v>97.0</v>
      </c>
      <c r="B90" s="44" t="s">
        <v>701</v>
      </c>
      <c r="C90" s="40" t="s">
        <v>702</v>
      </c>
      <c r="D90" s="40" t="s">
        <v>703</v>
      </c>
      <c r="E90" s="45" t="s">
        <v>704</v>
      </c>
      <c r="F90" s="45" t="s">
        <v>171</v>
      </c>
    </row>
    <row r="91">
      <c r="A91" s="40">
        <v>98.0</v>
      </c>
      <c r="B91" s="44" t="s">
        <v>83</v>
      </c>
      <c r="C91" s="40" t="s">
        <v>84</v>
      </c>
      <c r="D91" s="40"/>
      <c r="E91" s="45" t="s">
        <v>705</v>
      </c>
      <c r="F91" s="45" t="s">
        <v>26</v>
      </c>
    </row>
    <row r="92">
      <c r="A92" s="40">
        <v>100.0</v>
      </c>
      <c r="B92" s="44" t="s">
        <v>706</v>
      </c>
      <c r="C92" s="40" t="s">
        <v>707</v>
      </c>
      <c r="D92" s="40" t="s">
        <v>708</v>
      </c>
      <c r="E92" s="45" t="s">
        <v>709</v>
      </c>
      <c r="F92" s="45" t="s">
        <v>171</v>
      </c>
    </row>
    <row r="93">
      <c r="A93" s="40">
        <v>103.0</v>
      </c>
      <c r="B93" s="44" t="s">
        <v>710</v>
      </c>
      <c r="C93" s="40" t="s">
        <v>711</v>
      </c>
      <c r="D93" s="40"/>
      <c r="E93" s="45" t="s">
        <v>712</v>
      </c>
      <c r="F93" s="45" t="s">
        <v>62</v>
      </c>
    </row>
    <row r="94">
      <c r="A94" s="40">
        <v>104.0</v>
      </c>
      <c r="B94" s="44" t="s">
        <v>713</v>
      </c>
      <c r="C94" s="40" t="s">
        <v>714</v>
      </c>
      <c r="D94" s="40" t="s">
        <v>715</v>
      </c>
      <c r="E94" s="45" t="s">
        <v>716</v>
      </c>
      <c r="F94" s="45" t="s">
        <v>62</v>
      </c>
    </row>
    <row r="95">
      <c r="A95" s="40">
        <v>105.0</v>
      </c>
      <c r="B95" s="44" t="s">
        <v>717</v>
      </c>
      <c r="C95" s="40" t="s">
        <v>718</v>
      </c>
      <c r="D95" s="40"/>
      <c r="E95" s="45" t="s">
        <v>719</v>
      </c>
      <c r="F95" s="45" t="s">
        <v>191</v>
      </c>
    </row>
    <row r="96">
      <c r="A96" s="40">
        <v>106.0</v>
      </c>
      <c r="B96" s="44" t="s">
        <v>720</v>
      </c>
      <c r="C96" s="40" t="s">
        <v>721</v>
      </c>
      <c r="D96" s="40"/>
      <c r="E96" s="45" t="s">
        <v>722</v>
      </c>
      <c r="F96" s="45" t="s">
        <v>62</v>
      </c>
    </row>
    <row r="97">
      <c r="A97" s="40">
        <v>108.0</v>
      </c>
      <c r="B97" s="44" t="s">
        <v>723</v>
      </c>
      <c r="C97" s="40" t="s">
        <v>724</v>
      </c>
      <c r="D97" s="40"/>
      <c r="E97" s="45" t="s">
        <v>725</v>
      </c>
      <c r="F97" s="45" t="s">
        <v>31</v>
      </c>
    </row>
    <row r="98">
      <c r="A98" s="40">
        <v>109.0</v>
      </c>
      <c r="B98" s="44" t="s">
        <v>726</v>
      </c>
      <c r="C98" s="40" t="s">
        <v>727</v>
      </c>
      <c r="D98" s="40" t="s">
        <v>728</v>
      </c>
      <c r="E98" s="45" t="s">
        <v>729</v>
      </c>
      <c r="F98" s="45" t="s">
        <v>47</v>
      </c>
    </row>
    <row r="99">
      <c r="A99" s="40">
        <v>110.0</v>
      </c>
      <c r="B99" s="44" t="s">
        <v>730</v>
      </c>
      <c r="C99" s="40" t="s">
        <v>731</v>
      </c>
      <c r="D99" s="40" t="s">
        <v>732</v>
      </c>
      <c r="E99" s="45" t="s">
        <v>733</v>
      </c>
      <c r="F99" s="45" t="s">
        <v>62</v>
      </c>
    </row>
    <row r="100">
      <c r="A100" s="40">
        <v>111.0</v>
      </c>
      <c r="B100" s="44" t="s">
        <v>734</v>
      </c>
      <c r="C100" s="40" t="s">
        <v>735</v>
      </c>
      <c r="D100" s="40" t="s">
        <v>736</v>
      </c>
      <c r="E100" s="45" t="s">
        <v>737</v>
      </c>
      <c r="F100" s="45" t="s">
        <v>57</v>
      </c>
    </row>
    <row r="101">
      <c r="A101" s="40">
        <v>112.0</v>
      </c>
      <c r="B101" s="44" t="s">
        <v>738</v>
      </c>
      <c r="C101" s="40" t="s">
        <v>739</v>
      </c>
      <c r="D101" s="40" t="s">
        <v>740</v>
      </c>
      <c r="E101" s="45" t="s">
        <v>741</v>
      </c>
      <c r="F101" s="45" t="s">
        <v>62</v>
      </c>
    </row>
    <row r="102">
      <c r="A102" s="40">
        <v>113.0</v>
      </c>
      <c r="B102" s="44" t="s">
        <v>742</v>
      </c>
      <c r="C102" s="40" t="s">
        <v>743</v>
      </c>
      <c r="D102" s="40"/>
      <c r="E102" s="45" t="s">
        <v>744</v>
      </c>
      <c r="F102" s="45" t="s">
        <v>62</v>
      </c>
    </row>
    <row r="103">
      <c r="A103" s="40">
        <v>114.0</v>
      </c>
      <c r="B103" s="44" t="s">
        <v>745</v>
      </c>
      <c r="C103" s="40" t="s">
        <v>746</v>
      </c>
      <c r="D103" s="40" t="s">
        <v>747</v>
      </c>
      <c r="E103" s="45" t="s">
        <v>748</v>
      </c>
      <c r="F103" s="45" t="s">
        <v>62</v>
      </c>
    </row>
    <row r="104">
      <c r="A104" s="40">
        <v>115.0</v>
      </c>
      <c r="B104" s="44" t="s">
        <v>749</v>
      </c>
      <c r="C104" s="40" t="s">
        <v>750</v>
      </c>
      <c r="D104" s="40" t="s">
        <v>751</v>
      </c>
      <c r="E104" s="45" t="s">
        <v>752</v>
      </c>
      <c r="F104" s="45" t="s">
        <v>62</v>
      </c>
    </row>
    <row r="105">
      <c r="A105" s="40">
        <v>116.0</v>
      </c>
      <c r="B105" s="44" t="s">
        <v>753</v>
      </c>
      <c r="C105" s="40" t="s">
        <v>754</v>
      </c>
      <c r="D105" s="40" t="s">
        <v>755</v>
      </c>
      <c r="E105" s="45" t="s">
        <v>756</v>
      </c>
      <c r="F105" s="45" t="s">
        <v>62</v>
      </c>
    </row>
    <row r="106">
      <c r="A106" s="40">
        <v>117.0</v>
      </c>
      <c r="B106" s="48" t="s">
        <v>757</v>
      </c>
      <c r="C106" s="40" t="s">
        <v>758</v>
      </c>
      <c r="D106" s="40" t="s">
        <v>759</v>
      </c>
      <c r="E106" s="45" t="s">
        <v>760</v>
      </c>
      <c r="F106" s="45" t="s">
        <v>62</v>
      </c>
    </row>
    <row r="107">
      <c r="A107" s="40">
        <v>118.0</v>
      </c>
      <c r="B107" s="44" t="s">
        <v>761</v>
      </c>
      <c r="C107" s="40" t="s">
        <v>762</v>
      </c>
      <c r="D107" s="40" t="s">
        <v>763</v>
      </c>
      <c r="E107" s="45" t="s">
        <v>764</v>
      </c>
      <c r="F107" s="45" t="s">
        <v>62</v>
      </c>
    </row>
    <row r="108">
      <c r="A108" s="40">
        <v>119.0</v>
      </c>
      <c r="B108" s="48" t="s">
        <v>765</v>
      </c>
      <c r="C108" s="40" t="s">
        <v>766</v>
      </c>
      <c r="D108" s="40"/>
      <c r="E108" s="45" t="s">
        <v>767</v>
      </c>
      <c r="F108" s="45" t="s">
        <v>62</v>
      </c>
    </row>
    <row r="109">
      <c r="A109" s="40">
        <v>120.0</v>
      </c>
      <c r="B109" s="44" t="s">
        <v>768</v>
      </c>
      <c r="C109" s="40" t="s">
        <v>769</v>
      </c>
      <c r="D109" s="40" t="s">
        <v>770</v>
      </c>
      <c r="E109" s="45" t="s">
        <v>771</v>
      </c>
      <c r="F109" s="45" t="s">
        <v>62</v>
      </c>
    </row>
    <row r="110">
      <c r="A110" s="40">
        <v>121.0</v>
      </c>
      <c r="B110" s="44" t="s">
        <v>772</v>
      </c>
      <c r="C110" s="40" t="s">
        <v>773</v>
      </c>
      <c r="D110" s="40" t="s">
        <v>774</v>
      </c>
      <c r="E110" s="45" t="s">
        <v>775</v>
      </c>
      <c r="F110" s="45" t="s">
        <v>57</v>
      </c>
    </row>
    <row r="111">
      <c r="A111" s="40">
        <v>122.0</v>
      </c>
      <c r="B111" s="44" t="s">
        <v>776</v>
      </c>
      <c r="C111" s="40" t="s">
        <v>777</v>
      </c>
      <c r="D111" s="40"/>
      <c r="E111" s="45" t="s">
        <v>778</v>
      </c>
      <c r="F111" s="45" t="s">
        <v>31</v>
      </c>
    </row>
    <row r="112">
      <c r="A112" s="40">
        <v>123.0</v>
      </c>
      <c r="B112" s="48" t="s">
        <v>779</v>
      </c>
      <c r="C112" s="40" t="s">
        <v>780</v>
      </c>
      <c r="D112" s="49" t="s">
        <v>781</v>
      </c>
      <c r="E112" s="50" t="s">
        <v>782</v>
      </c>
      <c r="F112" s="50" t="s">
        <v>31</v>
      </c>
    </row>
    <row r="113">
      <c r="A113" s="40">
        <v>124.0</v>
      </c>
      <c r="B113" s="44" t="s">
        <v>783</v>
      </c>
      <c r="C113" s="40" t="s">
        <v>784</v>
      </c>
      <c r="D113" s="51" t="s">
        <v>785</v>
      </c>
      <c r="E113" s="52" t="s">
        <v>786</v>
      </c>
      <c r="F113" s="52" t="s">
        <v>31</v>
      </c>
    </row>
    <row r="114">
      <c r="A114" s="40">
        <v>125.0</v>
      </c>
      <c r="B114" s="44" t="s">
        <v>787</v>
      </c>
      <c r="C114" s="40" t="s">
        <v>788</v>
      </c>
      <c r="D114" s="40" t="s">
        <v>789</v>
      </c>
      <c r="E114" s="45" t="s">
        <v>790</v>
      </c>
      <c r="F114" s="45" t="s">
        <v>31</v>
      </c>
    </row>
    <row r="115">
      <c r="A115" s="40">
        <v>126.0</v>
      </c>
      <c r="B115" s="44" t="s">
        <v>791</v>
      </c>
      <c r="C115" s="40" t="s">
        <v>127</v>
      </c>
      <c r="D115" s="40" t="s">
        <v>128</v>
      </c>
      <c r="E115" s="45" t="s">
        <v>129</v>
      </c>
      <c r="F115" s="45" t="s">
        <v>31</v>
      </c>
    </row>
    <row r="116">
      <c r="A116" s="40">
        <v>127.0</v>
      </c>
      <c r="B116" s="44" t="s">
        <v>792</v>
      </c>
      <c r="C116" s="40" t="s">
        <v>793</v>
      </c>
      <c r="D116" s="40"/>
      <c r="E116" s="45" t="s">
        <v>794</v>
      </c>
      <c r="F116" s="45" t="s">
        <v>31</v>
      </c>
    </row>
    <row r="117">
      <c r="A117" s="40">
        <v>128.0</v>
      </c>
      <c r="B117" s="44" t="s">
        <v>795</v>
      </c>
      <c r="C117" s="40" t="s">
        <v>796</v>
      </c>
      <c r="D117" s="40" t="s">
        <v>797</v>
      </c>
      <c r="E117" s="45" t="s">
        <v>798</v>
      </c>
      <c r="F117" s="45" t="s">
        <v>62</v>
      </c>
    </row>
    <row r="118">
      <c r="A118" s="40">
        <v>129.0</v>
      </c>
      <c r="B118" s="44" t="s">
        <v>799</v>
      </c>
      <c r="C118" s="40" t="s">
        <v>800</v>
      </c>
      <c r="D118" s="40"/>
      <c r="E118" s="45" t="s">
        <v>801</v>
      </c>
      <c r="F118" s="45" t="s">
        <v>191</v>
      </c>
    </row>
    <row r="119">
      <c r="A119" s="40">
        <v>130.0</v>
      </c>
      <c r="B119" s="44" t="s">
        <v>802</v>
      </c>
      <c r="C119" s="40" t="s">
        <v>803</v>
      </c>
      <c r="D119" s="40" t="s">
        <v>804</v>
      </c>
      <c r="E119" s="45" t="s">
        <v>805</v>
      </c>
      <c r="F119" s="45" t="s">
        <v>62</v>
      </c>
    </row>
    <row r="120">
      <c r="A120" s="40">
        <v>131.0</v>
      </c>
      <c r="B120" s="44" t="s">
        <v>806</v>
      </c>
      <c r="C120" s="40" t="s">
        <v>807</v>
      </c>
      <c r="D120" s="40"/>
      <c r="E120" s="45" t="s">
        <v>808</v>
      </c>
      <c r="F120" s="45" t="s">
        <v>47</v>
      </c>
    </row>
    <row r="121">
      <c r="A121" s="40">
        <v>132.0</v>
      </c>
      <c r="B121" s="44" t="s">
        <v>809</v>
      </c>
      <c r="C121" s="40" t="s">
        <v>810</v>
      </c>
      <c r="D121" s="40"/>
      <c r="E121" s="45" t="s">
        <v>811</v>
      </c>
      <c r="F121" s="45" t="s">
        <v>62</v>
      </c>
    </row>
    <row r="122">
      <c r="A122" s="40">
        <v>133.0</v>
      </c>
      <c r="B122" s="48" t="s">
        <v>812</v>
      </c>
      <c r="C122" s="40" t="s">
        <v>137</v>
      </c>
      <c r="D122" s="40" t="s">
        <v>138</v>
      </c>
      <c r="E122" s="45" t="s">
        <v>139</v>
      </c>
      <c r="F122" s="45" t="s">
        <v>47</v>
      </c>
    </row>
    <row r="123">
      <c r="A123" s="40">
        <v>134.0</v>
      </c>
      <c r="B123" s="44" t="s">
        <v>813</v>
      </c>
      <c r="C123" s="40" t="s">
        <v>814</v>
      </c>
      <c r="D123" s="40"/>
      <c r="E123" s="45" t="s">
        <v>815</v>
      </c>
      <c r="F123" s="45" t="s">
        <v>47</v>
      </c>
    </row>
    <row r="124">
      <c r="A124" s="40">
        <v>136.0</v>
      </c>
      <c r="B124" s="44" t="s">
        <v>816</v>
      </c>
      <c r="C124" s="40" t="s">
        <v>817</v>
      </c>
      <c r="D124" s="40"/>
      <c r="E124" s="45" t="s">
        <v>818</v>
      </c>
      <c r="F124" s="45" t="s">
        <v>26</v>
      </c>
    </row>
    <row r="125">
      <c r="A125" s="40">
        <v>137.0</v>
      </c>
      <c r="B125" s="44" t="s">
        <v>819</v>
      </c>
      <c r="C125" s="40" t="s">
        <v>820</v>
      </c>
      <c r="D125" s="40" t="s">
        <v>821</v>
      </c>
      <c r="E125" s="45" t="s">
        <v>822</v>
      </c>
      <c r="F125" s="45" t="s">
        <v>171</v>
      </c>
    </row>
    <row r="126">
      <c r="A126" s="40">
        <v>138.0</v>
      </c>
      <c r="B126" s="48" t="s">
        <v>823</v>
      </c>
      <c r="C126" s="40" t="s">
        <v>824</v>
      </c>
      <c r="D126" s="40"/>
      <c r="E126" s="45" t="s">
        <v>825</v>
      </c>
      <c r="F126" s="45" t="s">
        <v>26</v>
      </c>
    </row>
    <row r="127">
      <c r="A127" s="40">
        <v>139.0</v>
      </c>
      <c r="B127" s="44" t="s">
        <v>826</v>
      </c>
      <c r="C127" s="40" t="s">
        <v>827</v>
      </c>
      <c r="D127" s="40"/>
      <c r="E127" s="45" t="s">
        <v>828</v>
      </c>
      <c r="F127" s="45" t="s">
        <v>31</v>
      </c>
    </row>
    <row r="128">
      <c r="A128" s="40">
        <v>140.0</v>
      </c>
      <c r="B128" s="48" t="s">
        <v>829</v>
      </c>
      <c r="C128" s="40" t="s">
        <v>830</v>
      </c>
      <c r="D128" s="40"/>
      <c r="E128" s="45" t="s">
        <v>831</v>
      </c>
      <c r="F128" s="45" t="s">
        <v>31</v>
      </c>
    </row>
    <row r="129">
      <c r="A129" s="40">
        <v>141.0</v>
      </c>
      <c r="B129" s="44" t="s">
        <v>832</v>
      </c>
      <c r="C129" s="40" t="s">
        <v>833</v>
      </c>
      <c r="D129" s="40"/>
      <c r="E129" s="45" t="s">
        <v>834</v>
      </c>
      <c r="F129" s="45" t="s">
        <v>26</v>
      </c>
    </row>
    <row r="130">
      <c r="A130" s="40">
        <v>142.0</v>
      </c>
      <c r="B130" s="44" t="s">
        <v>835</v>
      </c>
      <c r="C130" s="40" t="s">
        <v>836</v>
      </c>
      <c r="D130" s="40"/>
      <c r="E130" s="45" t="s">
        <v>837</v>
      </c>
      <c r="F130" s="45" t="s">
        <v>31</v>
      </c>
    </row>
    <row r="131">
      <c r="A131" s="40">
        <v>143.0</v>
      </c>
      <c r="B131" s="44" t="s">
        <v>838</v>
      </c>
      <c r="C131" s="40" t="s">
        <v>839</v>
      </c>
      <c r="D131" s="40"/>
      <c r="E131" s="45" t="s">
        <v>840</v>
      </c>
      <c r="F131" s="45" t="s">
        <v>57</v>
      </c>
    </row>
    <row r="132">
      <c r="A132" s="40">
        <v>144.0</v>
      </c>
      <c r="B132" s="44" t="s">
        <v>841</v>
      </c>
      <c r="C132" s="40" t="s">
        <v>842</v>
      </c>
      <c r="D132" s="40"/>
      <c r="E132" s="45" t="s">
        <v>843</v>
      </c>
      <c r="F132" s="45" t="s">
        <v>171</v>
      </c>
    </row>
    <row r="133">
      <c r="A133" s="40">
        <v>145.0</v>
      </c>
      <c r="B133" s="44" t="s">
        <v>844</v>
      </c>
      <c r="C133" s="40" t="s">
        <v>845</v>
      </c>
      <c r="D133" s="40"/>
      <c r="E133" s="45" t="s">
        <v>846</v>
      </c>
      <c r="F133" s="45" t="s">
        <v>191</v>
      </c>
    </row>
    <row r="134">
      <c r="A134" s="40">
        <v>146.0</v>
      </c>
      <c r="B134" s="44" t="s">
        <v>847</v>
      </c>
      <c r="C134" s="40" t="s">
        <v>106</v>
      </c>
      <c r="D134" s="40" t="s">
        <v>107</v>
      </c>
      <c r="E134" s="45" t="s">
        <v>108</v>
      </c>
      <c r="F134" s="45" t="s">
        <v>191</v>
      </c>
    </row>
    <row r="135">
      <c r="A135" s="40">
        <v>147.0</v>
      </c>
      <c r="B135" s="48" t="s">
        <v>848</v>
      </c>
      <c r="C135" s="40" t="s">
        <v>849</v>
      </c>
      <c r="D135" s="40"/>
      <c r="E135" s="45" t="s">
        <v>850</v>
      </c>
      <c r="F135" s="45" t="s">
        <v>191</v>
      </c>
    </row>
    <row r="136">
      <c r="A136" s="40">
        <v>148.0</v>
      </c>
      <c r="B136" s="44" t="s">
        <v>851</v>
      </c>
      <c r="C136" s="40" t="s">
        <v>852</v>
      </c>
      <c r="D136" s="40"/>
      <c r="E136" s="45" t="s">
        <v>853</v>
      </c>
      <c r="F136" s="45" t="s">
        <v>171</v>
      </c>
    </row>
    <row r="137">
      <c r="A137" s="40">
        <v>149.0</v>
      </c>
      <c r="B137" s="44" t="s">
        <v>854</v>
      </c>
      <c r="C137" s="40" t="s">
        <v>855</v>
      </c>
      <c r="D137" s="40"/>
      <c r="E137" s="45" t="s">
        <v>856</v>
      </c>
      <c r="F137" s="45" t="s">
        <v>57</v>
      </c>
    </row>
    <row r="138">
      <c r="A138" s="40">
        <v>150.0</v>
      </c>
      <c r="B138" s="44" t="s">
        <v>857</v>
      </c>
      <c r="C138" s="40" t="s">
        <v>858</v>
      </c>
      <c r="D138" s="40"/>
      <c r="E138" s="45" t="s">
        <v>859</v>
      </c>
      <c r="F138" s="45" t="s">
        <v>47</v>
      </c>
    </row>
    <row r="139">
      <c r="A139" s="40">
        <v>151.0</v>
      </c>
      <c r="B139" s="44" t="s">
        <v>860</v>
      </c>
      <c r="C139" s="40" t="s">
        <v>861</v>
      </c>
      <c r="D139" s="40" t="s">
        <v>862</v>
      </c>
      <c r="E139" s="45" t="s">
        <v>863</v>
      </c>
      <c r="F139" s="45" t="s">
        <v>57</v>
      </c>
    </row>
    <row r="140">
      <c r="A140" s="40">
        <v>152.0</v>
      </c>
      <c r="B140" s="44" t="s">
        <v>864</v>
      </c>
      <c r="C140" s="40" t="s">
        <v>865</v>
      </c>
      <c r="D140" s="40"/>
      <c r="E140" s="45" t="s">
        <v>866</v>
      </c>
      <c r="F140" s="45" t="s">
        <v>62</v>
      </c>
    </row>
    <row r="141">
      <c r="A141" s="40">
        <v>153.0</v>
      </c>
      <c r="B141" s="44" t="s">
        <v>867</v>
      </c>
      <c r="C141" s="40" t="s">
        <v>868</v>
      </c>
      <c r="D141" s="40"/>
      <c r="E141" s="45" t="s">
        <v>869</v>
      </c>
      <c r="F141" s="45" t="s">
        <v>62</v>
      </c>
    </row>
    <row r="142">
      <c r="A142" s="40">
        <v>154.0</v>
      </c>
      <c r="B142" s="44" t="s">
        <v>870</v>
      </c>
      <c r="C142" s="40" t="s">
        <v>871</v>
      </c>
      <c r="D142" s="40"/>
      <c r="E142" s="45" t="s">
        <v>872</v>
      </c>
      <c r="F142" s="45" t="s">
        <v>26</v>
      </c>
    </row>
    <row r="143">
      <c r="A143" s="40">
        <v>155.0</v>
      </c>
      <c r="B143" s="44" t="s">
        <v>873</v>
      </c>
      <c r="C143" s="40" t="s">
        <v>123</v>
      </c>
      <c r="D143" s="40" t="s">
        <v>124</v>
      </c>
      <c r="E143" s="45" t="s">
        <v>874</v>
      </c>
      <c r="F143" s="45" t="s">
        <v>31</v>
      </c>
    </row>
    <row r="144">
      <c r="A144" s="40">
        <v>156.0</v>
      </c>
      <c r="B144" s="44" t="s">
        <v>875</v>
      </c>
      <c r="C144" s="40" t="s">
        <v>876</v>
      </c>
      <c r="D144" s="40"/>
      <c r="E144" s="45" t="s">
        <v>877</v>
      </c>
      <c r="F144" s="45" t="s">
        <v>62</v>
      </c>
    </row>
    <row r="145">
      <c r="A145" s="40">
        <v>157.0</v>
      </c>
      <c r="B145" s="44" t="s">
        <v>878</v>
      </c>
      <c r="C145" s="40" t="s">
        <v>879</v>
      </c>
      <c r="D145" s="40" t="s">
        <v>880</v>
      </c>
      <c r="E145" s="45" t="s">
        <v>881</v>
      </c>
      <c r="F145" s="45" t="s">
        <v>62</v>
      </c>
    </row>
    <row r="146">
      <c r="A146" s="40">
        <v>158.0</v>
      </c>
      <c r="B146" s="44" t="s">
        <v>882</v>
      </c>
      <c r="C146" s="40" t="s">
        <v>883</v>
      </c>
      <c r="D146" s="40"/>
      <c r="E146" s="45" t="s">
        <v>884</v>
      </c>
      <c r="F146" s="45" t="s">
        <v>47</v>
      </c>
    </row>
    <row r="147">
      <c r="A147" s="40">
        <v>159.0</v>
      </c>
      <c r="B147" s="44" t="s">
        <v>885</v>
      </c>
      <c r="C147" s="40" t="s">
        <v>886</v>
      </c>
      <c r="D147" s="40"/>
      <c r="E147" s="45" t="s">
        <v>887</v>
      </c>
      <c r="F147" s="45" t="s">
        <v>47</v>
      </c>
    </row>
    <row r="148">
      <c r="A148" s="40">
        <v>160.0</v>
      </c>
      <c r="B148" s="44" t="s">
        <v>888</v>
      </c>
      <c r="C148" s="40" t="s">
        <v>889</v>
      </c>
      <c r="D148" s="40"/>
      <c r="E148" s="45" t="s">
        <v>890</v>
      </c>
      <c r="F148" s="45" t="s">
        <v>62</v>
      </c>
    </row>
    <row r="149">
      <c r="A149" s="40">
        <v>161.0</v>
      </c>
      <c r="B149" s="44" t="s">
        <v>891</v>
      </c>
      <c r="C149" s="40" t="s">
        <v>892</v>
      </c>
      <c r="D149" s="40" t="s">
        <v>893</v>
      </c>
      <c r="E149" s="45" t="s">
        <v>894</v>
      </c>
      <c r="F149" s="45" t="s">
        <v>31</v>
      </c>
    </row>
    <row r="150">
      <c r="A150" s="40">
        <v>162.0</v>
      </c>
      <c r="B150" s="44" t="s">
        <v>895</v>
      </c>
      <c r="C150" s="40" t="s">
        <v>896</v>
      </c>
      <c r="D150" s="40"/>
      <c r="E150" s="45" t="s">
        <v>897</v>
      </c>
      <c r="F150" s="45" t="s">
        <v>62</v>
      </c>
    </row>
    <row r="151">
      <c r="A151" s="40">
        <v>163.0</v>
      </c>
      <c r="B151" s="44" t="s">
        <v>898</v>
      </c>
      <c r="C151" s="40" t="s">
        <v>899</v>
      </c>
      <c r="D151" s="40"/>
      <c r="E151" s="45" t="s">
        <v>900</v>
      </c>
      <c r="F151" s="45" t="s">
        <v>62</v>
      </c>
    </row>
    <row r="152">
      <c r="A152" s="40">
        <v>164.0</v>
      </c>
      <c r="B152" s="44" t="s">
        <v>901</v>
      </c>
      <c r="C152" s="40" t="s">
        <v>902</v>
      </c>
      <c r="D152" s="40" t="s">
        <v>903</v>
      </c>
      <c r="E152" s="45" t="s">
        <v>904</v>
      </c>
      <c r="F152" s="45" t="s">
        <v>26</v>
      </c>
    </row>
    <row r="153">
      <c r="A153" s="40">
        <v>165.0</v>
      </c>
      <c r="B153" s="44" t="s">
        <v>905</v>
      </c>
      <c r="C153" s="40" t="s">
        <v>906</v>
      </c>
      <c r="D153" s="40"/>
      <c r="E153" s="45" t="s">
        <v>907</v>
      </c>
      <c r="F153" s="45" t="s">
        <v>191</v>
      </c>
    </row>
    <row r="154">
      <c r="A154" s="40">
        <v>166.0</v>
      </c>
      <c r="B154" s="44" t="s">
        <v>908</v>
      </c>
      <c r="C154" s="40" t="s">
        <v>909</v>
      </c>
      <c r="D154" s="40"/>
      <c r="E154" s="45" t="s">
        <v>910</v>
      </c>
      <c r="F154" s="45" t="s">
        <v>47</v>
      </c>
    </row>
    <row r="155">
      <c r="A155" s="40">
        <v>167.0</v>
      </c>
      <c r="B155" s="44" t="s">
        <v>911</v>
      </c>
      <c r="C155" s="40" t="s">
        <v>912</v>
      </c>
      <c r="D155" s="40"/>
      <c r="E155" s="45" t="s">
        <v>913</v>
      </c>
      <c r="F155" s="45" t="s">
        <v>31</v>
      </c>
    </row>
    <row r="156">
      <c r="A156" s="40">
        <v>168.0</v>
      </c>
      <c r="B156" s="44" t="s">
        <v>914</v>
      </c>
      <c r="C156" s="40" t="s">
        <v>915</v>
      </c>
      <c r="D156" s="40"/>
      <c r="E156" s="45" t="s">
        <v>916</v>
      </c>
      <c r="F156" s="45" t="s">
        <v>31</v>
      </c>
    </row>
    <row r="157">
      <c r="A157" s="40">
        <v>169.0</v>
      </c>
      <c r="B157" s="44" t="s">
        <v>917</v>
      </c>
      <c r="C157" s="40" t="s">
        <v>918</v>
      </c>
      <c r="D157" s="40"/>
      <c r="E157" s="45" t="s">
        <v>919</v>
      </c>
      <c r="F157" s="45" t="s">
        <v>31</v>
      </c>
    </row>
    <row r="158">
      <c r="A158" s="40">
        <v>170.0</v>
      </c>
      <c r="B158" s="44" t="s">
        <v>920</v>
      </c>
      <c r="C158" s="40" t="s">
        <v>921</v>
      </c>
      <c r="D158" s="40"/>
      <c r="E158" s="45" t="s">
        <v>922</v>
      </c>
      <c r="F158" s="45" t="s">
        <v>31</v>
      </c>
    </row>
    <row r="159">
      <c r="A159" s="40">
        <v>171.0</v>
      </c>
      <c r="B159" s="44" t="s">
        <v>923</v>
      </c>
      <c r="C159" s="40" t="s">
        <v>924</v>
      </c>
      <c r="D159" s="40"/>
      <c r="E159" s="45" t="s">
        <v>925</v>
      </c>
      <c r="F159" s="45" t="s">
        <v>191</v>
      </c>
    </row>
    <row r="160">
      <c r="A160" s="40">
        <v>172.0</v>
      </c>
      <c r="B160" s="44" t="s">
        <v>926</v>
      </c>
      <c r="C160" s="40" t="s">
        <v>111</v>
      </c>
      <c r="D160" s="40" t="s">
        <v>112</v>
      </c>
      <c r="E160" s="45" t="s">
        <v>113</v>
      </c>
      <c r="F160" s="45" t="s">
        <v>57</v>
      </c>
    </row>
    <row r="161">
      <c r="A161" s="40">
        <v>173.0</v>
      </c>
      <c r="B161" s="44" t="s">
        <v>927</v>
      </c>
      <c r="C161" s="40" t="s">
        <v>928</v>
      </c>
      <c r="D161" s="40"/>
      <c r="E161" s="45" t="s">
        <v>929</v>
      </c>
      <c r="F161" s="45" t="s">
        <v>62</v>
      </c>
    </row>
    <row r="162">
      <c r="A162" s="40">
        <v>175.0</v>
      </c>
      <c r="B162" s="44" t="s">
        <v>930</v>
      </c>
      <c r="C162" s="40" t="s">
        <v>931</v>
      </c>
      <c r="D162" s="40" t="s">
        <v>932</v>
      </c>
      <c r="E162" s="45" t="s">
        <v>933</v>
      </c>
      <c r="F162" s="45" t="s">
        <v>62</v>
      </c>
    </row>
    <row r="163">
      <c r="A163" s="40">
        <v>176.0</v>
      </c>
      <c r="B163" s="44" t="s">
        <v>934</v>
      </c>
      <c r="C163" s="40" t="s">
        <v>935</v>
      </c>
      <c r="D163" s="40"/>
      <c r="E163" s="45" t="s">
        <v>936</v>
      </c>
      <c r="F163" s="45" t="s">
        <v>62</v>
      </c>
    </row>
    <row r="164">
      <c r="A164" s="40">
        <v>177.0</v>
      </c>
      <c r="B164" s="44" t="s">
        <v>937</v>
      </c>
      <c r="C164" s="40" t="s">
        <v>938</v>
      </c>
      <c r="D164" s="40"/>
      <c r="E164" s="45" t="s">
        <v>939</v>
      </c>
      <c r="F164" s="45" t="s">
        <v>62</v>
      </c>
    </row>
    <row r="165">
      <c r="A165" s="40">
        <v>178.0</v>
      </c>
      <c r="B165" s="44" t="s">
        <v>940</v>
      </c>
      <c r="C165" s="40" t="s">
        <v>941</v>
      </c>
      <c r="D165" s="40"/>
      <c r="E165" s="45" t="s">
        <v>942</v>
      </c>
      <c r="F165" s="45" t="s">
        <v>62</v>
      </c>
    </row>
    <row r="166">
      <c r="A166" s="40">
        <v>179.0</v>
      </c>
      <c r="B166" s="44" t="s">
        <v>943</v>
      </c>
      <c r="C166" s="40" t="s">
        <v>944</v>
      </c>
      <c r="D166" s="40"/>
      <c r="E166" s="45" t="s">
        <v>945</v>
      </c>
      <c r="F166" s="45" t="s">
        <v>31</v>
      </c>
    </row>
    <row r="167">
      <c r="A167" s="40">
        <v>180.0</v>
      </c>
      <c r="B167" s="44" t="s">
        <v>946</v>
      </c>
      <c r="C167" s="40" t="s">
        <v>947</v>
      </c>
      <c r="D167" s="40"/>
      <c r="E167" s="45" t="s">
        <v>948</v>
      </c>
      <c r="F167" s="45" t="s">
        <v>26</v>
      </c>
    </row>
    <row r="168">
      <c r="A168" s="40">
        <v>181.0</v>
      </c>
      <c r="B168" s="44" t="s">
        <v>949</v>
      </c>
      <c r="C168" s="40" t="s">
        <v>950</v>
      </c>
      <c r="D168" s="40"/>
      <c r="E168" s="45" t="s">
        <v>951</v>
      </c>
      <c r="F168" s="45" t="s">
        <v>26</v>
      </c>
    </row>
    <row r="169">
      <c r="A169" s="40">
        <v>183.0</v>
      </c>
      <c r="B169" s="44" t="s">
        <v>952</v>
      </c>
      <c r="C169" s="40" t="s">
        <v>953</v>
      </c>
      <c r="D169" s="49" t="s">
        <v>954</v>
      </c>
      <c r="E169" s="50" t="s">
        <v>955</v>
      </c>
      <c r="F169" s="50" t="s">
        <v>62</v>
      </c>
    </row>
    <row r="170">
      <c r="A170" s="40">
        <v>184.0</v>
      </c>
      <c r="B170" s="44" t="s">
        <v>956</v>
      </c>
      <c r="C170" s="40" t="s">
        <v>957</v>
      </c>
      <c r="D170" s="40" t="s">
        <v>958</v>
      </c>
      <c r="E170" s="45" t="s">
        <v>959</v>
      </c>
      <c r="F170" s="45" t="s">
        <v>47</v>
      </c>
    </row>
    <row r="171">
      <c r="A171" s="40">
        <v>185.0</v>
      </c>
      <c r="B171" s="44" t="s">
        <v>960</v>
      </c>
      <c r="C171" s="40" t="s">
        <v>961</v>
      </c>
      <c r="D171" s="40"/>
      <c r="E171" s="45" t="s">
        <v>962</v>
      </c>
      <c r="F171" s="45" t="s">
        <v>171</v>
      </c>
    </row>
    <row r="172">
      <c r="A172" s="40">
        <v>186.0</v>
      </c>
      <c r="B172" s="44" t="s">
        <v>963</v>
      </c>
      <c r="C172" s="40" t="s">
        <v>964</v>
      </c>
      <c r="D172" s="40"/>
      <c r="E172" s="45" t="s">
        <v>965</v>
      </c>
      <c r="F172" s="45" t="s">
        <v>62</v>
      </c>
    </row>
    <row r="173">
      <c r="A173" s="40">
        <v>187.0</v>
      </c>
      <c r="B173" s="44" t="s">
        <v>966</v>
      </c>
      <c r="C173" s="40" t="s">
        <v>967</v>
      </c>
      <c r="D173" s="40" t="s">
        <v>968</v>
      </c>
      <c r="E173" s="45" t="s">
        <v>969</v>
      </c>
      <c r="F173" s="45" t="s">
        <v>191</v>
      </c>
    </row>
    <row r="174">
      <c r="A174" s="40">
        <v>188.0</v>
      </c>
      <c r="B174" s="44" t="s">
        <v>970</v>
      </c>
      <c r="C174" s="40" t="s">
        <v>971</v>
      </c>
      <c r="D174" s="40"/>
      <c r="E174" s="45" t="s">
        <v>972</v>
      </c>
      <c r="F174" s="45" t="s">
        <v>171</v>
      </c>
    </row>
    <row r="175">
      <c r="A175" s="40">
        <v>189.0</v>
      </c>
      <c r="B175" s="44" t="s">
        <v>973</v>
      </c>
      <c r="C175" s="40" t="s">
        <v>974</v>
      </c>
      <c r="D175" s="40" t="s">
        <v>975</v>
      </c>
      <c r="E175" s="45" t="s">
        <v>976</v>
      </c>
      <c r="F175" s="45" t="s">
        <v>191</v>
      </c>
    </row>
    <row r="176">
      <c r="A176" s="40">
        <v>190.0</v>
      </c>
      <c r="B176" s="44" t="s">
        <v>977</v>
      </c>
      <c r="C176" s="40" t="s">
        <v>978</v>
      </c>
      <c r="D176" s="40"/>
      <c r="E176" s="45" t="s">
        <v>979</v>
      </c>
      <c r="F176" s="45" t="s">
        <v>191</v>
      </c>
    </row>
    <row r="177">
      <c r="A177" s="40">
        <v>191.0</v>
      </c>
      <c r="B177" s="44" t="s">
        <v>980</v>
      </c>
      <c r="C177" s="40" t="s">
        <v>981</v>
      </c>
      <c r="D177" s="40" t="s">
        <v>982</v>
      </c>
      <c r="E177" s="45" t="s">
        <v>983</v>
      </c>
      <c r="F177" s="45" t="s">
        <v>31</v>
      </c>
    </row>
    <row r="178">
      <c r="A178" s="40">
        <v>192.0</v>
      </c>
      <c r="B178" s="44" t="s">
        <v>984</v>
      </c>
      <c r="C178" s="40" t="s">
        <v>985</v>
      </c>
      <c r="D178" s="40" t="s">
        <v>986</v>
      </c>
      <c r="E178" s="45" t="s">
        <v>987</v>
      </c>
      <c r="F178" s="45" t="s">
        <v>171</v>
      </c>
    </row>
    <row r="179">
      <c r="A179" s="40">
        <v>193.0</v>
      </c>
      <c r="B179" s="44" t="s">
        <v>988</v>
      </c>
      <c r="C179" s="40" t="s">
        <v>989</v>
      </c>
      <c r="D179" s="40"/>
      <c r="E179" s="45" t="s">
        <v>990</v>
      </c>
      <c r="F179" s="45" t="s">
        <v>62</v>
      </c>
    </row>
    <row r="180">
      <c r="A180" s="40">
        <v>194.0</v>
      </c>
      <c r="B180" s="44" t="s">
        <v>118</v>
      </c>
      <c r="C180" s="40" t="s">
        <v>119</v>
      </c>
      <c r="D180" s="40"/>
      <c r="E180" s="45" t="s">
        <v>991</v>
      </c>
      <c r="F180" s="45" t="s">
        <v>57</v>
      </c>
    </row>
    <row r="181">
      <c r="A181" s="40">
        <v>195.0</v>
      </c>
      <c r="B181" s="44" t="s">
        <v>992</v>
      </c>
      <c r="C181" s="40" t="s">
        <v>993</v>
      </c>
      <c r="D181" s="40"/>
      <c r="E181" s="45" t="s">
        <v>994</v>
      </c>
      <c r="F181" s="45" t="s">
        <v>57</v>
      </c>
    </row>
    <row r="182">
      <c r="A182" s="40">
        <v>196.0</v>
      </c>
      <c r="B182" s="44" t="s">
        <v>995</v>
      </c>
      <c r="C182" s="40" t="s">
        <v>996</v>
      </c>
      <c r="D182" s="40"/>
      <c r="E182" s="45" t="s">
        <v>997</v>
      </c>
      <c r="F182" s="45" t="s">
        <v>171</v>
      </c>
    </row>
    <row r="183">
      <c r="A183" s="40">
        <v>197.0</v>
      </c>
      <c r="B183" s="44" t="s">
        <v>998</v>
      </c>
      <c r="C183" s="40" t="s">
        <v>999</v>
      </c>
      <c r="D183" s="40"/>
      <c r="E183" s="45" t="s">
        <v>1000</v>
      </c>
      <c r="F183" s="45" t="s">
        <v>191</v>
      </c>
    </row>
    <row r="184">
      <c r="A184" s="40">
        <v>198.0</v>
      </c>
      <c r="B184" s="44" t="s">
        <v>1001</v>
      </c>
      <c r="C184" s="40" t="s">
        <v>1002</v>
      </c>
      <c r="D184" s="40"/>
      <c r="E184" s="45" t="s">
        <v>1003</v>
      </c>
      <c r="F184" s="45" t="s">
        <v>31</v>
      </c>
    </row>
    <row r="185">
      <c r="A185" s="40">
        <v>199.0</v>
      </c>
      <c r="B185" s="44" t="s">
        <v>1004</v>
      </c>
      <c r="C185" s="40" t="s">
        <v>1005</v>
      </c>
      <c r="D185" s="40"/>
      <c r="E185" s="45" t="s">
        <v>1006</v>
      </c>
      <c r="F185" s="45" t="s">
        <v>57</v>
      </c>
    </row>
    <row r="186">
      <c r="A186" s="40">
        <v>200.0</v>
      </c>
      <c r="B186" s="44" t="s">
        <v>1007</v>
      </c>
      <c r="C186" s="40" t="s">
        <v>1008</v>
      </c>
      <c r="D186" s="40"/>
      <c r="E186" s="45" t="s">
        <v>1009</v>
      </c>
      <c r="F186" s="45" t="s">
        <v>47</v>
      </c>
    </row>
  </sheetData>
  <drawing r:id="rId1"/>
</worksheet>
</file>