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G:\Shared drives\PhD Stefano\HV-com²\Zenodo procedure\Dati per zenodo\"/>
    </mc:Choice>
  </mc:AlternateContent>
  <xr:revisionPtr revIDLastSave="0" documentId="13_ncr:1_{6E83FD53-3F58-4E0E-988B-14C533EF23C6}" xr6:coauthVersionLast="36" xr6:coauthVersionMax="36" xr10:uidLastSave="{00000000-0000-0000-0000-000000000000}"/>
  <bookViews>
    <workbookView xWindow="0" yWindow="0" windowWidth="24000" windowHeight="9636" activeTab="13" xr2:uid="{00000000-000D-0000-FFFF-FFFF00000000}"/>
  </bookViews>
  <sheets>
    <sheet name="1000" sheetId="1" r:id="rId1"/>
    <sheet name="1" sheetId="2" r:id="rId2"/>
    <sheet name="2" sheetId="3" r:id="rId3"/>
    <sheet name="3" sheetId="4" r:id="rId4"/>
    <sheet name="5" sheetId="5" r:id="rId5"/>
    <sheet name="10" sheetId="6" r:id="rId6"/>
    <sheet name="20" sheetId="7" r:id="rId7"/>
    <sheet name="30" sheetId="8" r:id="rId8"/>
    <sheet name="50" sheetId="9" r:id="rId9"/>
    <sheet name="100" sheetId="10" r:id="rId10"/>
    <sheet name="200" sheetId="11" r:id="rId11"/>
    <sheet name="300" sheetId="12" r:id="rId12"/>
    <sheet name="500" sheetId="13" r:id="rId13"/>
    <sheet name="1000 different frequencies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3" l="1"/>
  <c r="E16" i="12"/>
  <c r="E16" i="11"/>
  <c r="E16" i="10"/>
  <c r="E16" i="9"/>
  <c r="E16" i="8"/>
  <c r="E16" i="7"/>
  <c r="E16" i="6"/>
  <c r="E24" i="6"/>
  <c r="E16" i="5"/>
  <c r="E16" i="4"/>
  <c r="E16" i="3"/>
  <c r="E16" i="2"/>
  <c r="E6" i="2"/>
  <c r="D62" i="14" l="1"/>
  <c r="B64" i="14"/>
  <c r="D63" i="14"/>
  <c r="F62" i="14"/>
  <c r="F61" i="14"/>
  <c r="H61" i="14" s="1"/>
  <c r="I61" i="14" s="1"/>
  <c r="B50" i="14"/>
  <c r="D49" i="14"/>
  <c r="D48" i="14"/>
  <c r="F47" i="14"/>
  <c r="H47" i="14" s="1"/>
  <c r="I47" i="14" s="1"/>
  <c r="D35" i="14"/>
  <c r="D20" i="14"/>
  <c r="H20" i="14" s="1"/>
  <c r="I20" i="14" s="1"/>
  <c r="B37" i="14"/>
  <c r="D36" i="14"/>
  <c r="F35" i="14"/>
  <c r="F34" i="14"/>
  <c r="H34" i="14" s="1"/>
  <c r="I34" i="14" s="1"/>
  <c r="B22" i="14"/>
  <c r="D23" i="14" s="1"/>
  <c r="D21" i="14"/>
  <c r="F20" i="14"/>
  <c r="F19" i="14"/>
  <c r="H19" i="14" s="1"/>
  <c r="I19" i="14" s="1"/>
  <c r="B8" i="14"/>
  <c r="D7" i="14"/>
  <c r="F6" i="14"/>
  <c r="D6" i="14"/>
  <c r="F5" i="14"/>
  <c r="H5" i="14" s="1"/>
  <c r="I5" i="14" s="1"/>
  <c r="E6" i="12"/>
  <c r="E6" i="13"/>
  <c r="E9" i="13"/>
  <c r="C18" i="13"/>
  <c r="E19" i="13" s="1"/>
  <c r="I19" i="13" s="1"/>
  <c r="J19" i="13" s="1"/>
  <c r="E17" i="13"/>
  <c r="G15" i="13"/>
  <c r="I15" i="13" s="1"/>
  <c r="J15" i="13" s="1"/>
  <c r="C8" i="13"/>
  <c r="E7" i="13"/>
  <c r="G5" i="13"/>
  <c r="I5" i="13" s="1"/>
  <c r="J5" i="13" s="1"/>
  <c r="C18" i="12"/>
  <c r="G18" i="12" s="1"/>
  <c r="E17" i="12"/>
  <c r="G15" i="12"/>
  <c r="I15" i="12" s="1"/>
  <c r="J15" i="12" s="1"/>
  <c r="C8" i="12"/>
  <c r="G8" i="12" s="1"/>
  <c r="E7" i="12"/>
  <c r="G5" i="12"/>
  <c r="I5" i="12" s="1"/>
  <c r="J5" i="12" s="1"/>
  <c r="C18" i="11"/>
  <c r="G18" i="11" s="1"/>
  <c r="E17" i="11"/>
  <c r="G15" i="11"/>
  <c r="I15" i="11" s="1"/>
  <c r="J15" i="11" s="1"/>
  <c r="C8" i="11"/>
  <c r="G8" i="11" s="1"/>
  <c r="E7" i="11"/>
  <c r="E6" i="11"/>
  <c r="G5" i="11"/>
  <c r="I5" i="11" s="1"/>
  <c r="J5" i="11" s="1"/>
  <c r="E18" i="10"/>
  <c r="C18" i="10"/>
  <c r="G18" i="10" s="1"/>
  <c r="E17" i="10"/>
  <c r="G15" i="10"/>
  <c r="I15" i="10" s="1"/>
  <c r="J15" i="10" s="1"/>
  <c r="C8" i="10"/>
  <c r="G8" i="10" s="1"/>
  <c r="E7" i="10"/>
  <c r="E6" i="10"/>
  <c r="G5" i="10"/>
  <c r="I5" i="10" s="1"/>
  <c r="J5" i="10" s="1"/>
  <c r="E6" i="9"/>
  <c r="C18" i="9"/>
  <c r="G18" i="9" s="1"/>
  <c r="E17" i="9"/>
  <c r="G15" i="9"/>
  <c r="I15" i="9" s="1"/>
  <c r="J15" i="9" s="1"/>
  <c r="C8" i="9"/>
  <c r="E9" i="9" s="1"/>
  <c r="I9" i="9" s="1"/>
  <c r="J9" i="9" s="1"/>
  <c r="E7" i="9"/>
  <c r="G5" i="9"/>
  <c r="I5" i="9" s="1"/>
  <c r="J5" i="9" s="1"/>
  <c r="C18" i="7"/>
  <c r="G17" i="7" s="1"/>
  <c r="E17" i="7"/>
  <c r="G15" i="7"/>
  <c r="I15" i="7" s="1"/>
  <c r="J15" i="7" s="1"/>
  <c r="C8" i="7"/>
  <c r="E8" i="7" s="1"/>
  <c r="E7" i="7"/>
  <c r="E6" i="7"/>
  <c r="G5" i="7"/>
  <c r="I5" i="7" s="1"/>
  <c r="J5" i="7" s="1"/>
  <c r="C18" i="6"/>
  <c r="E19" i="6" s="1"/>
  <c r="I19" i="6" s="1"/>
  <c r="J19" i="6" s="1"/>
  <c r="E17" i="6"/>
  <c r="G16" i="6"/>
  <c r="G15" i="6"/>
  <c r="I15" i="6" s="1"/>
  <c r="J15" i="6" s="1"/>
  <c r="C8" i="6"/>
  <c r="E8" i="6" s="1"/>
  <c r="E7" i="6"/>
  <c r="E6" i="6"/>
  <c r="G5" i="6"/>
  <c r="I5" i="6" s="1"/>
  <c r="J5" i="6" s="1"/>
  <c r="E19" i="5"/>
  <c r="E9" i="4"/>
  <c r="C18" i="8"/>
  <c r="G18" i="8" s="1"/>
  <c r="E17" i="8"/>
  <c r="G15" i="8"/>
  <c r="I15" i="8" s="1"/>
  <c r="J15" i="8" s="1"/>
  <c r="C8" i="8"/>
  <c r="G8" i="8" s="1"/>
  <c r="E7" i="8"/>
  <c r="E6" i="8"/>
  <c r="G5" i="8"/>
  <c r="I5" i="8" s="1"/>
  <c r="J5" i="8" s="1"/>
  <c r="E6" i="5"/>
  <c r="E6" i="4"/>
  <c r="E17" i="5"/>
  <c r="E7" i="5"/>
  <c r="E18" i="5"/>
  <c r="C18" i="5"/>
  <c r="G15" i="5"/>
  <c r="I15" i="5" s="1"/>
  <c r="J15" i="5" s="1"/>
  <c r="C8" i="5"/>
  <c r="G8" i="5" s="1"/>
  <c r="G5" i="5"/>
  <c r="I5" i="5" s="1"/>
  <c r="J5" i="5" s="1"/>
  <c r="I15" i="4"/>
  <c r="E18" i="2"/>
  <c r="C18" i="3"/>
  <c r="E19" i="3" s="1"/>
  <c r="I19" i="3" s="1"/>
  <c r="C18" i="4"/>
  <c r="G18" i="4" s="1"/>
  <c r="G15" i="4"/>
  <c r="C8" i="4"/>
  <c r="G8" i="4" s="1"/>
  <c r="G5" i="4"/>
  <c r="I5" i="4" s="1"/>
  <c r="J5" i="4" s="1"/>
  <c r="C8" i="3"/>
  <c r="G8" i="3" s="1"/>
  <c r="C18" i="2"/>
  <c r="E19" i="2" s="1"/>
  <c r="C8" i="2"/>
  <c r="E9" i="2" s="1"/>
  <c r="G15" i="3"/>
  <c r="I15" i="3" s="1"/>
  <c r="E6" i="3"/>
  <c r="G5" i="3"/>
  <c r="I5" i="3" s="1"/>
  <c r="J5" i="3" s="1"/>
  <c r="E19" i="9" l="1"/>
  <c r="G16" i="10"/>
  <c r="E8" i="12"/>
  <c r="F48" i="14"/>
  <c r="H48" i="14" s="1"/>
  <c r="I48" i="14" s="1"/>
  <c r="D51" i="14"/>
  <c r="E18" i="3"/>
  <c r="I18" i="3" s="1"/>
  <c r="G6" i="9"/>
  <c r="I6" i="9" s="1"/>
  <c r="J6" i="9" s="1"/>
  <c r="F8" i="14"/>
  <c r="H8" i="14" s="1"/>
  <c r="I8" i="14" s="1"/>
  <c r="D8" i="14"/>
  <c r="F37" i="14"/>
  <c r="D38" i="14"/>
  <c r="G18" i="3"/>
  <c r="E18" i="12"/>
  <c r="E9" i="10"/>
  <c r="I9" i="13"/>
  <c r="J9" i="13" s="1"/>
  <c r="H35" i="14"/>
  <c r="I35" i="14" s="1"/>
  <c r="E19" i="4"/>
  <c r="E18" i="4"/>
  <c r="E9" i="3"/>
  <c r="G6" i="10"/>
  <c r="E19" i="10"/>
  <c r="E18" i="13"/>
  <c r="I18" i="13" s="1"/>
  <c r="J18" i="13" s="1"/>
  <c r="F64" i="14"/>
  <c r="D65" i="14"/>
  <c r="H65" i="14" s="1"/>
  <c r="I65" i="14" s="1"/>
  <c r="G16" i="9"/>
  <c r="E8" i="10"/>
  <c r="G16" i="11"/>
  <c r="I16" i="11" s="1"/>
  <c r="J16" i="11" s="1"/>
  <c r="G16" i="12"/>
  <c r="I16" i="12" s="1"/>
  <c r="J16" i="12" s="1"/>
  <c r="G16" i="13"/>
  <c r="F22" i="14"/>
  <c r="D22" i="14"/>
  <c r="H22" i="14" s="1"/>
  <c r="I22" i="14" s="1"/>
  <c r="H62" i="14"/>
  <c r="I62" i="14" s="1"/>
  <c r="F63" i="14"/>
  <c r="H63" i="14" s="1"/>
  <c r="I63" i="14" s="1"/>
  <c r="D64" i="14"/>
  <c r="F49" i="14"/>
  <c r="H49" i="14" s="1"/>
  <c r="I49" i="14" s="1"/>
  <c r="D50" i="14"/>
  <c r="H51" i="14"/>
  <c r="I51" i="14" s="1"/>
  <c r="F50" i="14"/>
  <c r="F36" i="14"/>
  <c r="H36" i="14" s="1"/>
  <c r="I36" i="14" s="1"/>
  <c r="D37" i="14"/>
  <c r="H37" i="14" s="1"/>
  <c r="I37" i="14" s="1"/>
  <c r="H38" i="14"/>
  <c r="I38" i="14" s="1"/>
  <c r="F21" i="14"/>
  <c r="H21" i="14" s="1"/>
  <c r="I21" i="14" s="1"/>
  <c r="H23" i="14"/>
  <c r="I23" i="14" s="1"/>
  <c r="H6" i="14"/>
  <c r="I6" i="14" s="1"/>
  <c r="I16" i="13"/>
  <c r="J16" i="13" s="1"/>
  <c r="F7" i="14"/>
  <c r="H7" i="14" s="1"/>
  <c r="I7" i="14" s="1"/>
  <c r="D9" i="14"/>
  <c r="H9" i="14" s="1"/>
  <c r="I9" i="14" s="1"/>
  <c r="G7" i="13"/>
  <c r="I7" i="13" s="1"/>
  <c r="J7" i="13" s="1"/>
  <c r="E8" i="13"/>
  <c r="G8" i="13"/>
  <c r="G18" i="13"/>
  <c r="G6" i="13"/>
  <c r="I6" i="13" s="1"/>
  <c r="J6" i="13" s="1"/>
  <c r="G17" i="13"/>
  <c r="I17" i="13" s="1"/>
  <c r="J17" i="13" s="1"/>
  <c r="G7" i="12"/>
  <c r="I7" i="12" s="1"/>
  <c r="J7" i="12" s="1"/>
  <c r="I8" i="12"/>
  <c r="J8" i="12" s="1"/>
  <c r="E9" i="12"/>
  <c r="I9" i="12" s="1"/>
  <c r="J9" i="12" s="1"/>
  <c r="G17" i="12"/>
  <c r="I17" i="12" s="1"/>
  <c r="J17" i="12" s="1"/>
  <c r="I18" i="12"/>
  <c r="J18" i="12" s="1"/>
  <c r="E19" i="12"/>
  <c r="I19" i="12" s="1"/>
  <c r="J19" i="12" s="1"/>
  <c r="G6" i="12"/>
  <c r="I6" i="12" s="1"/>
  <c r="J6" i="12" s="1"/>
  <c r="G6" i="11"/>
  <c r="I6" i="11" s="1"/>
  <c r="J6" i="11" s="1"/>
  <c r="G7" i="11"/>
  <c r="I7" i="11" s="1"/>
  <c r="J7" i="11" s="1"/>
  <c r="E8" i="11"/>
  <c r="I8" i="11" s="1"/>
  <c r="J8" i="11" s="1"/>
  <c r="E9" i="11"/>
  <c r="I9" i="11" s="1"/>
  <c r="J9" i="11" s="1"/>
  <c r="G17" i="11"/>
  <c r="I17" i="11" s="1"/>
  <c r="J17" i="11" s="1"/>
  <c r="E18" i="11"/>
  <c r="I18" i="11" s="1"/>
  <c r="J18" i="11" s="1"/>
  <c r="E19" i="11"/>
  <c r="I19" i="11" s="1"/>
  <c r="J19" i="11" s="1"/>
  <c r="I16" i="9"/>
  <c r="J16" i="9" s="1"/>
  <c r="I16" i="10"/>
  <c r="J16" i="10" s="1"/>
  <c r="I6" i="10"/>
  <c r="J6" i="10" s="1"/>
  <c r="G7" i="10"/>
  <c r="I7" i="10" s="1"/>
  <c r="J7" i="10" s="1"/>
  <c r="I8" i="10"/>
  <c r="J8" i="10" s="1"/>
  <c r="I9" i="10"/>
  <c r="J9" i="10" s="1"/>
  <c r="G17" i="10"/>
  <c r="I17" i="10" s="1"/>
  <c r="J17" i="10" s="1"/>
  <c r="I18" i="10"/>
  <c r="J18" i="10" s="1"/>
  <c r="I19" i="10"/>
  <c r="J19" i="10" s="1"/>
  <c r="G8" i="9"/>
  <c r="G17" i="9"/>
  <c r="I17" i="9" s="1"/>
  <c r="J17" i="9" s="1"/>
  <c r="E18" i="9"/>
  <c r="I18" i="9" s="1"/>
  <c r="J18" i="9" s="1"/>
  <c r="I19" i="9"/>
  <c r="J19" i="9" s="1"/>
  <c r="G7" i="9"/>
  <c r="I7" i="9" s="1"/>
  <c r="J7" i="9" s="1"/>
  <c r="E8" i="9"/>
  <c r="I8" i="9" s="1"/>
  <c r="J8" i="9" s="1"/>
  <c r="G16" i="7"/>
  <c r="I16" i="7" s="1"/>
  <c r="J16" i="7" s="1"/>
  <c r="I17" i="7"/>
  <c r="J17" i="7" s="1"/>
  <c r="G7" i="7"/>
  <c r="I7" i="7" s="1"/>
  <c r="J7" i="7" s="1"/>
  <c r="E9" i="7"/>
  <c r="I9" i="7" s="1"/>
  <c r="J9" i="7" s="1"/>
  <c r="E18" i="7"/>
  <c r="I18" i="7" s="1"/>
  <c r="J18" i="7" s="1"/>
  <c r="E19" i="7"/>
  <c r="I19" i="7" s="1"/>
  <c r="J19" i="7" s="1"/>
  <c r="G8" i="7"/>
  <c r="I8" i="7" s="1"/>
  <c r="J8" i="7" s="1"/>
  <c r="G18" i="7"/>
  <c r="G6" i="7"/>
  <c r="I6" i="7" s="1"/>
  <c r="J6" i="7" s="1"/>
  <c r="I16" i="6"/>
  <c r="J16" i="6" s="1"/>
  <c r="G7" i="6"/>
  <c r="I7" i="6" s="1"/>
  <c r="J7" i="6" s="1"/>
  <c r="E9" i="6"/>
  <c r="I9" i="6" s="1"/>
  <c r="J9" i="6" s="1"/>
  <c r="E18" i="6"/>
  <c r="G8" i="6"/>
  <c r="I8" i="6" s="1"/>
  <c r="J8" i="6" s="1"/>
  <c r="G18" i="6"/>
  <c r="G6" i="6"/>
  <c r="I6" i="6" s="1"/>
  <c r="J6" i="6" s="1"/>
  <c r="G17" i="6"/>
  <c r="I17" i="6" s="1"/>
  <c r="J17" i="6" s="1"/>
  <c r="G6" i="8"/>
  <c r="I6" i="8" s="1"/>
  <c r="J6" i="8" s="1"/>
  <c r="G17" i="8"/>
  <c r="I17" i="8" s="1"/>
  <c r="J17" i="8" s="1"/>
  <c r="E18" i="8"/>
  <c r="I18" i="8" s="1"/>
  <c r="J18" i="8" s="1"/>
  <c r="E19" i="8"/>
  <c r="I19" i="8" s="1"/>
  <c r="J19" i="8" s="1"/>
  <c r="G16" i="8"/>
  <c r="I16" i="8" s="1"/>
  <c r="J16" i="8" s="1"/>
  <c r="J20" i="8" s="1"/>
  <c r="J21" i="8" s="1"/>
  <c r="J22" i="8" s="1"/>
  <c r="G7" i="8"/>
  <c r="I7" i="8" s="1"/>
  <c r="J7" i="8" s="1"/>
  <c r="E8" i="8"/>
  <c r="I8" i="8" s="1"/>
  <c r="J8" i="8" s="1"/>
  <c r="E9" i="8"/>
  <c r="I9" i="8" s="1"/>
  <c r="J9" i="8" s="1"/>
  <c r="I19" i="5"/>
  <c r="J19" i="5" s="1"/>
  <c r="G6" i="5"/>
  <c r="I6" i="5" s="1"/>
  <c r="J6" i="5" s="1"/>
  <c r="G7" i="5"/>
  <c r="I7" i="5" s="1"/>
  <c r="J7" i="5" s="1"/>
  <c r="E8" i="5"/>
  <c r="I8" i="5" s="1"/>
  <c r="J8" i="5" s="1"/>
  <c r="E9" i="5"/>
  <c r="I9" i="5" s="1"/>
  <c r="J9" i="5" s="1"/>
  <c r="G18" i="5"/>
  <c r="I18" i="5" s="1"/>
  <c r="J18" i="5" s="1"/>
  <c r="G16" i="5"/>
  <c r="I16" i="5" s="1"/>
  <c r="J16" i="5" s="1"/>
  <c r="G17" i="5"/>
  <c r="I17" i="5" s="1"/>
  <c r="J17" i="5" s="1"/>
  <c r="G16" i="4"/>
  <c r="I16" i="4" s="1"/>
  <c r="J16" i="4" s="1"/>
  <c r="G17" i="4"/>
  <c r="I17" i="4" s="1"/>
  <c r="J17" i="4" s="1"/>
  <c r="I18" i="4"/>
  <c r="J18" i="4" s="1"/>
  <c r="I19" i="4"/>
  <c r="J19" i="4" s="1"/>
  <c r="G6" i="4"/>
  <c r="I6" i="4" s="1"/>
  <c r="J6" i="4" s="1"/>
  <c r="G7" i="4"/>
  <c r="I7" i="4" s="1"/>
  <c r="J7" i="4" s="1"/>
  <c r="E8" i="4"/>
  <c r="I8" i="4" s="1"/>
  <c r="J8" i="4" s="1"/>
  <c r="I9" i="4"/>
  <c r="J9" i="4" s="1"/>
  <c r="J15" i="4"/>
  <c r="G16" i="3"/>
  <c r="G17" i="3"/>
  <c r="J18" i="3"/>
  <c r="J19" i="3"/>
  <c r="G6" i="3"/>
  <c r="I6" i="3" s="1"/>
  <c r="J6" i="3" s="1"/>
  <c r="G7" i="3"/>
  <c r="I7" i="3" s="1"/>
  <c r="J7" i="3" s="1"/>
  <c r="E8" i="3"/>
  <c r="I8" i="3" s="1"/>
  <c r="J8" i="3" s="1"/>
  <c r="I9" i="3"/>
  <c r="J9" i="3" s="1"/>
  <c r="J15" i="3"/>
  <c r="E8" i="2"/>
  <c r="I19" i="2"/>
  <c r="J19" i="2" s="1"/>
  <c r="G16" i="2"/>
  <c r="I16" i="2" s="1"/>
  <c r="G15" i="2"/>
  <c r="I15" i="2" s="1"/>
  <c r="I9" i="2"/>
  <c r="J9" i="2" s="1"/>
  <c r="G8" i="2"/>
  <c r="G7" i="2"/>
  <c r="I7" i="2" s="1"/>
  <c r="J7" i="2" s="1"/>
  <c r="G6" i="2"/>
  <c r="G5" i="2"/>
  <c r="I5" i="2" s="1"/>
  <c r="J5" i="2" s="1"/>
  <c r="J16" i="3" l="1"/>
  <c r="I16" i="3"/>
  <c r="H50" i="14"/>
  <c r="I50" i="14" s="1"/>
  <c r="I52" i="14" s="1"/>
  <c r="I53" i="14" s="1"/>
  <c r="I54" i="14" s="1"/>
  <c r="I18" i="6"/>
  <c r="J18" i="6" s="1"/>
  <c r="H64" i="14"/>
  <c r="I64" i="14" s="1"/>
  <c r="I66" i="14" s="1"/>
  <c r="I67" i="14" s="1"/>
  <c r="I68" i="14" s="1"/>
  <c r="I17" i="3"/>
  <c r="J17" i="3" s="1"/>
  <c r="J20" i="3" s="1"/>
  <c r="J21" i="3" s="1"/>
  <c r="J22" i="3" s="1"/>
  <c r="J10" i="8"/>
  <c r="J11" i="8" s="1"/>
  <c r="J12" i="8" s="1"/>
  <c r="J20" i="7"/>
  <c r="J21" i="7" s="1"/>
  <c r="J22" i="7" s="1"/>
  <c r="L22" i="7" s="1"/>
  <c r="J20" i="6"/>
  <c r="J21" i="6" s="1"/>
  <c r="J22" i="6" s="1"/>
  <c r="I39" i="14"/>
  <c r="I40" i="14" s="1"/>
  <c r="I41" i="14" s="1"/>
  <c r="K41" i="14" s="1"/>
  <c r="I24" i="14"/>
  <c r="I25" i="14" s="1"/>
  <c r="I26" i="14" s="1"/>
  <c r="L20" i="14" s="1"/>
  <c r="I10" i="14"/>
  <c r="I11" i="14" s="1"/>
  <c r="I12" i="14" s="1"/>
  <c r="K12" i="14"/>
  <c r="L6" i="14"/>
  <c r="J20" i="13"/>
  <c r="J21" i="13" s="1"/>
  <c r="J22" i="13" s="1"/>
  <c r="L22" i="13" s="1"/>
  <c r="J20" i="12"/>
  <c r="J21" i="12" s="1"/>
  <c r="J22" i="12" s="1"/>
  <c r="L22" i="12" s="1"/>
  <c r="I8" i="13"/>
  <c r="J8" i="13" s="1"/>
  <c r="J10" i="13" s="1"/>
  <c r="J11" i="13" s="1"/>
  <c r="J12" i="13" s="1"/>
  <c r="J10" i="12"/>
  <c r="J11" i="12" s="1"/>
  <c r="J12" i="12" s="1"/>
  <c r="M6" i="12" s="1"/>
  <c r="J20" i="11"/>
  <c r="J21" i="11" s="1"/>
  <c r="J22" i="11" s="1"/>
  <c r="M16" i="11" s="1"/>
  <c r="J10" i="11"/>
  <c r="J11" i="11" s="1"/>
  <c r="J12" i="11" s="1"/>
  <c r="L22" i="11"/>
  <c r="L12" i="11"/>
  <c r="M6" i="11"/>
  <c r="J20" i="10"/>
  <c r="J21" i="10" s="1"/>
  <c r="J22" i="10" s="1"/>
  <c r="L22" i="10" s="1"/>
  <c r="J10" i="10"/>
  <c r="J11" i="10" s="1"/>
  <c r="J12" i="10" s="1"/>
  <c r="M6" i="10" s="1"/>
  <c r="J20" i="9"/>
  <c r="J21" i="9" s="1"/>
  <c r="J22" i="9" s="1"/>
  <c r="L22" i="9" s="1"/>
  <c r="J10" i="9"/>
  <c r="J11" i="9" s="1"/>
  <c r="J12" i="9" s="1"/>
  <c r="L12" i="9" s="1"/>
  <c r="J10" i="7"/>
  <c r="J11" i="7" s="1"/>
  <c r="J12" i="7" s="1"/>
  <c r="M6" i="7" s="1"/>
  <c r="L12" i="7"/>
  <c r="M16" i="7"/>
  <c r="J10" i="6"/>
  <c r="J11" i="6" s="1"/>
  <c r="J12" i="6" s="1"/>
  <c r="L12" i="6" s="1"/>
  <c r="L22" i="6"/>
  <c r="M16" i="6"/>
  <c r="M6" i="6"/>
  <c r="L22" i="8"/>
  <c r="M16" i="8"/>
  <c r="L12" i="8"/>
  <c r="M6" i="8"/>
  <c r="J10" i="5"/>
  <c r="J11" i="5" s="1"/>
  <c r="J12" i="5" s="1"/>
  <c r="L12" i="5" s="1"/>
  <c r="J20" i="5"/>
  <c r="J21" i="5" s="1"/>
  <c r="J22" i="5" s="1"/>
  <c r="L22" i="5" s="1"/>
  <c r="J10" i="4"/>
  <c r="J11" i="4" s="1"/>
  <c r="J12" i="4" s="1"/>
  <c r="M6" i="4" s="1"/>
  <c r="J20" i="4"/>
  <c r="J21" i="4" s="1"/>
  <c r="J22" i="4" s="1"/>
  <c r="J10" i="3"/>
  <c r="J11" i="3" s="1"/>
  <c r="J12" i="3" s="1"/>
  <c r="L12" i="3" s="1"/>
  <c r="J16" i="2"/>
  <c r="J15" i="2"/>
  <c r="I6" i="2"/>
  <c r="J6" i="2" s="1"/>
  <c r="I8" i="2"/>
  <c r="J8" i="2" s="1"/>
  <c r="G18" i="2"/>
  <c r="I18" i="2" s="1"/>
  <c r="J18" i="2" s="1"/>
  <c r="G17" i="2"/>
  <c r="I17" i="2" s="1"/>
  <c r="J17" i="2" s="1"/>
  <c r="E32" i="1"/>
  <c r="E22" i="1"/>
  <c r="L62" i="14" l="1"/>
  <c r="K68" i="14"/>
  <c r="L48" i="14"/>
  <c r="K54" i="14"/>
  <c r="J20" i="2"/>
  <c r="J21" i="2" s="1"/>
  <c r="J22" i="2" s="1"/>
  <c r="L22" i="2" s="1"/>
  <c r="M6" i="3"/>
  <c r="L35" i="14"/>
  <c r="M16" i="12"/>
  <c r="K26" i="14"/>
  <c r="M16" i="13"/>
  <c r="L12" i="13"/>
  <c r="M6" i="13"/>
  <c r="L12" i="12"/>
  <c r="M16" i="10"/>
  <c r="L12" i="10"/>
  <c r="M16" i="9"/>
  <c r="M6" i="9"/>
  <c r="L12" i="4"/>
  <c r="M6" i="5"/>
  <c r="M16" i="5"/>
  <c r="L22" i="4"/>
  <c r="M16" i="4"/>
  <c r="L22" i="3"/>
  <c r="M16" i="3"/>
  <c r="J10" i="2"/>
  <c r="J11" i="2" s="1"/>
  <c r="J12" i="2" s="1"/>
  <c r="M6" i="2" s="1"/>
  <c r="G28" i="1"/>
  <c r="G18" i="1"/>
  <c r="L12" i="2" l="1"/>
  <c r="M16" i="2"/>
  <c r="E21" i="1"/>
  <c r="I22" i="1"/>
  <c r="I32" i="1" l="1"/>
  <c r="J32" i="1" s="1"/>
  <c r="J22" i="1"/>
  <c r="G30" i="1"/>
  <c r="I30" i="1" s="1"/>
  <c r="J30" i="1" s="1"/>
  <c r="G20" i="1"/>
  <c r="I20" i="1" s="1"/>
  <c r="J20" i="1" s="1"/>
  <c r="I28" i="1"/>
  <c r="J28" i="1" s="1"/>
  <c r="I18" i="1"/>
  <c r="J18" i="1" s="1"/>
  <c r="G31" i="1" l="1"/>
  <c r="I31" i="1" s="1"/>
  <c r="J31" i="1" s="1"/>
  <c r="G21" i="1"/>
  <c r="I21" i="1" s="1"/>
  <c r="J21" i="1" s="1"/>
  <c r="G29" i="1"/>
  <c r="I29" i="1" s="1"/>
  <c r="J29" i="1" s="1"/>
  <c r="J33" i="1" s="1"/>
  <c r="J34" i="1" s="1"/>
  <c r="J35" i="1" s="1"/>
  <c r="G19" i="1"/>
  <c r="I19" i="1" s="1"/>
  <c r="J19" i="1" s="1"/>
  <c r="L35" i="1" l="1"/>
  <c r="M29" i="1"/>
  <c r="J23" i="1"/>
  <c r="J24" i="1" s="1"/>
  <c r="J25" i="1" s="1"/>
  <c r="L25" i="1" l="1"/>
  <c r="M19" i="1"/>
</calcChain>
</file>

<file path=xl/sharedStrings.xml><?xml version="1.0" encoding="utf-8"?>
<sst xmlns="http://schemas.openxmlformats.org/spreadsheetml/2006/main" count="857" uniqueCount="26">
  <si>
    <t>F</t>
  </si>
  <si>
    <t>r</t>
  </si>
  <si>
    <r>
      <t>V</t>
    </r>
    <r>
      <rPr>
        <vertAlign val="subscript"/>
        <sz val="12"/>
        <color theme="1"/>
        <rFont val="Calibri"/>
        <family val="2"/>
        <scheme val="minor"/>
      </rPr>
      <t>cal_acc</t>
    </r>
  </si>
  <si>
    <r>
      <t>V</t>
    </r>
    <r>
      <rPr>
        <vertAlign val="subscript"/>
        <sz val="12"/>
        <color theme="1"/>
        <rFont val="Calibri"/>
        <family val="2"/>
        <scheme val="minor"/>
      </rPr>
      <t>cal_cal</t>
    </r>
  </si>
  <si>
    <r>
      <t>VD</t>
    </r>
    <r>
      <rPr>
        <vertAlign val="subscript"/>
        <sz val="12"/>
        <color theme="1"/>
        <rFont val="Calibri"/>
        <family val="2"/>
        <scheme val="minor"/>
      </rPr>
      <t>MM_acc</t>
    </r>
  </si>
  <si>
    <r>
      <t>V</t>
    </r>
    <r>
      <rPr>
        <vertAlign val="subscript"/>
        <sz val="12"/>
        <color theme="1"/>
        <rFont val="Calibri"/>
        <family val="2"/>
        <scheme val="minor"/>
      </rPr>
      <t>DMM_cal</t>
    </r>
  </si>
  <si>
    <t>V</t>
  </si>
  <si>
    <t>X</t>
  </si>
  <si>
    <t>x</t>
  </si>
  <si>
    <r>
      <rPr>
        <i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(x)</t>
    </r>
  </si>
  <si>
    <r>
      <t>c</t>
    </r>
    <r>
      <rPr>
        <i/>
        <vertAlign val="subscript"/>
        <sz val="12"/>
        <color theme="1"/>
        <rFont val="Calibri"/>
        <family val="2"/>
        <scheme val="minor"/>
      </rPr>
      <t>i</t>
    </r>
  </si>
  <si>
    <r>
      <t>V</t>
    </r>
    <r>
      <rPr>
        <vertAlign val="superscript"/>
        <sz val="11"/>
        <color theme="1"/>
        <rFont val="Calibri"/>
        <family val="2"/>
        <scheme val="minor"/>
      </rPr>
      <t>-1</t>
    </r>
  </si>
  <si>
    <t>V-1</t>
  </si>
  <si>
    <t>DCV</t>
  </si>
  <si>
    <t>ACV</t>
  </si>
  <si>
    <r>
      <rPr>
        <b/>
        <i/>
        <sz val="11"/>
        <color theme="1"/>
        <rFont val="Calibri"/>
        <family val="2"/>
        <scheme val="minor"/>
      </rPr>
      <t>u</t>
    </r>
    <r>
      <rPr>
        <b/>
        <sz val="11"/>
        <color theme="1"/>
        <rFont val="Calibri"/>
        <family val="2"/>
        <scheme val="minor"/>
      </rPr>
      <t>(x)</t>
    </r>
  </si>
  <si>
    <r>
      <t>c</t>
    </r>
    <r>
      <rPr>
        <b/>
        <i/>
        <vertAlign val="subscript"/>
        <sz val="12"/>
        <color theme="1"/>
        <rFont val="Calibri"/>
        <family val="2"/>
        <scheme val="minor"/>
      </rPr>
      <t>i</t>
    </r>
  </si>
  <si>
    <r>
      <t>u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(y)</t>
    </r>
  </si>
  <si>
    <r>
      <t>u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(y)</t>
    </r>
  </si>
  <si>
    <t>U =</t>
  </si>
  <si>
    <r>
      <rPr>
        <b/>
        <sz val="11"/>
        <color theme="1"/>
        <rFont val="Symbol"/>
        <family val="1"/>
        <charset val="2"/>
      </rPr>
      <t>n</t>
    </r>
    <r>
      <rPr>
        <b/>
        <sz val="11"/>
        <color theme="1"/>
        <rFont val="Calibri"/>
        <family val="2"/>
        <scheme val="minor"/>
      </rPr>
      <t>eff =</t>
    </r>
  </si>
  <si>
    <t>n</t>
  </si>
  <si>
    <t>50 Hz</t>
  </si>
  <si>
    <t>200 Hz</t>
  </si>
  <si>
    <t>1 kHz</t>
  </si>
  <si>
    <t>5 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</si>
</sst>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E+00"/>
    <numFmt numFmtId="166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1" fillId="0" borderId="0" xfId="0" applyNumberFormat="1" applyFont="1"/>
    <xf numFmtId="165" fontId="0" fillId="0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11" fontId="0" fillId="0" borderId="0" xfId="0" applyNumberFormat="1" applyFont="1"/>
    <xf numFmtId="11" fontId="0" fillId="0" borderId="0" xfId="0" applyNumberFormat="1"/>
    <xf numFmtId="165" fontId="0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Font="1"/>
    <xf numFmtId="166" fontId="0" fillId="0" borderId="0" xfId="0" applyNumberFormat="1"/>
    <xf numFmtId="2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1</xdr:row>
      <xdr:rowOff>85725</xdr:rowOff>
    </xdr:from>
    <xdr:to>
      <xdr:col>12</xdr:col>
      <xdr:colOff>552449</xdr:colOff>
      <xdr:row>4</xdr:row>
      <xdr:rowOff>124807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276225"/>
          <a:ext cx="8429625" cy="6105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4:M35"/>
  <sheetViews>
    <sheetView workbookViewId="0">
      <selection activeCell="E19" sqref="E19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</cols>
  <sheetData>
    <row r="14" spans="2:10" s="5" customFormat="1" x14ac:dyDescent="0.3">
      <c r="B14" s="5">
        <v>1000</v>
      </c>
      <c r="C14" s="6" t="s">
        <v>13</v>
      </c>
    </row>
    <row r="16" spans="2:10" ht="18" x14ac:dyDescent="0.4">
      <c r="B16" s="1" t="s">
        <v>7</v>
      </c>
      <c r="C16" s="6" t="s">
        <v>8</v>
      </c>
      <c r="D16" s="5"/>
      <c r="E16" s="5" t="s">
        <v>15</v>
      </c>
      <c r="F16" s="5"/>
      <c r="G16" s="7" t="s">
        <v>16</v>
      </c>
      <c r="H16" s="5"/>
      <c r="I16" s="6" t="s">
        <v>17</v>
      </c>
      <c r="J16" s="6" t="s">
        <v>18</v>
      </c>
    </row>
    <row r="17" spans="2:13" ht="15.6" x14ac:dyDescent="0.3">
      <c r="B17" s="2" t="s">
        <v>0</v>
      </c>
      <c r="C17" s="4">
        <v>186.6</v>
      </c>
    </row>
    <row r="18" spans="2:13" ht="15.6" x14ac:dyDescent="0.3">
      <c r="B18" s="2" t="s">
        <v>1</v>
      </c>
      <c r="C18">
        <v>1</v>
      </c>
      <c r="E18" s="9">
        <v>7.3852772040087708E-17</v>
      </c>
      <c r="G18" s="4">
        <f>C17</f>
        <v>186.6</v>
      </c>
      <c r="I18" s="8">
        <f>(E18*G18)</f>
        <v>1.3780927262680366E-14</v>
      </c>
      <c r="J18" s="8">
        <f>(I18)^2</f>
        <v>1.8991395621928695E-28</v>
      </c>
      <c r="K18" s="16" t="s">
        <v>21</v>
      </c>
    </row>
    <row r="19" spans="2:13" ht="18" x14ac:dyDescent="0.4">
      <c r="B19" s="2" t="s">
        <v>2</v>
      </c>
      <c r="C19">
        <v>1000</v>
      </c>
      <c r="D19" t="s">
        <v>6</v>
      </c>
      <c r="E19" s="18">
        <v>5.6500000000000002E-2</v>
      </c>
      <c r="F19" t="s">
        <v>6</v>
      </c>
      <c r="G19" s="12">
        <f>(C18/C21)</f>
        <v>0.18658456945610605</v>
      </c>
      <c r="H19" t="s">
        <v>11</v>
      </c>
      <c r="I19" s="8">
        <f>((E19*G19)/SQRT(3))</f>
        <v>6.0864428042193995E-3</v>
      </c>
      <c r="J19" s="8">
        <f t="shared" ref="J19:J22" si="0">(I19)^2</f>
        <v>3.7044786009034104E-5</v>
      </c>
      <c r="K19" s="1">
        <v>17</v>
      </c>
      <c r="L19" s="15" t="s">
        <v>20</v>
      </c>
      <c r="M19" s="9">
        <f>((J25)^4/(I18)^4)/17</f>
        <v>5.3014408870964578E+38</v>
      </c>
    </row>
    <row r="20" spans="2:13" ht="18" x14ac:dyDescent="0.4">
      <c r="B20" s="2" t="s">
        <v>3</v>
      </c>
      <c r="C20">
        <v>0</v>
      </c>
      <c r="D20" t="s">
        <v>6</v>
      </c>
      <c r="E20">
        <v>0.01</v>
      </c>
      <c r="F20" t="s">
        <v>6</v>
      </c>
      <c r="G20" s="12">
        <f>(1/C21)</f>
        <v>0.18658456945610605</v>
      </c>
      <c r="H20" t="s">
        <v>11</v>
      </c>
      <c r="I20" s="8">
        <f>((E20*G20)/SQRT(3))</f>
        <v>1.0772465140211325E-3</v>
      </c>
      <c r="J20" s="8">
        <f t="shared" si="0"/>
        <v>1.1604600519706822E-6</v>
      </c>
    </row>
    <row r="21" spans="2:13" ht="18" x14ac:dyDescent="0.4">
      <c r="B21" s="2" t="s">
        <v>4</v>
      </c>
      <c r="C21" s="13">
        <v>5.3594999999999979</v>
      </c>
      <c r="D21" t="s">
        <v>6</v>
      </c>
      <c r="E21" s="17">
        <f>225*0.000001</f>
        <v>2.2499999999999999E-4</v>
      </c>
      <c r="F21" t="s">
        <v>6</v>
      </c>
      <c r="G21" s="12">
        <f>(C18*C19/C21)</f>
        <v>186.58456945610604</v>
      </c>
      <c r="H21" t="s">
        <v>11</v>
      </c>
      <c r="I21" s="8">
        <f>((E21*G21)/SQRT(3))</f>
        <v>2.4238046565475482E-2</v>
      </c>
      <c r="J21" s="8">
        <f t="shared" si="0"/>
        <v>5.8748290131015776E-4</v>
      </c>
    </row>
    <row r="22" spans="2:13" ht="18" x14ac:dyDescent="0.4">
      <c r="B22" s="2" t="s">
        <v>5</v>
      </c>
      <c r="C22">
        <v>0</v>
      </c>
      <c r="D22" t="s">
        <v>6</v>
      </c>
      <c r="E22" s="9">
        <f>(0.0000025*C21)</f>
        <v>1.3398749999999996E-5</v>
      </c>
      <c r="F22" t="s">
        <v>6</v>
      </c>
      <c r="G22" s="12">
        <v>186.58456945610604</v>
      </c>
      <c r="H22" t="s">
        <v>11</v>
      </c>
      <c r="I22" s="8">
        <f>((E22*G22)/SQRT(3))</f>
        <v>1.4433756729740645E-3</v>
      </c>
      <c r="J22" s="8">
        <f t="shared" si="0"/>
        <v>2.0833333333333334E-6</v>
      </c>
    </row>
    <row r="23" spans="2:13" x14ac:dyDescent="0.3">
      <c r="I23" s="9"/>
      <c r="J23" s="10">
        <f>(SUM(J18:J22))</f>
        <v>6.2777148070449591E-4</v>
      </c>
    </row>
    <row r="24" spans="2:13" s="5" customFormat="1" x14ac:dyDescent="0.3">
      <c r="B24" s="5">
        <v>1000</v>
      </c>
      <c r="C24" s="6" t="s">
        <v>14</v>
      </c>
      <c r="J24" s="10">
        <f>(SQRT(J23))</f>
        <v>2.5055368301114551E-2</v>
      </c>
    </row>
    <row r="25" spans="2:13" x14ac:dyDescent="0.3">
      <c r="J25" s="9">
        <f>(J24/C17)</f>
        <v>1.342731420209783E-4</v>
      </c>
      <c r="K25" s="6" t="s">
        <v>19</v>
      </c>
      <c r="L25" s="14">
        <f>(J25*2)</f>
        <v>2.6854628404195661E-4</v>
      </c>
    </row>
    <row r="26" spans="2:13" ht="18" x14ac:dyDescent="0.4">
      <c r="B26" s="1" t="s">
        <v>7</v>
      </c>
      <c r="C26" s="1" t="s">
        <v>8</v>
      </c>
      <c r="E26" t="s">
        <v>9</v>
      </c>
      <c r="G26" s="3" t="s">
        <v>10</v>
      </c>
      <c r="I26" s="6" t="s">
        <v>17</v>
      </c>
      <c r="J26" s="9"/>
    </row>
    <row r="27" spans="2:13" ht="15.6" x14ac:dyDescent="0.3">
      <c r="B27" s="2" t="s">
        <v>0</v>
      </c>
      <c r="C27">
        <v>186</v>
      </c>
      <c r="J27" s="9"/>
    </row>
    <row r="28" spans="2:13" ht="15.6" x14ac:dyDescent="0.3">
      <c r="B28" s="2" t="s">
        <v>1</v>
      </c>
      <c r="C28">
        <v>1</v>
      </c>
      <c r="E28" s="11">
        <v>2.4244062200028627E-6</v>
      </c>
      <c r="G28" s="4">
        <f>C27</f>
        <v>186</v>
      </c>
      <c r="I28" s="8">
        <f>(E28*G28)</f>
        <v>4.5093955692053245E-4</v>
      </c>
      <c r="J28" s="8">
        <f>(I28)^2</f>
        <v>2.0334648399568612E-7</v>
      </c>
      <c r="K28" s="16" t="s">
        <v>21</v>
      </c>
    </row>
    <row r="29" spans="2:13" ht="18" x14ac:dyDescent="0.4">
      <c r="B29" s="2" t="s">
        <v>2</v>
      </c>
      <c r="C29">
        <v>1000</v>
      </c>
      <c r="D29" t="s">
        <v>6</v>
      </c>
      <c r="E29" s="1">
        <v>0.92</v>
      </c>
      <c r="F29" t="s">
        <v>6</v>
      </c>
      <c r="G29" s="12">
        <f>(C28/C31)</f>
        <v>0.18604325396217408</v>
      </c>
      <c r="H29" t="s">
        <v>11</v>
      </c>
      <c r="I29" s="8">
        <f>((E29*G29)/SQRT(3))</f>
        <v>9.8819152935497118E-2</v>
      </c>
      <c r="J29" s="8">
        <f t="shared" ref="J29:J32" si="1">(I29)^2</f>
        <v>9.7652249868891688E-3</v>
      </c>
      <c r="K29" s="1">
        <v>17</v>
      </c>
      <c r="L29" s="15" t="s">
        <v>20</v>
      </c>
      <c r="M29" s="4">
        <f>((J35)^4/(I28)^4)/17</f>
        <v>153.00804826989616</v>
      </c>
    </row>
    <row r="30" spans="2:13" ht="18" x14ac:dyDescent="0.4">
      <c r="B30" s="2" t="s">
        <v>3</v>
      </c>
      <c r="C30">
        <v>0</v>
      </c>
      <c r="D30" t="s">
        <v>6</v>
      </c>
      <c r="E30" s="8">
        <v>3.5000000000000003E-2</v>
      </c>
      <c r="G30" s="12">
        <f>(1/C31)</f>
        <v>0.18604325396217408</v>
      </c>
      <c r="H30" t="s">
        <v>12</v>
      </c>
      <c r="I30" s="8">
        <f>((E30*G30)/SQRT(3))</f>
        <v>3.7594242964591297E-3</v>
      </c>
      <c r="J30" s="8">
        <f t="shared" si="1"/>
        <v>1.4133271040807223E-5</v>
      </c>
    </row>
    <row r="31" spans="2:13" ht="18" x14ac:dyDescent="0.4">
      <c r="B31" s="2" t="s">
        <v>4</v>
      </c>
      <c r="C31" s="13">
        <v>5.3750941176470599</v>
      </c>
      <c r="D31" t="s">
        <v>6</v>
      </c>
      <c r="E31" s="19">
        <v>5.4999999999999997E-3</v>
      </c>
      <c r="F31" t="s">
        <v>6</v>
      </c>
      <c r="G31" s="12">
        <f>(C28*C29/C31)</f>
        <v>186.04325396217408</v>
      </c>
      <c r="H31" t="s">
        <v>12</v>
      </c>
      <c r="I31" s="8">
        <f>((E31*G31)/SQRT(3))</f>
        <v>0.59076667515786307</v>
      </c>
      <c r="J31" s="8">
        <f t="shared" si="1"/>
        <v>0.34900526447707614</v>
      </c>
    </row>
    <row r="32" spans="2:13" ht="18" x14ac:dyDescent="0.4">
      <c r="B32" s="2" t="s">
        <v>5</v>
      </c>
      <c r="C32">
        <v>0</v>
      </c>
      <c r="D32" t="s">
        <v>6</v>
      </c>
      <c r="E32" s="9">
        <f>(0.000005*C31)</f>
        <v>2.6875470588235303E-5</v>
      </c>
      <c r="F32" t="s">
        <v>6</v>
      </c>
      <c r="G32" s="12">
        <v>186.04325396217408</v>
      </c>
      <c r="H32" t="s">
        <v>12</v>
      </c>
      <c r="I32" s="8">
        <f>((E32*G32)/SQRT(3))</f>
        <v>2.886751345948129E-3</v>
      </c>
      <c r="J32" s="8">
        <f t="shared" si="1"/>
        <v>8.3333333333333337E-6</v>
      </c>
    </row>
    <row r="33" spans="10:12" x14ac:dyDescent="0.3">
      <c r="J33" s="10">
        <f>(SUM(J28:J32))</f>
        <v>0.35879315941482343</v>
      </c>
    </row>
    <row r="34" spans="10:12" x14ac:dyDescent="0.3">
      <c r="J34" s="20">
        <f>(SQRT(J33))</f>
        <v>0.5989934552353835</v>
      </c>
      <c r="K34" s="5"/>
      <c r="L34" s="5"/>
    </row>
    <row r="35" spans="10:12" x14ac:dyDescent="0.3">
      <c r="J35" s="9">
        <f>(J34/C27)</f>
        <v>3.2203949206203414E-3</v>
      </c>
      <c r="K35" s="6" t="s">
        <v>19</v>
      </c>
      <c r="L35" s="14">
        <f>(J35*2)</f>
        <v>6.4407898412406827E-3</v>
      </c>
    </row>
  </sheetData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100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7.3852772040087699E-12</v>
      </c>
      <c r="G5" s="4">
        <f>C4</f>
        <v>186.6</v>
      </c>
      <c r="I5" s="8">
        <f>(E5*G5)</f>
        <v>1.3780927262680364E-9</v>
      </c>
      <c r="J5" s="8">
        <f>(I5)^2</f>
        <v>1.8991395621928691E-18</v>
      </c>
      <c r="K5" s="16" t="s">
        <v>21</v>
      </c>
    </row>
    <row r="6" spans="2:13" ht="18" x14ac:dyDescent="0.4">
      <c r="B6" s="2" t="s">
        <v>2</v>
      </c>
      <c r="C6">
        <v>100</v>
      </c>
      <c r="D6" t="s">
        <v>6</v>
      </c>
      <c r="E6" s="22">
        <f>0.000055*B1+0.0005</f>
        <v>6.0000000000000001E-3</v>
      </c>
      <c r="F6" t="s">
        <v>6</v>
      </c>
      <c r="G6" s="12">
        <f>(C5/C8)</f>
        <v>1.8659999999999999</v>
      </c>
      <c r="H6" t="s">
        <v>11</v>
      </c>
      <c r="I6" s="8">
        <f>((E6*G6)/SQRT(3))</f>
        <v>6.4640136138470498E-3</v>
      </c>
      <c r="J6" s="8">
        <f t="shared" ref="J6:J9" si="0">(I6)^2</f>
        <v>4.1783471999999994E-5</v>
      </c>
      <c r="K6" s="1">
        <v>17</v>
      </c>
      <c r="L6" s="15" t="s">
        <v>20</v>
      </c>
      <c r="M6" s="9">
        <f>((J12)^4/(I5)^4)/17</f>
        <v>3.5628656333638256E+16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5.0000000000000001E-4</v>
      </c>
      <c r="F7" t="s">
        <v>6</v>
      </c>
      <c r="G7" s="12">
        <f>(1/C8)</f>
        <v>1.8659999999999999</v>
      </c>
      <c r="H7" t="s">
        <v>11</v>
      </c>
      <c r="I7" s="8">
        <f>((E7*G7)/SQRT(3))</f>
        <v>5.3866780115392082E-4</v>
      </c>
      <c r="J7" s="8">
        <f t="shared" si="0"/>
        <v>2.9016299999999998E-7</v>
      </c>
    </row>
    <row r="8" spans="2:13" ht="18" x14ac:dyDescent="0.4">
      <c r="B8" s="2" t="s">
        <v>4</v>
      </c>
      <c r="C8" s="23">
        <f>(C6/C4)</f>
        <v>0.53590568060021437</v>
      </c>
      <c r="D8" t="s">
        <v>6</v>
      </c>
      <c r="E8" s="22">
        <f>0.00004*C8+0.000007</f>
        <v>2.8436227224008577E-5</v>
      </c>
      <c r="F8" t="s">
        <v>6</v>
      </c>
      <c r="G8" s="21">
        <f>(C5*C6/C8)</f>
        <v>186.6</v>
      </c>
      <c r="H8" t="s">
        <v>11</v>
      </c>
      <c r="I8" s="8">
        <f>((E8*G8)/SQRT(3))</f>
        <v>3.0635359983739929E-3</v>
      </c>
      <c r="J8" s="8">
        <f t="shared" si="0"/>
        <v>9.3852528133333367E-6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(0.00000125*C8)</f>
        <v>6.6988210075026802E-7</v>
      </c>
      <c r="F9" t="s">
        <v>6</v>
      </c>
      <c r="G9" s="12">
        <v>186.58456945610604</v>
      </c>
      <c r="H9" t="s">
        <v>11</v>
      </c>
      <c r="I9" s="8">
        <f>((E9*G9)/SQRT(3))</f>
        <v>7.2162815783837934E-5</v>
      </c>
      <c r="J9" s="8">
        <f t="shared" si="0"/>
        <v>5.2074719818521295E-9</v>
      </c>
    </row>
    <row r="10" spans="2:13" x14ac:dyDescent="0.3">
      <c r="I10" s="9"/>
      <c r="J10" s="22">
        <f>(SUM(J5:J9))</f>
        <v>5.1464095285317079E-5</v>
      </c>
    </row>
    <row r="11" spans="2:13" s="5" customFormat="1" x14ac:dyDescent="0.3">
      <c r="B11" s="5">
        <v>100</v>
      </c>
      <c r="C11" s="6" t="s">
        <v>14</v>
      </c>
      <c r="J11" s="22">
        <f>(SQRT(J10))</f>
        <v>7.1738480110270725E-3</v>
      </c>
    </row>
    <row r="12" spans="2:13" x14ac:dyDescent="0.3">
      <c r="J12" s="9">
        <f>(J11/C4)</f>
        <v>3.8445059008719577E-5</v>
      </c>
      <c r="K12" s="6" t="s">
        <v>19</v>
      </c>
      <c r="L12" s="14">
        <f>(J12*2)</f>
        <v>7.6890118017439155E-5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7.3852772040087695E-7</v>
      </c>
      <c r="G15" s="4">
        <f>C14</f>
        <v>186</v>
      </c>
      <c r="I15" s="8">
        <f>(E15*G15)</f>
        <v>1.3736615599456312E-4</v>
      </c>
      <c r="J15" s="8">
        <f>(I15)^2</f>
        <v>1.886946081272265E-8</v>
      </c>
      <c r="K15" s="16" t="s">
        <v>21</v>
      </c>
    </row>
    <row r="16" spans="2:13" ht="18" x14ac:dyDescent="0.4">
      <c r="B16" s="2" t="s">
        <v>2</v>
      </c>
      <c r="C16">
        <v>100</v>
      </c>
      <c r="D16" t="s">
        <v>6</v>
      </c>
      <c r="E16" s="22">
        <f>0.0009*B11+0.009</f>
        <v>9.8999999999999991E-2</v>
      </c>
      <c r="F16" t="s">
        <v>6</v>
      </c>
      <c r="G16" s="12">
        <f>(C15/C18)</f>
        <v>1.86</v>
      </c>
      <c r="H16" t="s">
        <v>11</v>
      </c>
      <c r="I16" s="8">
        <f>(E16*G16)</f>
        <v>0.18414</v>
      </c>
      <c r="J16" s="8">
        <f t="shared" ref="J16:J19" si="1">(I16)^2</f>
        <v>3.3907539600000002E-2</v>
      </c>
      <c r="K16" s="1">
        <v>17</v>
      </c>
      <c r="L16" s="15" t="s">
        <v>20</v>
      </c>
      <c r="M16" s="9">
        <f>((J22)^4/(I15)^4)/17</f>
        <v>331.84475771882984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1E-3</v>
      </c>
      <c r="F17" t="s">
        <v>6</v>
      </c>
      <c r="G17" s="12">
        <f>(1/C18)</f>
        <v>1.86</v>
      </c>
      <c r="H17" t="s">
        <v>12</v>
      </c>
      <c r="I17" s="8">
        <f>((E17*G17)/SQRT(3))</f>
        <v>1.073871500692704E-3</v>
      </c>
      <c r="J17" s="8">
        <f t="shared" si="1"/>
        <v>1.1532000000000002E-6</v>
      </c>
    </row>
    <row r="18" spans="2:12" ht="18" x14ac:dyDescent="0.4">
      <c r="B18" s="2" t="s">
        <v>4</v>
      </c>
      <c r="C18" s="23">
        <f>(C16/C14)</f>
        <v>0.5376344086021505</v>
      </c>
      <c r="D18" t="s">
        <v>6</v>
      </c>
      <c r="E18" s="22">
        <f>0.0012*C18+0.0005*1</f>
        <v>1.1451612903225807E-3</v>
      </c>
      <c r="F18" t="s">
        <v>6</v>
      </c>
      <c r="G18" s="12">
        <f>(C15*C16/C18)</f>
        <v>186</v>
      </c>
      <c r="H18" t="s">
        <v>12</v>
      </c>
      <c r="I18" s="8">
        <f>((E18*G18)/SQRT(3))</f>
        <v>0.1229756073373903</v>
      </c>
      <c r="J18" s="8">
        <f t="shared" si="1"/>
        <v>1.5123000000000003E-2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(0.000003*C18)</f>
        <v>1.6129032258064516E-6</v>
      </c>
      <c r="F19" t="s">
        <v>6</v>
      </c>
      <c r="G19" s="12">
        <v>186.04325396217408</v>
      </c>
      <c r="H19" t="s">
        <v>12</v>
      </c>
      <c r="I19" s="8">
        <f>((E19*G19)/SQRT(3))</f>
        <v>1.7324535928383083E-4</v>
      </c>
      <c r="J19" s="8">
        <f t="shared" si="1"/>
        <v>3.001395451338363E-8</v>
      </c>
    </row>
    <row r="20" spans="2:12" x14ac:dyDescent="0.3">
      <c r="J20" s="10">
        <f>(SUM(J15:J19))</f>
        <v>4.9031741683415335E-2</v>
      </c>
    </row>
    <row r="21" spans="2:12" x14ac:dyDescent="0.3">
      <c r="J21" s="20">
        <f>(SQRT(J20))</f>
        <v>0.22143112175892379</v>
      </c>
      <c r="K21" s="5"/>
      <c r="L21" s="5"/>
    </row>
    <row r="22" spans="2:12" x14ac:dyDescent="0.3">
      <c r="J22" s="9">
        <f>(J21/C14)</f>
        <v>1.1904899019296979E-3</v>
      </c>
      <c r="K22" s="6" t="s">
        <v>19</v>
      </c>
      <c r="L22" s="14">
        <f>(J22*2)</f>
        <v>2.3809798038593958E-3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200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7.3852772040087699E-12</v>
      </c>
      <c r="G5" s="4">
        <f>C4</f>
        <v>186.6</v>
      </c>
      <c r="I5" s="8">
        <f>(E5*G5)</f>
        <v>1.3780927262680364E-9</v>
      </c>
      <c r="J5" s="8">
        <f>(I5)^2</f>
        <v>1.8991395621928691E-18</v>
      </c>
      <c r="K5" s="16" t="s">
        <v>21</v>
      </c>
    </row>
    <row r="6" spans="2:13" ht="18" x14ac:dyDescent="0.4">
      <c r="B6" s="2" t="s">
        <v>2</v>
      </c>
      <c r="C6">
        <v>200</v>
      </c>
      <c r="D6" t="s">
        <v>6</v>
      </c>
      <c r="E6" s="22">
        <f>0.000055*B1+0.0005</f>
        <v>1.1500000000000002E-2</v>
      </c>
      <c r="F6" t="s">
        <v>6</v>
      </c>
      <c r="G6" s="12">
        <f>(C5/C8)</f>
        <v>0.93299999999999994</v>
      </c>
      <c r="H6" t="s">
        <v>11</v>
      </c>
      <c r="I6" s="8">
        <f>((E6*G6)/SQRT(3))</f>
        <v>6.1946797132700904E-3</v>
      </c>
      <c r="J6" s="8">
        <f t="shared" ref="J6:J9" si="0">(I6)^2</f>
        <v>3.8374056750000006E-5</v>
      </c>
      <c r="K6" s="1">
        <v>17</v>
      </c>
      <c r="L6" s="15" t="s">
        <v>20</v>
      </c>
      <c r="M6" s="9">
        <f>((J12)^4/(I5)^4)/17</f>
        <v>6.1388426364245992E+16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1E-3</v>
      </c>
      <c r="F7" t="s">
        <v>6</v>
      </c>
      <c r="G7" s="12">
        <f>(1/C8)</f>
        <v>0.93299999999999994</v>
      </c>
      <c r="H7" t="s">
        <v>11</v>
      </c>
      <c r="I7" s="8">
        <f>((E7*G7)/SQRT(3))</f>
        <v>5.3866780115392082E-4</v>
      </c>
      <c r="J7" s="8">
        <f t="shared" si="0"/>
        <v>2.9016299999999998E-7</v>
      </c>
    </row>
    <row r="8" spans="2:13" ht="18" x14ac:dyDescent="0.4">
      <c r="B8" s="2" t="s">
        <v>4</v>
      </c>
      <c r="C8" s="23">
        <f>(C6/C4)</f>
        <v>1.0718113612004287</v>
      </c>
      <c r="D8" t="s">
        <v>6</v>
      </c>
      <c r="E8" s="22">
        <f>0.00004*C8+0.000007</f>
        <v>4.9872454448017154E-5</v>
      </c>
      <c r="F8" t="s">
        <v>6</v>
      </c>
      <c r="G8" s="21">
        <f>(C5*C6/C8)</f>
        <v>186.6</v>
      </c>
      <c r="H8" t="s">
        <v>11</v>
      </c>
      <c r="I8" s="8">
        <f>((E8*G8)/SQRT(3))</f>
        <v>5.3729370751324961E-3</v>
      </c>
      <c r="J8" s="8">
        <f t="shared" si="0"/>
        <v>2.8868452813333344E-5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(0.00000125*C8)</f>
        <v>1.339764201500536E-6</v>
      </c>
      <c r="F9" t="s">
        <v>6</v>
      </c>
      <c r="G9" s="12">
        <v>186.58456945610604</v>
      </c>
      <c r="H9" t="s">
        <v>11</v>
      </c>
      <c r="I9" s="8">
        <f>((E9*G9)/SQRT(3))</f>
        <v>1.4432563156767587E-4</v>
      </c>
      <c r="J9" s="8">
        <f t="shared" si="0"/>
        <v>2.0829887927408518E-8</v>
      </c>
    </row>
    <row r="10" spans="2:13" x14ac:dyDescent="0.3">
      <c r="I10" s="9"/>
      <c r="J10" s="22">
        <f>(SUM(J5:J9))</f>
        <v>6.7553502451262652E-5</v>
      </c>
    </row>
    <row r="11" spans="2:13" s="5" customFormat="1" x14ac:dyDescent="0.3">
      <c r="B11" s="5">
        <v>200</v>
      </c>
      <c r="C11" s="6" t="s">
        <v>14</v>
      </c>
      <c r="J11" s="22">
        <f>(SQRT(J10))</f>
        <v>8.2190937731152977E-3</v>
      </c>
    </row>
    <row r="12" spans="2:13" x14ac:dyDescent="0.3">
      <c r="J12" s="9">
        <f>(J11/C4)</f>
        <v>4.4046590423983377E-5</v>
      </c>
      <c r="K12" s="6" t="s">
        <v>19</v>
      </c>
      <c r="L12" s="14">
        <f>(J12*2)</f>
        <v>8.8093180847966754E-5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7.3852772040087695E-7</v>
      </c>
      <c r="G15" s="4">
        <f>C14</f>
        <v>186</v>
      </c>
      <c r="I15" s="8">
        <f>(E15*G15)</f>
        <v>1.3736615599456312E-4</v>
      </c>
      <c r="J15" s="8">
        <f>(I15)^2</f>
        <v>1.886946081272265E-8</v>
      </c>
      <c r="K15" s="16" t="s">
        <v>21</v>
      </c>
    </row>
    <row r="16" spans="2:13" ht="18" x14ac:dyDescent="0.4">
      <c r="B16" s="2" t="s">
        <v>2</v>
      </c>
      <c r="C16">
        <v>200</v>
      </c>
      <c r="D16" t="s">
        <v>6</v>
      </c>
      <c r="E16" s="22">
        <f>0.0009*B11+0.009</f>
        <v>0.189</v>
      </c>
      <c r="F16" t="s">
        <v>6</v>
      </c>
      <c r="G16" s="12">
        <f>(C15/C18)</f>
        <v>0.93</v>
      </c>
      <c r="H16" t="s">
        <v>11</v>
      </c>
      <c r="I16" s="8">
        <f>(E16*G16)</f>
        <v>0.17577000000000001</v>
      </c>
      <c r="J16" s="8">
        <f t="shared" ref="J16:J19" si="1">(I16)^2</f>
        <v>3.0895092900000004E-2</v>
      </c>
      <c r="K16" s="1">
        <v>17</v>
      </c>
      <c r="L16" s="15" t="s">
        <v>20</v>
      </c>
      <c r="M16" s="9">
        <f>((J22)^4/(I15)^4)/17</f>
        <v>635.62381370867536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2E-3</v>
      </c>
      <c r="F17" t="s">
        <v>6</v>
      </c>
      <c r="G17" s="12">
        <f>(1/C18)</f>
        <v>0.93</v>
      </c>
      <c r="H17" t="s">
        <v>12</v>
      </c>
      <c r="I17" s="8">
        <f>((E17*G17)/SQRT(3))</f>
        <v>1.073871500692704E-3</v>
      </c>
      <c r="J17" s="8">
        <f t="shared" si="1"/>
        <v>1.1532000000000002E-6</v>
      </c>
    </row>
    <row r="18" spans="2:12" ht="18" x14ac:dyDescent="0.4">
      <c r="B18" s="2" t="s">
        <v>4</v>
      </c>
      <c r="C18" s="23">
        <f>(C16/C14)</f>
        <v>1.075268817204301</v>
      </c>
      <c r="D18" t="s">
        <v>6</v>
      </c>
      <c r="E18" s="22">
        <f>0.0012*C18+0.0005*1</f>
        <v>1.7903225806451611E-3</v>
      </c>
      <c r="F18" t="s">
        <v>6</v>
      </c>
      <c r="G18" s="12">
        <f>(C15*C16/C18)</f>
        <v>186</v>
      </c>
      <c r="H18" t="s">
        <v>12</v>
      </c>
      <c r="I18" s="8">
        <f>((E18*G18)/SQRT(3))</f>
        <v>0.19225763964014536</v>
      </c>
      <c r="J18" s="8">
        <f t="shared" si="1"/>
        <v>3.6962999999999996E-2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(0.000003*C18)</f>
        <v>3.2258064516129032E-6</v>
      </c>
      <c r="F19" t="s">
        <v>6</v>
      </c>
      <c r="G19" s="12">
        <v>186.04325396217408</v>
      </c>
      <c r="H19" t="s">
        <v>12</v>
      </c>
      <c r="I19" s="8">
        <f>((E19*G19)/SQRT(3))</f>
        <v>3.4649071856766167E-4</v>
      </c>
      <c r="J19" s="8">
        <f t="shared" si="1"/>
        <v>1.2005581805353452E-7</v>
      </c>
    </row>
    <row r="20" spans="2:12" x14ac:dyDescent="0.3">
      <c r="J20" s="10">
        <f>(SUM(J15:J19))</f>
        <v>6.7859385025278871E-2</v>
      </c>
    </row>
    <row r="21" spans="2:12" x14ac:dyDescent="0.3">
      <c r="J21" s="20">
        <f>(SQRT(J20))</f>
        <v>0.26049833977451542</v>
      </c>
      <c r="K21" s="5"/>
      <c r="L21" s="5"/>
    </row>
    <row r="22" spans="2:12" x14ac:dyDescent="0.3">
      <c r="J22" s="9">
        <f>(J21/C14)</f>
        <v>1.4005287084651367E-3</v>
      </c>
      <c r="K22" s="6" t="s">
        <v>19</v>
      </c>
      <c r="L22" s="14">
        <f>(J22*2)</f>
        <v>2.8010574169302733E-3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300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7.3852772040087699E-12</v>
      </c>
      <c r="G5" s="4">
        <f>C4</f>
        <v>186.6</v>
      </c>
      <c r="I5" s="8">
        <f>(E5*G5)</f>
        <v>1.3780927262680364E-9</v>
      </c>
      <c r="J5" s="8">
        <f>(I5)^2</f>
        <v>1.8991395621928691E-18</v>
      </c>
      <c r="K5" s="16" t="s">
        <v>21</v>
      </c>
    </row>
    <row r="6" spans="2:13" ht="18" x14ac:dyDescent="0.4">
      <c r="B6" s="2" t="s">
        <v>2</v>
      </c>
      <c r="C6">
        <v>300</v>
      </c>
      <c r="D6" t="s">
        <v>6</v>
      </c>
      <c r="E6" s="22">
        <f>0.000055*B1+0.0005</f>
        <v>1.7000000000000001E-2</v>
      </c>
      <c r="F6" t="s">
        <v>6</v>
      </c>
      <c r="G6" s="12">
        <f>(C5/C8)</f>
        <v>0.622</v>
      </c>
      <c r="H6" t="s">
        <v>11</v>
      </c>
      <c r="I6" s="8">
        <f>((E6*G6)/SQRT(3))</f>
        <v>6.1049017464111033E-3</v>
      </c>
      <c r="J6" s="8">
        <f t="shared" ref="J6:J9" si="0">(I6)^2</f>
        <v>3.7269825333333338E-5</v>
      </c>
      <c r="K6" s="1">
        <v>17</v>
      </c>
      <c r="L6" s="15" t="s">
        <v>20</v>
      </c>
      <c r="M6" s="9">
        <f>((J12)^4/(I5)^4)/17</f>
        <v>3.8276673952226675E+17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1.5E-3</v>
      </c>
      <c r="F7" t="s">
        <v>6</v>
      </c>
      <c r="G7" s="12">
        <f>(1/C8)</f>
        <v>0.622</v>
      </c>
      <c r="H7" t="s">
        <v>11</v>
      </c>
      <c r="I7" s="8">
        <f>((E7*G7)/SQRT(3))</f>
        <v>5.3866780115392093E-4</v>
      </c>
      <c r="J7" s="8">
        <f t="shared" si="0"/>
        <v>2.9016300000000008E-7</v>
      </c>
    </row>
    <row r="8" spans="2:13" ht="18" x14ac:dyDescent="0.4">
      <c r="B8" s="2" t="s">
        <v>4</v>
      </c>
      <c r="C8" s="23">
        <f>(C6/C4)</f>
        <v>1.6077170418006432</v>
      </c>
      <c r="D8" t="s">
        <v>6</v>
      </c>
      <c r="E8" s="22">
        <f>0.000035*C8+0.000005*10</f>
        <v>1.0627009646302252E-4</v>
      </c>
      <c r="F8" t="s">
        <v>6</v>
      </c>
      <c r="G8" s="21">
        <f>(C5*C6/C8)</f>
        <v>186.6</v>
      </c>
      <c r="H8" t="s">
        <v>11</v>
      </c>
      <c r="I8" s="8">
        <f>((E8*G8)/SQRT(3))</f>
        <v>1.144885583803028E-2</v>
      </c>
      <c r="J8" s="8">
        <f t="shared" si="0"/>
        <v>1.3107630000000001E-4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(0.00000125*C8)</f>
        <v>2.0096463022508042E-6</v>
      </c>
      <c r="F9" t="s">
        <v>6</v>
      </c>
      <c r="G9" s="12">
        <v>186.58456945610604</v>
      </c>
      <c r="H9" t="s">
        <v>11</v>
      </c>
      <c r="I9" s="8">
        <f>((E9*G9)/SQRT(3))</f>
        <v>2.164884473515138E-4</v>
      </c>
      <c r="J9" s="8">
        <f t="shared" si="0"/>
        <v>4.6867247836669163E-8</v>
      </c>
    </row>
    <row r="10" spans="2:13" x14ac:dyDescent="0.3">
      <c r="I10" s="9"/>
      <c r="J10" s="22">
        <f>(SUM(J5:J9))</f>
        <v>1.686831555811719E-4</v>
      </c>
    </row>
    <row r="11" spans="2:13" s="5" customFormat="1" x14ac:dyDescent="0.3">
      <c r="B11" s="5">
        <v>300</v>
      </c>
      <c r="C11" s="6" t="s">
        <v>14</v>
      </c>
      <c r="J11" s="22">
        <f>(SQRT(J10))</f>
        <v>1.298780795905036E-2</v>
      </c>
    </row>
    <row r="12" spans="2:13" x14ac:dyDescent="0.3">
      <c r="J12" s="9">
        <f>(J11/C4)</f>
        <v>6.9602400637997646E-5</v>
      </c>
      <c r="K12" s="6" t="s">
        <v>19</v>
      </c>
      <c r="L12" s="14">
        <f>(J12*2)</f>
        <v>1.3920480127599529E-4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7.3852772040087695E-7</v>
      </c>
      <c r="G15" s="4">
        <f>C14</f>
        <v>186</v>
      </c>
      <c r="I15" s="8">
        <f>(E15*G15)</f>
        <v>1.3736615599456312E-4</v>
      </c>
      <c r="J15" s="8">
        <f>(I15)^2</f>
        <v>1.886946081272265E-8</v>
      </c>
      <c r="K15" s="16" t="s">
        <v>21</v>
      </c>
    </row>
    <row r="16" spans="2:13" ht="18" x14ac:dyDescent="0.4">
      <c r="B16" s="2" t="s">
        <v>2</v>
      </c>
      <c r="C16">
        <v>300</v>
      </c>
      <c r="D16" t="s">
        <v>6</v>
      </c>
      <c r="E16" s="22">
        <f>0.0009*B11+0.009</f>
        <v>0.27900000000000003</v>
      </c>
      <c r="F16" t="s">
        <v>6</v>
      </c>
      <c r="G16" s="12">
        <f>(C15/C18)</f>
        <v>0.62</v>
      </c>
      <c r="H16" t="s">
        <v>11</v>
      </c>
      <c r="I16" s="8">
        <f>(E16*G16)</f>
        <v>0.17298000000000002</v>
      </c>
      <c r="J16" s="8">
        <f t="shared" ref="J16:J19" si="1">(I16)^2</f>
        <v>2.9922080400000009E-2</v>
      </c>
      <c r="K16" s="1">
        <v>17</v>
      </c>
      <c r="L16" s="15" t="s">
        <v>20</v>
      </c>
      <c r="M16" s="9">
        <f>((J22)^4/(I15)^4)/17</f>
        <v>189.06209682777467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3.0000000000000001E-3</v>
      </c>
      <c r="F17" t="s">
        <v>6</v>
      </c>
      <c r="G17" s="12">
        <f>(1/C18)</f>
        <v>0.62</v>
      </c>
      <c r="H17" t="s">
        <v>12</v>
      </c>
      <c r="I17" s="8">
        <f>((E17*G17)/SQRT(3))</f>
        <v>1.073871500692704E-3</v>
      </c>
      <c r="J17" s="8">
        <f t="shared" si="1"/>
        <v>1.1532000000000002E-6</v>
      </c>
    </row>
    <row r="18" spans="2:12" ht="18" x14ac:dyDescent="0.4">
      <c r="B18" s="2" t="s">
        <v>4</v>
      </c>
      <c r="C18" s="23">
        <f>(C16/C14)</f>
        <v>1.6129032258064515</v>
      </c>
      <c r="D18" t="s">
        <v>6</v>
      </c>
      <c r="E18" s="22">
        <f>0.0003*C18+0.0003</f>
        <v>7.838709677419354E-4</v>
      </c>
      <c r="F18" t="s">
        <v>6</v>
      </c>
      <c r="G18" s="12">
        <f>(C15*C16/C18)</f>
        <v>186</v>
      </c>
      <c r="H18" t="s">
        <v>12</v>
      </c>
      <c r="I18" s="8">
        <f>((E18*G18)/SQRT(3))</f>
        <v>8.4177669247847434E-2</v>
      </c>
      <c r="J18" s="8">
        <f t="shared" si="1"/>
        <v>7.0858799999999993E-3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(0.000003*C18)</f>
        <v>4.8387096774193544E-6</v>
      </c>
      <c r="F19" t="s">
        <v>6</v>
      </c>
      <c r="G19" s="12">
        <v>186.04325396217408</v>
      </c>
      <c r="H19" t="s">
        <v>12</v>
      </c>
      <c r="I19" s="8">
        <f>((E19*G19)/SQRT(3))</f>
        <v>5.1973607785149253E-4</v>
      </c>
      <c r="J19" s="8">
        <f t="shared" si="1"/>
        <v>2.7012559062045268E-7</v>
      </c>
    </row>
    <row r="20" spans="2:12" x14ac:dyDescent="0.3">
      <c r="J20" s="10">
        <f>(SUM(J15:J19))</f>
        <v>3.7009402595051435E-2</v>
      </c>
    </row>
    <row r="21" spans="2:12" x14ac:dyDescent="0.3">
      <c r="J21" s="20">
        <f>(SQRT(J20))</f>
        <v>0.19237827994618165</v>
      </c>
      <c r="K21" s="5"/>
      <c r="L21" s="5"/>
    </row>
    <row r="22" spans="2:12" x14ac:dyDescent="0.3">
      <c r="J22" s="9">
        <f>(J21/C14)</f>
        <v>1.0342918276676433E-3</v>
      </c>
      <c r="K22" s="6" t="s">
        <v>19</v>
      </c>
      <c r="L22" s="14">
        <f>(J22*2)</f>
        <v>2.0685836553352866E-3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M22"/>
  <sheetViews>
    <sheetView workbookViewId="0">
      <selection activeCell="E17" sqref="E17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500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7.3852772040087699E-12</v>
      </c>
      <c r="G5" s="4">
        <f>C4</f>
        <v>186.6</v>
      </c>
      <c r="I5" s="8">
        <f>(E5*G5)</f>
        <v>1.3780927262680364E-9</v>
      </c>
      <c r="J5" s="8">
        <f>(I5)^2</f>
        <v>1.8991395621928691E-18</v>
      </c>
      <c r="K5" s="16" t="s">
        <v>21</v>
      </c>
    </row>
    <row r="6" spans="2:13" ht="18" x14ac:dyDescent="0.4">
      <c r="B6" s="2" t="s">
        <v>2</v>
      </c>
      <c r="C6">
        <v>500</v>
      </c>
      <c r="D6" t="s">
        <v>6</v>
      </c>
      <c r="E6" s="22">
        <f>0.000055*B1+0.0015</f>
        <v>2.9000000000000001E-2</v>
      </c>
      <c r="F6" t="s">
        <v>6</v>
      </c>
      <c r="G6" s="12">
        <f>(C5/C8)</f>
        <v>0.37319999999999998</v>
      </c>
      <c r="H6" t="s">
        <v>11</v>
      </c>
      <c r="I6" s="8">
        <f>((E6*G6)/SQRT(3))</f>
        <v>6.2485464933854824E-3</v>
      </c>
      <c r="J6" s="8">
        <f t="shared" ref="J6:J9" si="0">(I6)^2</f>
        <v>3.9044333280000007E-5</v>
      </c>
      <c r="K6" s="1">
        <v>17</v>
      </c>
      <c r="L6" s="15" t="s">
        <v>20</v>
      </c>
      <c r="M6" s="9">
        <f>((J12)^4/(I5)^4)/17</f>
        <v>1.049886530221991E+18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2.5000000000000001E-3</v>
      </c>
      <c r="F7" t="s">
        <v>6</v>
      </c>
      <c r="G7" s="12">
        <f>(1/C8)</f>
        <v>0.37319999999999998</v>
      </c>
      <c r="H7" t="s">
        <v>11</v>
      </c>
      <c r="I7" s="8">
        <f>((E7*G7)/SQRT(3))</f>
        <v>5.3866780115392082E-4</v>
      </c>
      <c r="J7" s="8">
        <f t="shared" si="0"/>
        <v>2.9016299999999998E-7</v>
      </c>
    </row>
    <row r="8" spans="2:13" ht="18" x14ac:dyDescent="0.4">
      <c r="B8" s="2" t="s">
        <v>4</v>
      </c>
      <c r="C8" s="23">
        <f>(C6/C4)</f>
        <v>2.679528403001072</v>
      </c>
      <c r="D8" t="s">
        <v>6</v>
      </c>
      <c r="E8" s="22">
        <f>0.000035*C8+0.000005*10</f>
        <v>1.4378349410503751E-4</v>
      </c>
      <c r="F8" t="s">
        <v>6</v>
      </c>
      <c r="G8" s="21">
        <f>(C5*C6/C8)</f>
        <v>186.6</v>
      </c>
      <c r="H8" t="s">
        <v>11</v>
      </c>
      <c r="I8" s="8">
        <f>((E8*G8)/SQRT(3))</f>
        <v>1.549030772235766E-2</v>
      </c>
      <c r="J8" s="8">
        <f t="shared" si="0"/>
        <v>2.3994963333333336E-4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(0.000001*C8)</f>
        <v>2.6795284030010721E-6</v>
      </c>
      <c r="F9" t="s">
        <v>6</v>
      </c>
      <c r="G9" s="12">
        <v>186.58456945610604</v>
      </c>
      <c r="H9" t="s">
        <v>11</v>
      </c>
      <c r="I9" s="8">
        <f>((E9*G9)/SQRT(3))</f>
        <v>2.8865126313535174E-4</v>
      </c>
      <c r="J9" s="8">
        <f t="shared" si="0"/>
        <v>8.3319551709634072E-8</v>
      </c>
    </row>
    <row r="10" spans="2:13" x14ac:dyDescent="0.3">
      <c r="I10" s="9"/>
      <c r="J10" s="22">
        <f>(SUM(J5:J9))</f>
        <v>2.7936744916504488E-4</v>
      </c>
    </row>
    <row r="11" spans="2:13" s="5" customFormat="1" x14ac:dyDescent="0.3">
      <c r="B11" s="5">
        <v>500</v>
      </c>
      <c r="C11" s="6" t="s">
        <v>14</v>
      </c>
      <c r="J11" s="22">
        <f>(SQRT(J10))</f>
        <v>1.6714288772336227E-2</v>
      </c>
    </row>
    <row r="12" spans="2:13" x14ac:dyDescent="0.3">
      <c r="J12" s="9">
        <f>(J11/C4)</f>
        <v>8.9572823002873671E-5</v>
      </c>
      <c r="K12" s="6" t="s">
        <v>19</v>
      </c>
      <c r="L12" s="14">
        <f>(J12*2)</f>
        <v>1.7914564600574734E-4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7.3852772040087695E-7</v>
      </c>
      <c r="G15" s="4">
        <f>C14</f>
        <v>186</v>
      </c>
      <c r="I15" s="8">
        <f>(E15*G15)</f>
        <v>1.3736615599456312E-4</v>
      </c>
      <c r="J15" s="8">
        <f>(I15)^2</f>
        <v>1.886946081272265E-8</v>
      </c>
      <c r="K15" s="16" t="s">
        <v>21</v>
      </c>
    </row>
    <row r="16" spans="2:13" ht="18" x14ac:dyDescent="0.4">
      <c r="B16" s="2" t="s">
        <v>2</v>
      </c>
      <c r="C16">
        <v>500</v>
      </c>
      <c r="D16" t="s">
        <v>6</v>
      </c>
      <c r="E16" s="22">
        <f>0.0009*B11+0.02</f>
        <v>0.47000000000000003</v>
      </c>
      <c r="F16" t="s">
        <v>6</v>
      </c>
      <c r="G16" s="12">
        <f>(C15/C18)</f>
        <v>0.372</v>
      </c>
      <c r="H16" t="s">
        <v>11</v>
      </c>
      <c r="I16" s="8">
        <f>(E16*G16)</f>
        <v>0.17484000000000002</v>
      </c>
      <c r="J16" s="8">
        <f t="shared" ref="J16:J19" si="1">(I16)^2</f>
        <v>3.0569025600000008E-2</v>
      </c>
      <c r="K16" s="1">
        <v>17</v>
      </c>
      <c r="L16" s="15" t="s">
        <v>20</v>
      </c>
      <c r="M16" s="9">
        <f>((J22)^4/(I15)^4)/17</f>
        <v>5017.3214531715184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5.0000000000000001E-3</v>
      </c>
      <c r="F17" t="s">
        <v>6</v>
      </c>
      <c r="G17" s="12">
        <f>(1/C18)</f>
        <v>0.372</v>
      </c>
      <c r="H17" t="s">
        <v>12</v>
      </c>
      <c r="I17" s="8">
        <f>((E17*G17)/SQRT(3))</f>
        <v>1.073871500692704E-3</v>
      </c>
      <c r="J17" s="8">
        <f t="shared" si="1"/>
        <v>1.1532000000000002E-6</v>
      </c>
    </row>
    <row r="18" spans="2:12" ht="18" x14ac:dyDescent="0.4">
      <c r="B18" s="2" t="s">
        <v>4</v>
      </c>
      <c r="C18" s="23">
        <f>(C16/C14)</f>
        <v>2.6881720430107525</v>
      </c>
      <c r="D18" t="s">
        <v>6</v>
      </c>
      <c r="E18" s="22">
        <f>0.0012*C18+0.0005</f>
        <v>3.7258064516129028E-3</v>
      </c>
      <c r="F18" t="s">
        <v>6</v>
      </c>
      <c r="G18" s="12">
        <f>(C15*C16/C18)</f>
        <v>186</v>
      </c>
      <c r="H18" t="s">
        <v>12</v>
      </c>
      <c r="I18" s="8">
        <f>((E18*G18)/SQRT(3))</f>
        <v>0.40010373654841064</v>
      </c>
      <c r="J18" s="8">
        <f t="shared" si="1"/>
        <v>0.16008299999999998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(0.000003*C18)</f>
        <v>8.0645161290322584E-6</v>
      </c>
      <c r="F19" t="s">
        <v>6</v>
      </c>
      <c r="G19" s="12">
        <v>186.04325396217408</v>
      </c>
      <c r="H19" t="s">
        <v>12</v>
      </c>
      <c r="I19" s="8">
        <f>((E19*G19)/SQRT(3))</f>
        <v>8.6622679641915425E-4</v>
      </c>
      <c r="J19" s="8">
        <f t="shared" si="1"/>
        <v>7.5034886283459093E-7</v>
      </c>
    </row>
    <row r="20" spans="2:12" x14ac:dyDescent="0.3">
      <c r="J20" s="10">
        <f>(SUM(J15:J19))</f>
        <v>0.19065394801832361</v>
      </c>
    </row>
    <row r="21" spans="2:12" x14ac:dyDescent="0.3">
      <c r="J21" s="20">
        <f>(SQRT(J20))</f>
        <v>0.43663937982999612</v>
      </c>
      <c r="K21" s="5"/>
      <c r="L21" s="5"/>
    </row>
    <row r="22" spans="2:12" x14ac:dyDescent="0.3">
      <c r="J22" s="9">
        <f>(J21/C14)</f>
        <v>2.3475235474730975E-3</v>
      </c>
      <c r="K22" s="6" t="s">
        <v>19</v>
      </c>
      <c r="L22" s="14">
        <f>(J22*2)</f>
        <v>4.6950470949461949E-3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68"/>
  <sheetViews>
    <sheetView tabSelected="1" workbookViewId="0">
      <selection activeCell="P27" sqref="P27"/>
    </sheetView>
  </sheetViews>
  <sheetFormatPr defaultRowHeight="14.4" x14ac:dyDescent="0.3"/>
  <sheetData>
    <row r="1" spans="1:13" x14ac:dyDescent="0.3">
      <c r="A1" s="5">
        <v>1000</v>
      </c>
      <c r="B1" s="6" t="s">
        <v>13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3" spans="1:13" ht="18" x14ac:dyDescent="0.4">
      <c r="A3" s="1" t="s">
        <v>7</v>
      </c>
      <c r="B3" s="6" t="s">
        <v>8</v>
      </c>
      <c r="C3" s="5"/>
      <c r="D3" s="5" t="s">
        <v>15</v>
      </c>
      <c r="E3" s="5"/>
      <c r="F3" s="7" t="s">
        <v>16</v>
      </c>
      <c r="G3" s="5"/>
      <c r="H3" s="6" t="s">
        <v>17</v>
      </c>
      <c r="I3" s="6" t="s">
        <v>18</v>
      </c>
    </row>
    <row r="4" spans="1:13" ht="15.6" x14ac:dyDescent="0.3">
      <c r="A4" s="2" t="s">
        <v>0</v>
      </c>
      <c r="B4" s="4">
        <v>186.6</v>
      </c>
    </row>
    <row r="5" spans="1:13" ht="15.6" x14ac:dyDescent="0.3">
      <c r="A5" s="2" t="s">
        <v>1</v>
      </c>
      <c r="B5">
        <v>1</v>
      </c>
      <c r="D5" s="9">
        <v>7.3852772040087696E-17</v>
      </c>
      <c r="F5" s="4">
        <f>B4</f>
        <v>186.6</v>
      </c>
      <c r="H5" s="8">
        <f>(D5*F5)</f>
        <v>1.3780927262680364E-14</v>
      </c>
      <c r="I5" s="8">
        <f>(H5)^2</f>
        <v>1.8991395621928691E-28</v>
      </c>
      <c r="J5" s="16" t="s">
        <v>21</v>
      </c>
    </row>
    <row r="6" spans="1:13" ht="18" x14ac:dyDescent="0.4">
      <c r="A6" s="2" t="s">
        <v>2</v>
      </c>
      <c r="B6">
        <v>1000</v>
      </c>
      <c r="C6" t="s">
        <v>6</v>
      </c>
      <c r="D6" s="22">
        <f>0.000055*A1+0.0015</f>
        <v>5.6500000000000002E-2</v>
      </c>
      <c r="E6" t="s">
        <v>6</v>
      </c>
      <c r="F6" s="12">
        <f>(B5/B8)</f>
        <v>0.18659999999999999</v>
      </c>
      <c r="G6" t="s">
        <v>11</v>
      </c>
      <c r="H6" s="8">
        <f>((D6*F6)/SQRT(3))</f>
        <v>6.0869461530393054E-3</v>
      </c>
      <c r="I6" s="8">
        <f t="shared" ref="I6:I9" si="0">(H6)^2</f>
        <v>3.7050913469999999E-5</v>
      </c>
      <c r="J6" s="1">
        <v>17</v>
      </c>
      <c r="K6" s="15" t="s">
        <v>20</v>
      </c>
      <c r="L6" s="9">
        <f>((I12)^4/(H5)^4)/17</f>
        <v>6.455222450053233E+38</v>
      </c>
    </row>
    <row r="7" spans="1:13" ht="18" x14ac:dyDescent="0.4">
      <c r="A7" s="2" t="s">
        <v>3</v>
      </c>
      <c r="B7">
        <v>0</v>
      </c>
      <c r="C7" t="s">
        <v>6</v>
      </c>
      <c r="D7" s="8">
        <f>(0.000005*B6)</f>
        <v>5.0000000000000001E-3</v>
      </c>
      <c r="E7" t="s">
        <v>6</v>
      </c>
      <c r="F7" s="12">
        <f>(1/B8)</f>
        <v>0.18659999999999999</v>
      </c>
      <c r="G7" t="s">
        <v>11</v>
      </c>
      <c r="H7" s="8">
        <f>((D7*F7)/SQRT(3))</f>
        <v>5.3866780115392082E-4</v>
      </c>
      <c r="I7" s="8">
        <f t="shared" si="0"/>
        <v>2.9016299999999998E-7</v>
      </c>
    </row>
    <row r="8" spans="1:13" ht="18" x14ac:dyDescent="0.4">
      <c r="A8" s="2" t="s">
        <v>4</v>
      </c>
      <c r="B8" s="12">
        <f>(B6/B4)</f>
        <v>5.359056806002144</v>
      </c>
      <c r="C8" t="s">
        <v>6</v>
      </c>
      <c r="D8" s="22">
        <f>0.000035*B8+0.000005*10</f>
        <v>2.3756698821007503E-4</v>
      </c>
      <c r="E8" t="s">
        <v>6</v>
      </c>
      <c r="F8" s="21">
        <f>(B5*B6/B8)</f>
        <v>186.6</v>
      </c>
      <c r="G8" t="s">
        <v>11</v>
      </c>
      <c r="H8" s="8">
        <f>((D8*F8)/SQRT(3))</f>
        <v>2.5593937433176114E-2</v>
      </c>
      <c r="I8" s="8">
        <f t="shared" si="0"/>
        <v>6.5504963333333347E-4</v>
      </c>
    </row>
    <row r="9" spans="1:13" ht="18" x14ac:dyDescent="0.4">
      <c r="A9" s="2" t="s">
        <v>5</v>
      </c>
      <c r="B9">
        <v>0</v>
      </c>
      <c r="C9" t="s">
        <v>6</v>
      </c>
      <c r="D9" s="9">
        <f>(0.000001*B8)</f>
        <v>5.3590568060021441E-6</v>
      </c>
      <c r="E9" t="s">
        <v>6</v>
      </c>
      <c r="F9" s="12">
        <v>186.58456945610604</v>
      </c>
      <c r="G9" t="s">
        <v>11</v>
      </c>
      <c r="H9" s="8">
        <f>((D9*F9)/SQRT(3))</f>
        <v>5.7730252627070347E-4</v>
      </c>
      <c r="I9" s="8">
        <f t="shared" si="0"/>
        <v>3.3327820683853629E-7</v>
      </c>
    </row>
    <row r="10" spans="1:13" x14ac:dyDescent="0.3">
      <c r="H10" s="9"/>
      <c r="I10" s="10">
        <f>(SUM(I5:I9))</f>
        <v>6.9272398801017206E-4</v>
      </c>
    </row>
    <row r="11" spans="1:13" x14ac:dyDescent="0.3">
      <c r="A11" s="5"/>
      <c r="B11" s="6"/>
      <c r="C11" s="5"/>
      <c r="D11" s="5"/>
      <c r="E11" s="5"/>
      <c r="F11" s="5"/>
      <c r="G11" s="5"/>
      <c r="H11" s="5"/>
      <c r="I11" s="10">
        <f>(SQRT(I10))</f>
        <v>2.6319650225832637E-2</v>
      </c>
      <c r="J11" s="5"/>
      <c r="K11" s="5"/>
      <c r="L11" s="5"/>
      <c r="M11" s="5"/>
    </row>
    <row r="12" spans="1:13" x14ac:dyDescent="0.3">
      <c r="I12" s="10">
        <f>(I11/B4)</f>
        <v>1.4104850067434425E-4</v>
      </c>
      <c r="J12" s="6" t="s">
        <v>19</v>
      </c>
      <c r="K12" s="14">
        <f>(I12*2)</f>
        <v>2.820970013486885E-4</v>
      </c>
    </row>
    <row r="15" spans="1:13" x14ac:dyDescent="0.3">
      <c r="A15" s="5">
        <v>1000</v>
      </c>
      <c r="B15" s="6" t="s">
        <v>14</v>
      </c>
      <c r="C15" s="5" t="s">
        <v>22</v>
      </c>
      <c r="D15" s="5"/>
      <c r="E15" s="5"/>
      <c r="F15" s="5"/>
      <c r="G15" s="5"/>
      <c r="H15" s="5"/>
      <c r="I15" s="5"/>
      <c r="J15" s="5"/>
      <c r="K15" s="5"/>
      <c r="L15" s="5"/>
      <c r="M15" s="5"/>
    </row>
    <row r="17" spans="1:13" ht="18" x14ac:dyDescent="0.4">
      <c r="A17" s="1" t="s">
        <v>7</v>
      </c>
      <c r="B17" s="6" t="s">
        <v>8</v>
      </c>
      <c r="C17" s="5"/>
      <c r="D17" s="5" t="s">
        <v>15</v>
      </c>
      <c r="E17" s="5"/>
      <c r="F17" s="7" t="s">
        <v>16</v>
      </c>
      <c r="G17" s="5"/>
      <c r="H17" s="6" t="s">
        <v>17</v>
      </c>
      <c r="I17" s="6" t="s">
        <v>18</v>
      </c>
    </row>
    <row r="18" spans="1:13" ht="15.6" x14ac:dyDescent="0.3">
      <c r="A18" s="2" t="s">
        <v>0</v>
      </c>
      <c r="B18" s="4">
        <v>186.6</v>
      </c>
    </row>
    <row r="19" spans="1:13" ht="15.6" x14ac:dyDescent="0.3">
      <c r="A19" s="2" t="s">
        <v>1</v>
      </c>
      <c r="B19">
        <v>1</v>
      </c>
      <c r="D19" s="9">
        <v>7.3852772040087699E-12</v>
      </c>
      <c r="F19" s="4">
        <f>B18</f>
        <v>186.6</v>
      </c>
      <c r="H19" s="8">
        <f>(D19*F19)</f>
        <v>1.3780927262680364E-9</v>
      </c>
      <c r="I19" s="8">
        <f>(H19)^2</f>
        <v>1.8991395621928691E-18</v>
      </c>
      <c r="J19" s="16" t="s">
        <v>21</v>
      </c>
    </row>
    <row r="20" spans="1:13" ht="18" x14ac:dyDescent="0.4">
      <c r="A20" s="2" t="s">
        <v>2</v>
      </c>
      <c r="B20">
        <v>1000</v>
      </c>
      <c r="C20" t="s">
        <v>6</v>
      </c>
      <c r="D20" s="25">
        <f>0.0005*A15+0.02</f>
        <v>0.52</v>
      </c>
      <c r="E20" t="s">
        <v>6</v>
      </c>
      <c r="F20" s="12">
        <f>(B19/B22)</f>
        <v>0.18659999999999999</v>
      </c>
      <c r="G20" t="s">
        <v>11</v>
      </c>
      <c r="H20" s="8">
        <f>((D20*F20)/SQRT(3))</f>
        <v>5.6021451320007763E-2</v>
      </c>
      <c r="I20" s="8">
        <f t="shared" ref="I20:I23" si="1">(H20)^2</f>
        <v>3.1384030079999996E-3</v>
      </c>
      <c r="J20" s="1">
        <v>17</v>
      </c>
      <c r="K20" s="15" t="s">
        <v>20</v>
      </c>
      <c r="L20" s="9">
        <f>((I26)^4/(H19)^4)/17</f>
        <v>2.7425573512743586E+24</v>
      </c>
    </row>
    <row r="21" spans="1:13" ht="18" x14ac:dyDescent="0.4">
      <c r="A21" s="2" t="s">
        <v>3</v>
      </c>
      <c r="B21">
        <v>0</v>
      </c>
      <c r="C21" t="s">
        <v>6</v>
      </c>
      <c r="D21" s="8">
        <f>(0.000005*B20)</f>
        <v>5.0000000000000001E-3</v>
      </c>
      <c r="E21" t="s">
        <v>6</v>
      </c>
      <c r="F21" s="12">
        <f>(1/B22)</f>
        <v>0.18659999999999999</v>
      </c>
      <c r="G21" t="s">
        <v>11</v>
      </c>
      <c r="H21" s="8">
        <f>((D21*F21)/SQRT(3))</f>
        <v>5.3866780115392082E-4</v>
      </c>
      <c r="I21" s="8">
        <f t="shared" si="1"/>
        <v>2.9016299999999998E-7</v>
      </c>
    </row>
    <row r="22" spans="1:13" ht="18" x14ac:dyDescent="0.4">
      <c r="A22" s="2" t="s">
        <v>4</v>
      </c>
      <c r="B22" s="4">
        <f>(B20/B18)</f>
        <v>5.359056806002144</v>
      </c>
      <c r="C22" t="s">
        <v>6</v>
      </c>
      <c r="D22" s="22">
        <f>0.0006*B22+0.0003*10</f>
        <v>6.2154340836012862E-3</v>
      </c>
      <c r="E22" t="s">
        <v>6</v>
      </c>
      <c r="F22" s="21">
        <f>(B19*B20/B22)</f>
        <v>186.6</v>
      </c>
      <c r="G22" t="s">
        <v>11</v>
      </c>
      <c r="H22" s="8">
        <f>((D22*F22)/SQRT(3))</f>
        <v>0.66961084220612799</v>
      </c>
      <c r="I22" s="8">
        <f t="shared" si="1"/>
        <v>0.44837868000000003</v>
      </c>
    </row>
    <row r="23" spans="1:13" ht="18" x14ac:dyDescent="0.4">
      <c r="A23" s="2" t="s">
        <v>5</v>
      </c>
      <c r="B23">
        <v>0</v>
      </c>
      <c r="C23" t="s">
        <v>6</v>
      </c>
      <c r="D23" s="9">
        <f>(0.000005*B22)</f>
        <v>2.6795284030010723E-5</v>
      </c>
      <c r="E23" t="s">
        <v>6</v>
      </c>
      <c r="F23" s="12">
        <v>186.58456945610604</v>
      </c>
      <c r="G23" t="s">
        <v>11</v>
      </c>
      <c r="H23" s="8">
        <f>((D23*F23)/SQRT(3))</f>
        <v>2.8865126313535176E-3</v>
      </c>
      <c r="I23" s="8">
        <f t="shared" si="1"/>
        <v>8.3319551709634083E-6</v>
      </c>
    </row>
    <row r="24" spans="1:13" x14ac:dyDescent="0.3">
      <c r="H24" s="9"/>
      <c r="I24" s="10">
        <f>(SUM(I19:I23))</f>
        <v>0.45152570512617102</v>
      </c>
    </row>
    <row r="25" spans="1:13" x14ac:dyDescent="0.3">
      <c r="A25" s="5"/>
      <c r="B25" s="6"/>
      <c r="C25" s="5"/>
      <c r="D25" s="5"/>
      <c r="E25" s="5"/>
      <c r="F25" s="5"/>
      <c r="G25" s="5"/>
      <c r="H25" s="5"/>
      <c r="I25" s="10">
        <f>(SQRT(I24))</f>
        <v>0.67195662443804438</v>
      </c>
      <c r="J25" s="5"/>
      <c r="K25" s="5"/>
      <c r="L25" s="5"/>
      <c r="M25" s="5"/>
    </row>
    <row r="26" spans="1:13" x14ac:dyDescent="0.3">
      <c r="I26" s="10">
        <f>(I25/B18)</f>
        <v>3.6010537215329283E-3</v>
      </c>
      <c r="J26" s="6" t="s">
        <v>19</v>
      </c>
      <c r="K26" s="14">
        <f>(I26*2)</f>
        <v>7.2021074430658567E-3</v>
      </c>
    </row>
    <row r="30" spans="1:13" x14ac:dyDescent="0.3">
      <c r="A30" s="5">
        <v>1000</v>
      </c>
      <c r="B30" s="6" t="s">
        <v>14</v>
      </c>
      <c r="C30" s="5" t="s">
        <v>23</v>
      </c>
      <c r="D30" s="5"/>
      <c r="E30" s="5"/>
      <c r="F30" s="5"/>
      <c r="G30" s="5"/>
      <c r="H30" s="5"/>
      <c r="I30" s="5"/>
      <c r="J30" s="5"/>
      <c r="K30" s="5"/>
      <c r="L30" s="5"/>
      <c r="M30" s="5"/>
    </row>
    <row r="32" spans="1:13" ht="18" x14ac:dyDescent="0.4">
      <c r="A32" s="1" t="s">
        <v>7</v>
      </c>
      <c r="B32" s="6" t="s">
        <v>8</v>
      </c>
      <c r="C32" s="5"/>
      <c r="D32" s="5" t="s">
        <v>15</v>
      </c>
      <c r="E32" s="5"/>
      <c r="F32" s="7" t="s">
        <v>16</v>
      </c>
      <c r="G32" s="5"/>
      <c r="H32" s="6" t="s">
        <v>17</v>
      </c>
      <c r="I32" s="6" t="s">
        <v>18</v>
      </c>
    </row>
    <row r="33" spans="1:13" ht="15.6" x14ac:dyDescent="0.3">
      <c r="A33" s="2" t="s">
        <v>0</v>
      </c>
      <c r="B33" s="4">
        <v>186.6</v>
      </c>
    </row>
    <row r="34" spans="1:13" ht="15.6" x14ac:dyDescent="0.3">
      <c r="A34" s="2" t="s">
        <v>1</v>
      </c>
      <c r="B34">
        <v>1</v>
      </c>
      <c r="D34" s="9">
        <v>7.3852772040087699E-12</v>
      </c>
      <c r="F34" s="4">
        <f>B33</f>
        <v>186.6</v>
      </c>
      <c r="H34" s="8">
        <f>(D34*F34)</f>
        <v>1.3780927262680364E-9</v>
      </c>
      <c r="I34" s="8">
        <f>(H34)^2</f>
        <v>1.8991395621928691E-18</v>
      </c>
      <c r="J34" s="16" t="s">
        <v>21</v>
      </c>
    </row>
    <row r="35" spans="1:13" ht="18" x14ac:dyDescent="0.4">
      <c r="A35" s="2" t="s">
        <v>2</v>
      </c>
      <c r="B35">
        <v>1000</v>
      </c>
      <c r="C35" t="s">
        <v>6</v>
      </c>
      <c r="D35" s="26">
        <f>0.0005*A30+0.02</f>
        <v>0.52</v>
      </c>
      <c r="E35" t="s">
        <v>6</v>
      </c>
      <c r="F35" s="12">
        <f>(B34/B37)</f>
        <v>0.18659999999999999</v>
      </c>
      <c r="G35" t="s">
        <v>11</v>
      </c>
      <c r="H35" s="8">
        <f>((D35*F35)/SQRT(3))</f>
        <v>5.6021451320007763E-2</v>
      </c>
      <c r="I35" s="8">
        <f t="shared" ref="I35:I38" si="2">(H35)^2</f>
        <v>3.1384030079999996E-3</v>
      </c>
      <c r="J35" s="1">
        <v>17</v>
      </c>
      <c r="K35" s="15" t="s">
        <v>20</v>
      </c>
      <c r="L35" s="9">
        <f>((I41)^4/(H34)^4)/17</f>
        <v>2.7428610083704038E+24</v>
      </c>
    </row>
    <row r="36" spans="1:13" ht="18" x14ac:dyDescent="0.4">
      <c r="A36" s="2" t="s">
        <v>3</v>
      </c>
      <c r="B36">
        <v>0</v>
      </c>
      <c r="C36" t="s">
        <v>6</v>
      </c>
      <c r="D36" s="8">
        <f>(0.000005*B35)</f>
        <v>5.0000000000000001E-3</v>
      </c>
      <c r="E36" t="s">
        <v>6</v>
      </c>
      <c r="F36" s="12">
        <f>(1/B37)</f>
        <v>0.18659999999999999</v>
      </c>
      <c r="G36" t="s">
        <v>11</v>
      </c>
      <c r="H36" s="8">
        <f>((D36*F36)/SQRT(3))</f>
        <v>5.3866780115392082E-4</v>
      </c>
      <c r="I36" s="8">
        <f t="shared" si="2"/>
        <v>2.9016299999999998E-7</v>
      </c>
    </row>
    <row r="37" spans="1:13" ht="18" x14ac:dyDescent="0.4">
      <c r="A37" s="2" t="s">
        <v>4</v>
      </c>
      <c r="B37" s="23">
        <f>(B35/B33)</f>
        <v>5.359056806002144</v>
      </c>
      <c r="C37" t="s">
        <v>6</v>
      </c>
      <c r="D37" s="22">
        <f>0.0006*B37+0.0003*10</f>
        <v>6.2154340836012862E-3</v>
      </c>
      <c r="E37" t="s">
        <v>6</v>
      </c>
      <c r="F37" s="21">
        <f>(B34*B35/B37)</f>
        <v>186.6</v>
      </c>
      <c r="G37" t="s">
        <v>11</v>
      </c>
      <c r="H37" s="8">
        <f>((D37*F37)/SQRT(3))</f>
        <v>0.66961084220612799</v>
      </c>
      <c r="I37" s="8">
        <f t="shared" si="2"/>
        <v>0.44837868000000003</v>
      </c>
    </row>
    <row r="38" spans="1:13" ht="18" x14ac:dyDescent="0.4">
      <c r="A38" s="2" t="s">
        <v>5</v>
      </c>
      <c r="B38">
        <v>0</v>
      </c>
      <c r="C38" t="s">
        <v>6</v>
      </c>
      <c r="D38" s="9">
        <f>(0.00001*B37)</f>
        <v>5.3590568060021446E-5</v>
      </c>
      <c r="E38" t="s">
        <v>6</v>
      </c>
      <c r="F38" s="12">
        <v>186.58456945610604</v>
      </c>
      <c r="G38" t="s">
        <v>11</v>
      </c>
      <c r="H38" s="8">
        <f>((D38*F38)/SQRT(3))</f>
        <v>5.7730252627070352E-3</v>
      </c>
      <c r="I38" s="8">
        <f t="shared" si="2"/>
        <v>3.3327820683853633E-5</v>
      </c>
    </row>
    <row r="39" spans="1:13" x14ac:dyDescent="0.3">
      <c r="H39" s="9"/>
      <c r="I39" s="10">
        <f>(SUM(I34:I38))</f>
        <v>0.45155070099168387</v>
      </c>
    </row>
    <row r="40" spans="1:13" x14ac:dyDescent="0.3">
      <c r="A40" s="5"/>
      <c r="B40" s="6"/>
      <c r="C40" s="5"/>
      <c r="D40" s="5"/>
      <c r="E40" s="5"/>
      <c r="F40" s="5"/>
      <c r="G40" s="5"/>
      <c r="H40" s="5"/>
      <c r="I40" s="10">
        <f>(SQRT(I39))</f>
        <v>0.6719752234953934</v>
      </c>
      <c r="J40" s="5"/>
      <c r="K40" s="5"/>
      <c r="L40" s="5"/>
      <c r="M40" s="5"/>
    </row>
    <row r="41" spans="1:13" x14ac:dyDescent="0.3">
      <c r="I41" s="10">
        <f>(I40/B33)</f>
        <v>3.6011533949377996E-3</v>
      </c>
      <c r="J41" s="6" t="s">
        <v>19</v>
      </c>
      <c r="K41" s="14">
        <f>(I41*2)</f>
        <v>7.2023067898755993E-3</v>
      </c>
    </row>
    <row r="43" spans="1:13" x14ac:dyDescent="0.3">
      <c r="A43" s="5">
        <v>1000</v>
      </c>
      <c r="B43" s="6" t="s">
        <v>14</v>
      </c>
      <c r="C43" s="5" t="s">
        <v>24</v>
      </c>
      <c r="D43" s="5"/>
      <c r="E43" s="5"/>
      <c r="F43" s="5"/>
      <c r="G43" s="5"/>
      <c r="H43" s="5"/>
      <c r="I43" s="5"/>
      <c r="J43" s="5"/>
      <c r="K43" s="5"/>
      <c r="L43" s="5"/>
      <c r="M43" s="5"/>
    </row>
    <row r="45" spans="1:13" ht="18" x14ac:dyDescent="0.4">
      <c r="A45" s="1" t="s">
        <v>7</v>
      </c>
      <c r="B45" s="6" t="s">
        <v>8</v>
      </c>
      <c r="C45" s="5"/>
      <c r="D45" s="5" t="s">
        <v>15</v>
      </c>
      <c r="E45" s="5"/>
      <c r="F45" s="7" t="s">
        <v>16</v>
      </c>
      <c r="G45" s="5"/>
      <c r="H45" s="6" t="s">
        <v>17</v>
      </c>
      <c r="I45" s="6" t="s">
        <v>18</v>
      </c>
    </row>
    <row r="46" spans="1:13" ht="15.6" x14ac:dyDescent="0.3">
      <c r="A46" s="2" t="s">
        <v>0</v>
      </c>
      <c r="B46" s="4">
        <v>186.6</v>
      </c>
    </row>
    <row r="47" spans="1:13" ht="15.6" x14ac:dyDescent="0.3">
      <c r="A47" s="2" t="s">
        <v>1</v>
      </c>
      <c r="B47">
        <v>1</v>
      </c>
      <c r="D47" s="9">
        <v>7.3852772040087699E-12</v>
      </c>
      <c r="F47" s="4">
        <f>B46</f>
        <v>186.6</v>
      </c>
      <c r="H47" s="8">
        <f>(D47*F47)</f>
        <v>1.3780927262680364E-9</v>
      </c>
      <c r="I47" s="8">
        <f>(H47)^2</f>
        <v>1.8991395621928691E-18</v>
      </c>
      <c r="J47" s="16" t="s">
        <v>21</v>
      </c>
    </row>
    <row r="48" spans="1:13" ht="18" x14ac:dyDescent="0.4">
      <c r="A48" s="2" t="s">
        <v>2</v>
      </c>
      <c r="B48">
        <v>1000</v>
      </c>
      <c r="C48" t="s">
        <v>6</v>
      </c>
      <c r="D48" s="26">
        <f>0.0005*A43+0.02</f>
        <v>0.52</v>
      </c>
      <c r="E48" t="s">
        <v>6</v>
      </c>
      <c r="F48" s="12">
        <f>(B47/B50)</f>
        <v>0.18659999999999999</v>
      </c>
      <c r="G48" t="s">
        <v>11</v>
      </c>
      <c r="H48" s="8">
        <f>((D48*F48)/SQRT(3))</f>
        <v>5.6021451320007763E-2</v>
      </c>
      <c r="I48" s="8">
        <f t="shared" ref="I48:I51" si="3">(H48)^2</f>
        <v>3.1384030079999996E-3</v>
      </c>
      <c r="J48" s="1">
        <v>17</v>
      </c>
      <c r="K48" s="15" t="s">
        <v>20</v>
      </c>
      <c r="L48" s="9">
        <f>((I54)^4/(H47)^4)/17</f>
        <v>2.7428610083704038E+24</v>
      </c>
    </row>
    <row r="49" spans="1:13" ht="18" x14ac:dyDescent="0.4">
      <c r="A49" s="2" t="s">
        <v>3</v>
      </c>
      <c r="B49">
        <v>0</v>
      </c>
      <c r="C49" t="s">
        <v>6</v>
      </c>
      <c r="D49" s="8">
        <f>(0.000005*B48)</f>
        <v>5.0000000000000001E-3</v>
      </c>
      <c r="E49" t="s">
        <v>6</v>
      </c>
      <c r="F49" s="12">
        <f>(1/B50)</f>
        <v>0.18659999999999999</v>
      </c>
      <c r="G49" t="s">
        <v>11</v>
      </c>
      <c r="H49" s="8">
        <f>((D49*F49)/SQRT(3))</f>
        <v>5.3866780115392082E-4</v>
      </c>
      <c r="I49" s="8">
        <f t="shared" si="3"/>
        <v>2.9016299999999998E-7</v>
      </c>
    </row>
    <row r="50" spans="1:13" ht="18" x14ac:dyDescent="0.4">
      <c r="A50" s="2" t="s">
        <v>4</v>
      </c>
      <c r="B50" s="4">
        <f>(B48/B46)</f>
        <v>5.359056806002144</v>
      </c>
      <c r="C50" t="s">
        <v>6</v>
      </c>
      <c r="D50" s="22">
        <f>0.0006*B50+0.0003*10</f>
        <v>6.2154340836012862E-3</v>
      </c>
      <c r="E50" t="s">
        <v>6</v>
      </c>
      <c r="F50" s="21">
        <f>(B47*B48/B50)</f>
        <v>186.6</v>
      </c>
      <c r="G50" t="s">
        <v>11</v>
      </c>
      <c r="H50" s="8">
        <f>((D50*F50)/SQRT(3))</f>
        <v>0.66961084220612799</v>
      </c>
      <c r="I50" s="8">
        <f t="shared" si="3"/>
        <v>0.44837868000000003</v>
      </c>
    </row>
    <row r="51" spans="1:13" ht="18" x14ac:dyDescent="0.4">
      <c r="A51" s="2" t="s">
        <v>5</v>
      </c>
      <c r="B51">
        <v>0</v>
      </c>
      <c r="C51" t="s">
        <v>6</v>
      </c>
      <c r="D51" s="9">
        <f>(0.00001*B50)</f>
        <v>5.3590568060021446E-5</v>
      </c>
      <c r="E51" t="s">
        <v>6</v>
      </c>
      <c r="F51" s="12">
        <v>186.58456945610604</v>
      </c>
      <c r="G51" t="s">
        <v>11</v>
      </c>
      <c r="H51" s="8">
        <f>((D51*F51)/SQRT(3))</f>
        <v>5.7730252627070352E-3</v>
      </c>
      <c r="I51" s="8">
        <f t="shared" si="3"/>
        <v>3.3327820683853633E-5</v>
      </c>
    </row>
    <row r="52" spans="1:13" x14ac:dyDescent="0.3">
      <c r="H52" s="9"/>
      <c r="I52" s="10">
        <f>(SUM(I47:I51))</f>
        <v>0.45155070099168387</v>
      </c>
    </row>
    <row r="53" spans="1:13" x14ac:dyDescent="0.3">
      <c r="A53" s="5"/>
      <c r="B53" s="6"/>
      <c r="C53" s="5"/>
      <c r="D53" s="5"/>
      <c r="E53" s="5"/>
      <c r="F53" s="5"/>
      <c r="G53" s="5"/>
      <c r="H53" s="5"/>
      <c r="I53" s="10">
        <f>(SQRT(I52))</f>
        <v>0.6719752234953934</v>
      </c>
      <c r="J53" s="5"/>
      <c r="K53" s="5"/>
      <c r="L53" s="5"/>
      <c r="M53" s="5"/>
    </row>
    <row r="54" spans="1:13" x14ac:dyDescent="0.3">
      <c r="I54" s="10">
        <f>(I53/B46)</f>
        <v>3.6011533949377996E-3</v>
      </c>
      <c r="J54" s="6" t="s">
        <v>19</v>
      </c>
      <c r="K54" s="14">
        <f>(I54*2)</f>
        <v>7.2023067898755993E-3</v>
      </c>
    </row>
    <row r="57" spans="1:13" x14ac:dyDescent="0.3">
      <c r="A57" s="5">
        <v>1000</v>
      </c>
      <c r="B57" s="6" t="s">
        <v>14</v>
      </c>
      <c r="C57" s="5" t="s">
        <v>25</v>
      </c>
      <c r="D57" s="5"/>
      <c r="E57" s="5"/>
      <c r="F57" s="5"/>
      <c r="G57" s="5"/>
      <c r="H57" s="5"/>
      <c r="I57" s="5"/>
      <c r="J57" s="5"/>
      <c r="K57" s="5"/>
      <c r="L57" s="5"/>
      <c r="M57" s="5"/>
    </row>
    <row r="59" spans="1:13" ht="18" x14ac:dyDescent="0.4">
      <c r="A59" s="1" t="s">
        <v>7</v>
      </c>
      <c r="B59" s="6" t="s">
        <v>8</v>
      </c>
      <c r="C59" s="5"/>
      <c r="D59" s="5" t="s">
        <v>15</v>
      </c>
      <c r="E59" s="5"/>
      <c r="F59" s="7" t="s">
        <v>16</v>
      </c>
      <c r="G59" s="5"/>
      <c r="H59" s="6" t="s">
        <v>17</v>
      </c>
      <c r="I59" s="6" t="s">
        <v>18</v>
      </c>
    </row>
    <row r="60" spans="1:13" ht="15.6" x14ac:dyDescent="0.3">
      <c r="A60" s="2" t="s">
        <v>0</v>
      </c>
      <c r="B60" s="4">
        <v>186.6</v>
      </c>
    </row>
    <row r="61" spans="1:13" ht="15.6" x14ac:dyDescent="0.3">
      <c r="A61" s="2" t="s">
        <v>1</v>
      </c>
      <c r="B61">
        <v>1</v>
      </c>
      <c r="D61" s="9">
        <v>7.3852772040087699E-12</v>
      </c>
      <c r="F61" s="4">
        <f>B60</f>
        <v>186.6</v>
      </c>
      <c r="H61" s="8">
        <f>(D61*F61)</f>
        <v>1.3780927262680364E-9</v>
      </c>
      <c r="I61" s="8">
        <f>(H61)^2</f>
        <v>1.8991395621928691E-18</v>
      </c>
      <c r="J61" s="16" t="s">
        <v>21</v>
      </c>
    </row>
    <row r="62" spans="1:13" ht="18" x14ac:dyDescent="0.4">
      <c r="A62" s="2" t="s">
        <v>2</v>
      </c>
      <c r="B62">
        <v>1000</v>
      </c>
      <c r="C62" t="s">
        <v>6</v>
      </c>
      <c r="D62" s="22">
        <f>0.0008*A57+0.02</f>
        <v>0.82000000000000006</v>
      </c>
      <c r="E62" t="s">
        <v>6</v>
      </c>
      <c r="F62" s="12">
        <f>(B61/B64)</f>
        <v>0.18659999999999999</v>
      </c>
      <c r="G62" t="s">
        <v>11</v>
      </c>
      <c r="H62" s="8">
        <f>((D62*F62)/SQRT(3))</f>
        <v>8.8341519389243034E-2</v>
      </c>
      <c r="I62" s="8">
        <f t="shared" ref="I62:I65" si="4">(H62)^2</f>
        <v>7.8042240480000026E-3</v>
      </c>
      <c r="J62" s="1">
        <v>17</v>
      </c>
      <c r="K62" s="15" t="s">
        <v>20</v>
      </c>
      <c r="L62" s="9">
        <f>((I68)^4/(H61)^4)/17</f>
        <v>2.8010645365260125E+24</v>
      </c>
    </row>
    <row r="63" spans="1:13" ht="18" x14ac:dyDescent="0.4">
      <c r="A63" s="2" t="s">
        <v>3</v>
      </c>
      <c r="B63">
        <v>0</v>
      </c>
      <c r="C63" t="s">
        <v>6</v>
      </c>
      <c r="D63" s="8">
        <f>(0.000005*B62)</f>
        <v>5.0000000000000001E-3</v>
      </c>
      <c r="E63" t="s">
        <v>6</v>
      </c>
      <c r="F63" s="12">
        <f>(1/B64)</f>
        <v>0.18659999999999999</v>
      </c>
      <c r="G63" t="s">
        <v>11</v>
      </c>
      <c r="H63" s="8">
        <f>((D63*F63)/SQRT(3))</f>
        <v>5.3866780115392082E-4</v>
      </c>
      <c r="I63" s="8">
        <f t="shared" si="4"/>
        <v>2.9016299999999998E-7</v>
      </c>
    </row>
    <row r="64" spans="1:13" ht="18" x14ac:dyDescent="0.4">
      <c r="A64" s="2" t="s">
        <v>4</v>
      </c>
      <c r="B64" s="4">
        <f>(B62/B60)</f>
        <v>5.359056806002144</v>
      </c>
      <c r="C64" t="s">
        <v>6</v>
      </c>
      <c r="D64" s="22">
        <f>0.0006*B64+0.0003*10</f>
        <v>6.2154340836012862E-3</v>
      </c>
      <c r="E64" t="s">
        <v>6</v>
      </c>
      <c r="F64" s="21">
        <f>(B61*B62/B64)</f>
        <v>186.6</v>
      </c>
      <c r="G64" t="s">
        <v>11</v>
      </c>
      <c r="H64" s="8">
        <f>((D64*F64)/SQRT(3))</f>
        <v>0.66961084220612799</v>
      </c>
      <c r="I64" s="8">
        <f t="shared" si="4"/>
        <v>0.44837868000000003</v>
      </c>
    </row>
    <row r="65" spans="1:13" ht="18" x14ac:dyDescent="0.4">
      <c r="A65" s="2" t="s">
        <v>5</v>
      </c>
      <c r="B65">
        <v>0</v>
      </c>
      <c r="C65" t="s">
        <v>6</v>
      </c>
      <c r="D65" s="9">
        <f>(0.00002*B64)</f>
        <v>1.0718113612004289E-4</v>
      </c>
      <c r="E65" t="s">
        <v>6</v>
      </c>
      <c r="F65" s="12">
        <v>186.58456945610604</v>
      </c>
      <c r="G65" t="s">
        <v>11</v>
      </c>
      <c r="H65" s="8">
        <f>((D65*F65)/SQRT(3))</f>
        <v>1.154605052541407E-2</v>
      </c>
      <c r="I65" s="8">
        <f t="shared" si="4"/>
        <v>1.3331128273541453E-4</v>
      </c>
    </row>
    <row r="66" spans="1:13" x14ac:dyDescent="0.3">
      <c r="H66" s="9"/>
      <c r="I66" s="10">
        <f>(SUM(I61:I65))</f>
        <v>0.45631650549373542</v>
      </c>
    </row>
    <row r="67" spans="1:13" x14ac:dyDescent="0.3">
      <c r="A67" s="5"/>
      <c r="B67" s="6"/>
      <c r="C67" s="5"/>
      <c r="D67" s="5"/>
      <c r="E67" s="5"/>
      <c r="F67" s="5"/>
      <c r="G67" s="5"/>
      <c r="H67" s="5"/>
      <c r="I67" s="10">
        <f>(SQRT(I66))</f>
        <v>0.67551203208657606</v>
      </c>
      <c r="J67" s="5"/>
      <c r="K67" s="5"/>
      <c r="L67" s="5"/>
      <c r="M67" s="5"/>
    </row>
    <row r="68" spans="1:13" x14ac:dyDescent="0.3">
      <c r="I68" s="10">
        <f>(I67/B60)</f>
        <v>3.6201073530899041E-3</v>
      </c>
      <c r="J68" s="6" t="s">
        <v>19</v>
      </c>
      <c r="K68" s="14">
        <f>(I68*2)</f>
        <v>7.2402147061798082E-3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1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1</v>
      </c>
      <c r="D6" t="s">
        <v>6</v>
      </c>
      <c r="E6" s="22">
        <f>0.00006*B1+0.000003</f>
        <v>6.3E-5</v>
      </c>
      <c r="F6" t="s">
        <v>6</v>
      </c>
      <c r="G6" s="12">
        <f>(C5/C8)</f>
        <v>186.6</v>
      </c>
      <c r="H6" t="s">
        <v>11</v>
      </c>
      <c r="I6" s="8">
        <f>((E6*G6)/SQRT(3))</f>
        <v>6.787214294539403E-3</v>
      </c>
      <c r="J6" s="8">
        <f t="shared" ref="J6:J9" si="0">(I6)^2</f>
        <v>4.6066277880000005E-5</v>
      </c>
      <c r="K6" s="1">
        <v>17</v>
      </c>
      <c r="L6" s="15" t="s">
        <v>20</v>
      </c>
      <c r="M6" s="9">
        <f>((J12)^4/(I5)^4)/17</f>
        <v>3.0213130527528666E+36</v>
      </c>
    </row>
    <row r="7" spans="2:13" ht="18" x14ac:dyDescent="0.4">
      <c r="B7" s="2" t="s">
        <v>3</v>
      </c>
      <c r="C7">
        <v>0</v>
      </c>
      <c r="D7" t="s">
        <v>6</v>
      </c>
      <c r="E7">
        <v>1.0000000000000001E-5</v>
      </c>
      <c r="F7" t="s">
        <v>6</v>
      </c>
      <c r="G7" s="12">
        <f>(1/C8)</f>
        <v>186.6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5.3590568060021436E-3</v>
      </c>
      <c r="D8" t="s">
        <v>6</v>
      </c>
      <c r="E8" s="22">
        <f>0.00005*C8+0.000035*0.1</f>
        <v>3.7679528403001074E-6</v>
      </c>
      <c r="F8" t="s">
        <v>6</v>
      </c>
      <c r="G8" s="21">
        <f>(C5*C6/C8)</f>
        <v>186.6</v>
      </c>
      <c r="H8" t="s">
        <v>11</v>
      </c>
      <c r="I8" s="8">
        <f>((E8*G8)/SQRT(3))</f>
        <v>4.0593497426722592E-4</v>
      </c>
      <c r="J8" s="8">
        <f t="shared" si="0"/>
        <v>1.6478320333333337E-7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(0.000005*C8)</f>
        <v>2.6795284030010719E-8</v>
      </c>
      <c r="F9" t="s">
        <v>6</v>
      </c>
      <c r="G9" s="12">
        <v>186.58456945610604</v>
      </c>
      <c r="H9" t="s">
        <v>11</v>
      </c>
      <c r="I9" s="8">
        <f>((E9*G9)/SQRT(3))</f>
        <v>2.8865126313535172E-6</v>
      </c>
      <c r="J9" s="8">
        <f t="shared" si="0"/>
        <v>8.3319551709634059E-12</v>
      </c>
    </row>
    <row r="10" spans="2:13" x14ac:dyDescent="0.3">
      <c r="I10" s="9"/>
      <c r="J10" s="22">
        <f>(SUM(J5:J9))</f>
        <v>4.7391721415288504E-5</v>
      </c>
    </row>
    <row r="11" spans="2:13" s="5" customFormat="1" x14ac:dyDescent="0.3">
      <c r="B11" s="5">
        <v>1</v>
      </c>
      <c r="C11" s="6" t="s">
        <v>14</v>
      </c>
      <c r="J11" s="22">
        <f>(SQRT(J10))</f>
        <v>6.8841645401085888E-3</v>
      </c>
    </row>
    <row r="12" spans="2:13" x14ac:dyDescent="0.3">
      <c r="J12" s="9">
        <f>(J11/C4)</f>
        <v>3.6892628832307554E-5</v>
      </c>
      <c r="K12" s="6" t="s">
        <v>19</v>
      </c>
      <c r="L12" s="14">
        <f>(J12*2)</f>
        <v>7.3785257664615107E-5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7.3852772040087708E-17</v>
      </c>
      <c r="G15" s="4">
        <f>C14</f>
        <v>186</v>
      </c>
      <c r="I15" s="8">
        <f>(E15*G15)</f>
        <v>1.3736615599456314E-14</v>
      </c>
      <c r="J15" s="8">
        <f>(I15)^2</f>
        <v>1.8869460812722655E-28</v>
      </c>
      <c r="K15" s="16" t="s">
        <v>21</v>
      </c>
    </row>
    <row r="16" spans="2:13" ht="18" x14ac:dyDescent="0.4">
      <c r="B16" s="2" t="s">
        <v>2</v>
      </c>
      <c r="C16">
        <v>1</v>
      </c>
      <c r="D16" t="s">
        <v>6</v>
      </c>
      <c r="E16" s="22">
        <f>0.0007*B11+0.00006</f>
        <v>7.6000000000000004E-4</v>
      </c>
      <c r="F16" t="s">
        <v>6</v>
      </c>
      <c r="G16" s="12">
        <f>(C15/C18)</f>
        <v>185.99999999999997</v>
      </c>
      <c r="H16" t="s">
        <v>11</v>
      </c>
      <c r="I16" s="8">
        <f>(E16*G16)</f>
        <v>0.14135999999999999</v>
      </c>
      <c r="J16" s="8">
        <f t="shared" ref="J16:J19" si="1">(I16)^2</f>
        <v>1.9982649599999996E-2</v>
      </c>
      <c r="K16" s="1">
        <v>17</v>
      </c>
      <c r="L16" s="15" t="s">
        <v>20</v>
      </c>
      <c r="M16" s="9">
        <f>((J22)^4/(I15)^4)/17</f>
        <v>5.5314084474014868E+41</v>
      </c>
    </row>
    <row r="17" spans="2:12" ht="18" x14ac:dyDescent="0.4">
      <c r="B17" s="2" t="s">
        <v>3</v>
      </c>
      <c r="C17">
        <v>0</v>
      </c>
      <c r="D17" t="s">
        <v>6</v>
      </c>
      <c r="E17" s="8">
        <v>3.4999999999999997E-5</v>
      </c>
      <c r="G17" s="12">
        <f>(1/C18)</f>
        <v>185.99999999999997</v>
      </c>
      <c r="H17" t="s">
        <v>12</v>
      </c>
      <c r="I17" s="8">
        <f>((E17*G17)/SQRT(3))</f>
        <v>3.7585502524244631E-3</v>
      </c>
      <c r="J17" s="8">
        <f t="shared" si="1"/>
        <v>1.4126699999999995E-5</v>
      </c>
    </row>
    <row r="18" spans="2:12" ht="18" x14ac:dyDescent="0.4">
      <c r="B18" s="2" t="s">
        <v>4</v>
      </c>
      <c r="C18" s="23">
        <f>(C16/C14)</f>
        <v>5.3763440860215058E-3</v>
      </c>
      <c r="D18" t="s">
        <v>6</v>
      </c>
      <c r="E18" s="22">
        <f>0.0006*C18+0.0004*0.1</f>
        <v>4.3225806451612907E-5</v>
      </c>
      <c r="F18" t="s">
        <v>6</v>
      </c>
      <c r="G18" s="12">
        <f>(C15*C16/C18)</f>
        <v>185.99999999999997</v>
      </c>
      <c r="H18" t="s">
        <v>12</v>
      </c>
      <c r="I18" s="8">
        <f>((E18*G18)/SQRT(3))</f>
        <v>4.6418961642845915E-3</v>
      </c>
      <c r="J18" s="8">
        <f t="shared" si="1"/>
        <v>2.1547200000000003E-5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(0.00001*C18)</f>
        <v>5.3763440860215061E-8</v>
      </c>
      <c r="F19" t="s">
        <v>6</v>
      </c>
      <c r="G19" s="12">
        <v>186.04325396217408</v>
      </c>
      <c r="H19" t="s">
        <v>12</v>
      </c>
      <c r="I19" s="8">
        <f>((E19*G19)/SQRT(3))</f>
        <v>5.7748453094610283E-6</v>
      </c>
      <c r="J19" s="8">
        <f t="shared" si="1"/>
        <v>3.3348838348204039E-11</v>
      </c>
    </row>
    <row r="20" spans="2:12" x14ac:dyDescent="0.3">
      <c r="J20" s="10">
        <f>(SUM(J15:J19))</f>
        <v>2.0018323533348831E-2</v>
      </c>
    </row>
    <row r="21" spans="2:12" x14ac:dyDescent="0.3">
      <c r="J21" s="20">
        <f>(SQRT(J20))</f>
        <v>0.14148612487925744</v>
      </c>
      <c r="K21" s="5"/>
      <c r="L21" s="5"/>
    </row>
    <row r="22" spans="2:12" x14ac:dyDescent="0.3">
      <c r="J22" s="9">
        <f>(J21/C14)</f>
        <v>7.6067809074869587E-4</v>
      </c>
      <c r="K22" s="6" t="s">
        <v>19</v>
      </c>
      <c r="L22" s="14">
        <f>(J22*2)</f>
        <v>1.5213561814973917E-3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2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2</v>
      </c>
      <c r="D6" t="s">
        <v>6</v>
      </c>
      <c r="E6" s="22">
        <f>0.00006*B1+0.000003</f>
        <v>1.2300000000000001E-4</v>
      </c>
      <c r="F6" t="s">
        <v>6</v>
      </c>
      <c r="G6" s="12">
        <f>(C5/C8)</f>
        <v>93.3</v>
      </c>
      <c r="H6" t="s">
        <v>11</v>
      </c>
      <c r="I6" s="8">
        <f>((E6*G6)/SQRT(3))</f>
        <v>6.6256139541932269E-3</v>
      </c>
      <c r="J6" s="8">
        <f t="shared" ref="J6:J9" si="0">(I6)^2</f>
        <v>4.389876027000001E-5</v>
      </c>
      <c r="K6" s="1">
        <v>17</v>
      </c>
      <c r="L6" s="15" t="s">
        <v>20</v>
      </c>
      <c r="M6" s="9">
        <f>((J12)^4/(I5)^4)/17</f>
        <v>2.7542230571625984E+36</v>
      </c>
    </row>
    <row r="7" spans="2:13" ht="18" x14ac:dyDescent="0.4">
      <c r="B7" s="2" t="s">
        <v>3</v>
      </c>
      <c r="C7">
        <v>0</v>
      </c>
      <c r="D7" t="s">
        <v>6</v>
      </c>
      <c r="E7">
        <v>2.0000000000000002E-5</v>
      </c>
      <c r="F7" t="s">
        <v>6</v>
      </c>
      <c r="G7" s="12">
        <f>(1/C8)</f>
        <v>93.3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1.0718113612004287E-2</v>
      </c>
      <c r="D8" t="s">
        <v>6</v>
      </c>
      <c r="E8" s="22">
        <f>0.00005*C8+0.000035*0.1</f>
        <v>4.0359056806002144E-6</v>
      </c>
      <c r="F8" t="s">
        <v>6</v>
      </c>
      <c r="G8" s="21">
        <f>(C5*C6/C8)</f>
        <v>186.6</v>
      </c>
      <c r="H8" t="s">
        <v>11</v>
      </c>
      <c r="I8" s="8">
        <f>((E8*G8)/SQRT(3))</f>
        <v>4.3480248772670714E-4</v>
      </c>
      <c r="J8" s="8">
        <f t="shared" si="0"/>
        <v>1.8905320333333331E-7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(0.000005*C8)</f>
        <v>5.3590568060021437E-8</v>
      </c>
      <c r="F9" t="s">
        <v>6</v>
      </c>
      <c r="G9" s="12">
        <v>186.58456945610604</v>
      </c>
      <c r="H9" t="s">
        <v>11</v>
      </c>
      <c r="I9" s="8">
        <f>((E9*G9)/SQRT(3))</f>
        <v>5.7730252627070345E-6</v>
      </c>
      <c r="J9" s="8">
        <f t="shared" si="0"/>
        <v>3.3327820683853624E-11</v>
      </c>
    </row>
    <row r="10" spans="2:13" x14ac:dyDescent="0.3">
      <c r="I10" s="9"/>
      <c r="J10" s="22">
        <f>(SUM(J5:J9))</f>
        <v>4.5248498801154031E-5</v>
      </c>
    </row>
    <row r="11" spans="2:13" s="5" customFormat="1" x14ac:dyDescent="0.3">
      <c r="B11" s="5">
        <v>1</v>
      </c>
      <c r="C11" s="6" t="s">
        <v>14</v>
      </c>
      <c r="J11" s="22">
        <f>(SQRT(J10))</f>
        <v>6.7267004393799217E-3</v>
      </c>
    </row>
    <row r="12" spans="2:13" x14ac:dyDescent="0.3">
      <c r="J12" s="9">
        <f>(J11/C4)</f>
        <v>3.6048769771596581E-5</v>
      </c>
      <c r="K12" s="6" t="s">
        <v>19</v>
      </c>
      <c r="L12" s="14">
        <f>(J12*2)</f>
        <v>7.2097539543193161E-5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7.3852772040087708E-17</v>
      </c>
      <c r="G15" s="4">
        <f>C14</f>
        <v>186</v>
      </c>
      <c r="I15" s="8">
        <f>(E15*G15)</f>
        <v>1.3736615599456314E-14</v>
      </c>
      <c r="J15" s="8">
        <f>(I15)^2</f>
        <v>1.8869460812722655E-28</v>
      </c>
      <c r="K15" s="16" t="s">
        <v>21</v>
      </c>
    </row>
    <row r="16" spans="2:13" ht="18" x14ac:dyDescent="0.4">
      <c r="B16" s="2" t="s">
        <v>2</v>
      </c>
      <c r="C16">
        <v>2</v>
      </c>
      <c r="D16" t="s">
        <v>6</v>
      </c>
      <c r="E16" s="22">
        <f>0.0007*B11+0.00006</f>
        <v>7.6000000000000004E-4</v>
      </c>
      <c r="F16" t="s">
        <v>6</v>
      </c>
      <c r="G16" s="12">
        <f>(C15/C18)</f>
        <v>92.999999999999986</v>
      </c>
      <c r="H16" t="s">
        <v>11</v>
      </c>
      <c r="I16" s="8">
        <f t="shared" ref="I16:I19" si="1">(E16*G16)</f>
        <v>7.0679999999999993E-2</v>
      </c>
      <c r="J16" s="8">
        <f t="shared" ref="J16:J19" si="2">(I16)^2</f>
        <v>4.9956623999999989E-3</v>
      </c>
      <c r="K16" s="1">
        <v>17</v>
      </c>
      <c r="L16" s="15" t="s">
        <v>20</v>
      </c>
      <c r="M16" s="9">
        <f>((J22)^4/(I15)^4)/17</f>
        <v>3.6081091489051774E+40</v>
      </c>
    </row>
    <row r="17" spans="2:12" ht="18" x14ac:dyDescent="0.4">
      <c r="B17" s="2" t="s">
        <v>3</v>
      </c>
      <c r="C17">
        <v>0</v>
      </c>
      <c r="D17" t="s">
        <v>6</v>
      </c>
      <c r="E17" s="8">
        <v>6.9999999999999994E-5</v>
      </c>
      <c r="F17" t="s">
        <v>6</v>
      </c>
      <c r="G17" s="12">
        <f>(1/C18)</f>
        <v>92.999999999999986</v>
      </c>
      <c r="H17" t="s">
        <v>12</v>
      </c>
      <c r="I17" s="8">
        <f t="shared" si="1"/>
        <v>6.5099999999999984E-3</v>
      </c>
      <c r="J17" s="8">
        <f t="shared" si="2"/>
        <v>4.2380099999999977E-5</v>
      </c>
    </row>
    <row r="18" spans="2:12" ht="18" x14ac:dyDescent="0.4">
      <c r="B18" s="2" t="s">
        <v>4</v>
      </c>
      <c r="C18" s="23">
        <f>(C16/C14)</f>
        <v>1.0752688172043012E-2</v>
      </c>
      <c r="D18" t="s">
        <v>6</v>
      </c>
      <c r="E18" s="22">
        <f>0.0006*C18+0.0004*0.1</f>
        <v>4.6451612903225811E-5</v>
      </c>
      <c r="F18" t="s">
        <v>6</v>
      </c>
      <c r="G18" s="12">
        <f>(C15*C16/C18)</f>
        <v>185.99999999999997</v>
      </c>
      <c r="H18" t="s">
        <v>12</v>
      </c>
      <c r="I18" s="8">
        <f t="shared" si="1"/>
        <v>8.6400000000000001E-3</v>
      </c>
      <c r="J18" s="8">
        <f t="shared" si="2"/>
        <v>7.4649599999999998E-5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(0.00001*C18)</f>
        <v>1.0752688172043012E-7</v>
      </c>
      <c r="F19" t="s">
        <v>6</v>
      </c>
      <c r="G19" s="12">
        <v>186.04325396217408</v>
      </c>
      <c r="H19" t="s">
        <v>12</v>
      </c>
      <c r="I19" s="8">
        <f t="shared" si="1"/>
        <v>2.0004650963674634E-5</v>
      </c>
      <c r="J19" s="8">
        <f t="shared" si="2"/>
        <v>4.0018606017844847E-10</v>
      </c>
    </row>
    <row r="20" spans="2:12" x14ac:dyDescent="0.3">
      <c r="J20" s="10">
        <f>(SUM(J15:J19))</f>
        <v>5.1126925001860595E-3</v>
      </c>
    </row>
    <row r="21" spans="2:12" x14ac:dyDescent="0.3">
      <c r="J21" s="20">
        <f>(SQRT(J20))</f>
        <v>7.15030943399379E-2</v>
      </c>
      <c r="K21" s="5"/>
      <c r="L21" s="5"/>
    </row>
    <row r="22" spans="2:12" x14ac:dyDescent="0.3">
      <c r="J22" s="9">
        <f>(J21/C14)</f>
        <v>3.8442523838676289E-4</v>
      </c>
      <c r="K22" s="6" t="s">
        <v>19</v>
      </c>
      <c r="L22" s="14">
        <f>(J22*2)</f>
        <v>7.6885047677352578E-4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3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3</v>
      </c>
      <c r="D6" t="s">
        <v>6</v>
      </c>
      <c r="E6" s="22">
        <f>0.00005*B1+0.000005</f>
        <v>1.5500000000000003E-4</v>
      </c>
      <c r="F6" t="s">
        <v>6</v>
      </c>
      <c r="G6" s="12">
        <f>(C5/C8)</f>
        <v>62.2</v>
      </c>
      <c r="H6" t="s">
        <v>11</v>
      </c>
      <c r="I6" s="8">
        <f>((E6*G6)/SQRT(3))</f>
        <v>5.5662339452571836E-3</v>
      </c>
      <c r="J6" s="8">
        <f t="shared" ref="J6:J9" si="0">(I6)^2</f>
        <v>3.0982960333333352E-5</v>
      </c>
      <c r="K6" s="1">
        <v>17</v>
      </c>
      <c r="L6" s="15" t="s">
        <v>20</v>
      </c>
      <c r="M6" s="9">
        <f>((J12)^4/(I5)^4)/17</f>
        <v>1.408550033080663E+36</v>
      </c>
    </row>
    <row r="7" spans="2:13" ht="18" x14ac:dyDescent="0.4">
      <c r="B7" s="2" t="s">
        <v>3</v>
      </c>
      <c r="C7">
        <v>0</v>
      </c>
      <c r="D7" t="s">
        <v>6</v>
      </c>
      <c r="E7">
        <v>3.0000000000000001E-5</v>
      </c>
      <c r="F7" t="s">
        <v>6</v>
      </c>
      <c r="G7" s="12">
        <f>(1/C8)</f>
        <v>62.2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1.607717041800643E-2</v>
      </c>
      <c r="D8" t="s">
        <v>6</v>
      </c>
      <c r="E8" s="22">
        <f>0.00005*C8+0.000035*0.1</f>
        <v>4.3038585209003214E-6</v>
      </c>
      <c r="F8" t="s">
        <v>6</v>
      </c>
      <c r="G8" s="21">
        <f>(C5*C6/C8)</f>
        <v>186.60000000000002</v>
      </c>
      <c r="H8" t="s">
        <v>11</v>
      </c>
      <c r="I8" s="8">
        <f>((E8*G8)/SQRT(3))</f>
        <v>4.6367000118618853E-4</v>
      </c>
      <c r="J8" s="8">
        <f t="shared" si="0"/>
        <v>2.1498987000000008E-7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(0.000005*C8)</f>
        <v>8.0385852090032159E-8</v>
      </c>
      <c r="F9" t="s">
        <v>6</v>
      </c>
      <c r="G9" s="12">
        <v>186.58456945610604</v>
      </c>
      <c r="H9" t="s">
        <v>11</v>
      </c>
      <c r="I9" s="8">
        <f>((E9*G9)/SQRT(3))</f>
        <v>8.6595378940605521E-6</v>
      </c>
      <c r="J9" s="8">
        <f t="shared" si="0"/>
        <v>7.4987596538670664E-11</v>
      </c>
    </row>
    <row r="10" spans="2:13" x14ac:dyDescent="0.3">
      <c r="I10" s="9"/>
      <c r="J10" s="22">
        <f>(SUM(J5:J9))</f>
        <v>3.2358677190929889E-5</v>
      </c>
    </row>
    <row r="11" spans="2:13" s="5" customFormat="1" x14ac:dyDescent="0.3">
      <c r="B11" s="5">
        <v>3</v>
      </c>
      <c r="C11" s="6" t="s">
        <v>14</v>
      </c>
      <c r="J11" s="22">
        <f>(SQRT(J10))</f>
        <v>5.6884687914174137E-3</v>
      </c>
    </row>
    <row r="12" spans="2:13" x14ac:dyDescent="0.3">
      <c r="J12" s="9">
        <f>(J11/C4)</f>
        <v>3.048482739237628E-5</v>
      </c>
      <c r="K12" s="6" t="s">
        <v>19</v>
      </c>
      <c r="L12" s="14">
        <f>(J12*2)</f>
        <v>6.096965478475256E-5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7.3852772040087708E-17</v>
      </c>
      <c r="G15" s="4">
        <f>C14</f>
        <v>186</v>
      </c>
      <c r="I15" s="8">
        <f>(E15*G15)</f>
        <v>1.3736615599456314E-14</v>
      </c>
      <c r="J15" s="8">
        <f>(I15)^2</f>
        <v>1.8869460812722655E-28</v>
      </c>
      <c r="K15" s="16" t="s">
        <v>21</v>
      </c>
    </row>
    <row r="16" spans="2:13" ht="18" x14ac:dyDescent="0.4">
      <c r="B16" s="2" t="s">
        <v>2</v>
      </c>
      <c r="C16">
        <v>3</v>
      </c>
      <c r="D16" t="s">
        <v>6</v>
      </c>
      <c r="E16" s="22">
        <f>0.0007*B11+0.00006</f>
        <v>2.16E-3</v>
      </c>
      <c r="F16" t="s">
        <v>6</v>
      </c>
      <c r="G16" s="12">
        <f>(C15/C18)</f>
        <v>62</v>
      </c>
      <c r="H16" t="s">
        <v>11</v>
      </c>
      <c r="I16" s="8">
        <f>(E16*G16)</f>
        <v>0.13392000000000001</v>
      </c>
      <c r="J16" s="8">
        <f t="shared" ref="J16:J19" si="1">(I16)^2</f>
        <v>1.7934566400000004E-2</v>
      </c>
      <c r="K16" s="1">
        <v>17</v>
      </c>
      <c r="L16" s="15" t="s">
        <v>20</v>
      </c>
      <c r="M16" s="9">
        <f>((J22)^4/(I15)^4)/17</f>
        <v>4.4601180154765863E+41</v>
      </c>
    </row>
    <row r="17" spans="2:12" ht="18" x14ac:dyDescent="0.4">
      <c r="B17" s="2" t="s">
        <v>3</v>
      </c>
      <c r="C17">
        <v>0</v>
      </c>
      <c r="D17" t="s">
        <v>6</v>
      </c>
      <c r="E17" s="8">
        <v>9.8999999999999994E-5</v>
      </c>
      <c r="F17" t="s">
        <v>6</v>
      </c>
      <c r="G17" s="12">
        <f>(1/C18)</f>
        <v>62</v>
      </c>
      <c r="H17" t="s">
        <v>12</v>
      </c>
      <c r="I17" s="8">
        <f>((E17*G17)/SQRT(3))</f>
        <v>3.5437759522859227E-3</v>
      </c>
      <c r="J17" s="8">
        <f t="shared" si="1"/>
        <v>1.2558347999999999E-5</v>
      </c>
    </row>
    <row r="18" spans="2:12" ht="18" x14ac:dyDescent="0.4">
      <c r="B18" s="2" t="s">
        <v>4</v>
      </c>
      <c r="C18" s="23">
        <f>(C16/C14)</f>
        <v>1.6129032258064516E-2</v>
      </c>
      <c r="D18" t="s">
        <v>6</v>
      </c>
      <c r="E18" s="22">
        <f>0.0006*C18+0.0004*0.1</f>
        <v>4.9677419354838715E-5</v>
      </c>
      <c r="F18" t="s">
        <v>6</v>
      </c>
      <c r="G18" s="12">
        <f>(C15*C16/C18)</f>
        <v>186</v>
      </c>
      <c r="H18" t="s">
        <v>12</v>
      </c>
      <c r="I18" s="8">
        <f>((E18*G18)/SQRT(3))</f>
        <v>5.3347164873121435E-3</v>
      </c>
      <c r="J18" s="8">
        <f t="shared" si="1"/>
        <v>2.8459200000000017E-5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(0.00001*C18)</f>
        <v>1.6129032258064518E-7</v>
      </c>
      <c r="F19" t="s">
        <v>6</v>
      </c>
      <c r="G19" s="12">
        <v>186.04325396217408</v>
      </c>
      <c r="H19" t="s">
        <v>12</v>
      </c>
      <c r="I19" s="8">
        <f>((E19*G19)/SQRT(3))</f>
        <v>1.7324535928383085E-5</v>
      </c>
      <c r="J19" s="8">
        <f t="shared" si="1"/>
        <v>3.0013954513383637E-10</v>
      </c>
    </row>
    <row r="20" spans="2:12" x14ac:dyDescent="0.3">
      <c r="J20" s="10">
        <f>(SUM(J15:J19))</f>
        <v>1.797558424813955E-2</v>
      </c>
    </row>
    <row r="21" spans="2:12" x14ac:dyDescent="0.3">
      <c r="J21" s="20">
        <f>(SQRT(J20))</f>
        <v>0.13407305563810928</v>
      </c>
      <c r="K21" s="5"/>
      <c r="L21" s="5"/>
    </row>
    <row r="22" spans="2:12" x14ac:dyDescent="0.3">
      <c r="J22" s="9">
        <f>(J21/C14)</f>
        <v>7.2082287977478111E-4</v>
      </c>
      <c r="K22" s="6" t="s">
        <v>19</v>
      </c>
      <c r="L22" s="14">
        <f>(J22*2)</f>
        <v>1.4416457595495622E-3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5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5</v>
      </c>
      <c r="D6" t="s">
        <v>6</v>
      </c>
      <c r="E6" s="22">
        <f>0.00005*B1+0.00005</f>
        <v>3.0000000000000003E-4</v>
      </c>
      <c r="F6" t="s">
        <v>6</v>
      </c>
      <c r="G6" s="12">
        <f>(C5/C8)</f>
        <v>37.32</v>
      </c>
      <c r="H6" t="s">
        <v>11</v>
      </c>
      <c r="I6" s="8">
        <f>((E6*G6)/SQRT(3))</f>
        <v>6.4640136138470507E-3</v>
      </c>
      <c r="J6" s="8">
        <f t="shared" ref="J6:J9" si="0">(I6)^2</f>
        <v>4.1783472000000008E-5</v>
      </c>
      <c r="K6" s="1">
        <v>17</v>
      </c>
      <c r="L6" s="15" t="s">
        <v>20</v>
      </c>
      <c r="M6" s="9">
        <f>((J12)^4/(I5)^4)/17</f>
        <v>2.5123531273657062E+36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(0.00001*C6)</f>
        <v>5.0000000000000002E-5</v>
      </c>
      <c r="F7" t="s">
        <v>6</v>
      </c>
      <c r="G7" s="12">
        <f>(1/C8)</f>
        <v>37.32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2.6795284030010719E-2</v>
      </c>
      <c r="D8" t="s">
        <v>6</v>
      </c>
      <c r="E8" s="22">
        <f>0.00005*C8+0.000035*0.1</f>
        <v>4.8397642015005362E-6</v>
      </c>
      <c r="F8" t="s">
        <v>6</v>
      </c>
      <c r="G8" s="21">
        <f>(C5*C6/C8)</f>
        <v>186.6</v>
      </c>
      <c r="H8" t="s">
        <v>11</v>
      </c>
      <c r="I8" s="8">
        <f>((E8*G8)/SQRT(3))</f>
        <v>5.2140502810515109E-4</v>
      </c>
      <c r="J8" s="8">
        <f t="shared" si="0"/>
        <v>2.7186320333333338E-7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(0.0000025*C8)</f>
        <v>6.6988210075026802E-8</v>
      </c>
      <c r="F9" t="s">
        <v>6</v>
      </c>
      <c r="G9" s="12">
        <v>186.58456945610604</v>
      </c>
      <c r="H9" t="s">
        <v>11</v>
      </c>
      <c r="I9" s="8">
        <f>((E9*G9)/SQRT(3))</f>
        <v>7.2162815783837929E-6</v>
      </c>
      <c r="J9" s="8">
        <f t="shared" si="0"/>
        <v>5.2074719818521283E-11</v>
      </c>
    </row>
    <row r="10" spans="2:13" x14ac:dyDescent="0.3">
      <c r="I10" s="9"/>
      <c r="J10" s="22">
        <f>(SUM(J5:J9))</f>
        <v>4.3216039278053162E-5</v>
      </c>
    </row>
    <row r="11" spans="2:13" s="5" customFormat="1" x14ac:dyDescent="0.3">
      <c r="B11" s="5">
        <v>5</v>
      </c>
      <c r="C11" s="6" t="s">
        <v>14</v>
      </c>
      <c r="J11" s="22">
        <f>(SQRT(J10))</f>
        <v>6.5738907260505302E-3</v>
      </c>
    </row>
    <row r="12" spans="2:13" x14ac:dyDescent="0.3">
      <c r="J12" s="9">
        <f>(J11/C4)</f>
        <v>3.5229853837355472E-5</v>
      </c>
      <c r="K12" s="6" t="s">
        <v>19</v>
      </c>
      <c r="L12" s="14">
        <f>(J12*2)</f>
        <v>7.0459707674710943E-5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7.3852772040087699E-12</v>
      </c>
      <c r="G15" s="4">
        <f>C14</f>
        <v>186</v>
      </c>
      <c r="I15" s="8">
        <f>(E15*G15)</f>
        <v>1.3736615599456312E-9</v>
      </c>
      <c r="J15" s="8">
        <f>(I15)^2</f>
        <v>1.8869460812722648E-18</v>
      </c>
      <c r="K15" s="16" t="s">
        <v>21</v>
      </c>
    </row>
    <row r="16" spans="2:13" ht="18" x14ac:dyDescent="0.4">
      <c r="B16" s="2" t="s">
        <v>2</v>
      </c>
      <c r="C16">
        <v>5</v>
      </c>
      <c r="D16" t="s">
        <v>6</v>
      </c>
      <c r="E16" s="22">
        <f>0.0007*B11+0.0006</f>
        <v>4.1000000000000003E-3</v>
      </c>
      <c r="F16" t="s">
        <v>6</v>
      </c>
      <c r="G16" s="12">
        <f>(C15/C18)</f>
        <v>37.200000000000003</v>
      </c>
      <c r="H16" t="s">
        <v>11</v>
      </c>
      <c r="I16" s="8">
        <f>(E16*G16)</f>
        <v>0.15252000000000002</v>
      </c>
      <c r="J16" s="8">
        <f t="shared" ref="J16:J19" si="1">(I16)^2</f>
        <v>2.3262350400000006E-2</v>
      </c>
      <c r="K16" s="1">
        <v>17</v>
      </c>
      <c r="L16" s="15" t="s">
        <v>20</v>
      </c>
      <c r="M16" s="9">
        <f>((J22)^4/(I15)^4)/17</f>
        <v>7.4957479052762866E+21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(0.00002*C16)</f>
        <v>1E-4</v>
      </c>
      <c r="F17" t="s">
        <v>6</v>
      </c>
      <c r="G17" s="12">
        <f>(1/C18)</f>
        <v>37.200000000000003</v>
      </c>
      <c r="H17" t="s">
        <v>12</v>
      </c>
      <c r="I17" s="8">
        <f>((E17*G17)/SQRT(3))</f>
        <v>2.1477430013854084E-3</v>
      </c>
      <c r="J17" s="8">
        <f t="shared" si="1"/>
        <v>4.6128000000000027E-6</v>
      </c>
    </row>
    <row r="18" spans="2:12" ht="18" x14ac:dyDescent="0.4">
      <c r="B18" s="2" t="s">
        <v>4</v>
      </c>
      <c r="C18" s="9">
        <f>(C16/C14)</f>
        <v>2.6881720430107527E-2</v>
      </c>
      <c r="D18" t="s">
        <v>6</v>
      </c>
      <c r="E18" s="22">
        <f>0.0006*C18+0.0004*0.1</f>
        <v>5.6129032258064517E-5</v>
      </c>
      <c r="F18" t="s">
        <v>6</v>
      </c>
      <c r="G18" s="12">
        <f>(C15*C16/C18)</f>
        <v>186</v>
      </c>
      <c r="H18" t="s">
        <v>12</v>
      </c>
      <c r="I18" s="8">
        <f>((E18*G18)/SQRT(3))</f>
        <v>6.0275368103396929E-3</v>
      </c>
      <c r="J18" s="8">
        <f t="shared" si="1"/>
        <v>3.6331200000000002E-5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(0.000005*C18)</f>
        <v>1.3440860215053764E-7</v>
      </c>
      <c r="F19" t="s">
        <v>6</v>
      </c>
      <c r="G19" s="12">
        <v>186.04325396217408</v>
      </c>
      <c r="H19" t="s">
        <v>12</v>
      </c>
      <c r="I19" s="8">
        <f>((E19*G19)/SQRT(3))</f>
        <v>1.4437113273652571E-5</v>
      </c>
      <c r="J19" s="8">
        <f t="shared" si="1"/>
        <v>2.0843023967627525E-10</v>
      </c>
    </row>
    <row r="20" spans="2:12" x14ac:dyDescent="0.3">
      <c r="J20" s="10">
        <f>(SUM(J15:J19))</f>
        <v>2.3303294608430249E-2</v>
      </c>
    </row>
    <row r="21" spans="2:12" x14ac:dyDescent="0.3">
      <c r="J21" s="20">
        <f>(SQRT(J20))</f>
        <v>0.15265416669200435</v>
      </c>
      <c r="K21" s="5"/>
      <c r="L21" s="5"/>
    </row>
    <row r="22" spans="2:12" x14ac:dyDescent="0.3">
      <c r="J22" s="9">
        <f>(J21/C14)</f>
        <v>8.2072132630109861E-4</v>
      </c>
      <c r="K22" s="6" t="s">
        <v>19</v>
      </c>
      <c r="L22" s="14">
        <f>(J22*2)</f>
        <v>1.6414426526021972E-3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24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10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10</v>
      </c>
      <c r="D6" t="s">
        <v>6</v>
      </c>
      <c r="E6" s="22">
        <f>0.00005*B1+0.00005</f>
        <v>5.5000000000000003E-4</v>
      </c>
      <c r="F6" t="s">
        <v>6</v>
      </c>
      <c r="G6" s="12">
        <f>(C5/C8)</f>
        <v>18.66</v>
      </c>
      <c r="H6" t="s">
        <v>11</v>
      </c>
      <c r="I6" s="8">
        <f>((E6*G6)/SQRT(3))</f>
        <v>5.9253458126931301E-3</v>
      </c>
      <c r="J6" s="8">
        <f t="shared" ref="J6:J9" si="0">(I6)^2</f>
        <v>3.510972300000001E-5</v>
      </c>
      <c r="K6" s="1">
        <v>17</v>
      </c>
      <c r="L6" s="15" t="s">
        <v>20</v>
      </c>
      <c r="M6" s="9">
        <f>((J12)^4/(I5)^4)/17</f>
        <v>1.8132152033551943E+36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(0.00001*C6)</f>
        <v>1E-4</v>
      </c>
      <c r="F7" t="s">
        <v>6</v>
      </c>
      <c r="G7" s="12">
        <f>(1/C8)</f>
        <v>18.66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5.3590568060021437E-2</v>
      </c>
      <c r="D8" t="s">
        <v>6</v>
      </c>
      <c r="E8" s="22">
        <f>0.00005*C8+0.000035*0.1</f>
        <v>6.179528403001072E-6</v>
      </c>
      <c r="F8" t="s">
        <v>6</v>
      </c>
      <c r="G8" s="21">
        <f>(C5*C6/C8)</f>
        <v>186.6</v>
      </c>
      <c r="H8" t="s">
        <v>11</v>
      </c>
      <c r="I8" s="8">
        <f>((E8*G8)/SQRT(3))</f>
        <v>6.6574259540255754E-4</v>
      </c>
      <c r="J8" s="8">
        <f t="shared" si="0"/>
        <v>4.4321320333333344E-7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(0.0000025*C8)</f>
        <v>1.339764201500536E-7</v>
      </c>
      <c r="F9" t="s">
        <v>6</v>
      </c>
      <c r="G9" s="12">
        <v>186.58456945610604</v>
      </c>
      <c r="H9" t="s">
        <v>11</v>
      </c>
      <c r="I9" s="8">
        <f>((E9*G9)/SQRT(3))</f>
        <v>1.4432563156767586E-5</v>
      </c>
      <c r="J9" s="8">
        <f t="shared" si="0"/>
        <v>2.0829887927408513E-10</v>
      </c>
    </row>
    <row r="10" spans="2:13" x14ac:dyDescent="0.3">
      <c r="I10" s="9"/>
      <c r="J10" s="22">
        <f>(SUM(J5:J9))</f>
        <v>3.6713796502212614E-5</v>
      </c>
    </row>
    <row r="11" spans="2:13" s="5" customFormat="1" x14ac:dyDescent="0.3">
      <c r="B11" s="5">
        <v>10</v>
      </c>
      <c r="C11" s="6" t="s">
        <v>14</v>
      </c>
      <c r="J11" s="22">
        <f>(SQRT(J10))</f>
        <v>6.0591910765557325E-3</v>
      </c>
    </row>
    <row r="12" spans="2:13" x14ac:dyDescent="0.3">
      <c r="J12" s="9">
        <f>(J11/C4)</f>
        <v>3.2471549177683453E-5</v>
      </c>
      <c r="K12" s="6" t="s">
        <v>19</v>
      </c>
      <c r="L12" s="14">
        <f>(J12*2)</f>
        <v>6.4943098355366906E-5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7.3852772040087699E-12</v>
      </c>
      <c r="G15" s="4">
        <f>C14</f>
        <v>186</v>
      </c>
      <c r="I15" s="8">
        <f>(E15*G15)</f>
        <v>1.3736615599456312E-9</v>
      </c>
      <c r="J15" s="8">
        <f>(I15)^2</f>
        <v>1.8869460812722648E-18</v>
      </c>
      <c r="K15" s="16" t="s">
        <v>21</v>
      </c>
    </row>
    <row r="16" spans="2:13" ht="18" x14ac:dyDescent="0.4">
      <c r="B16" s="2" t="s">
        <v>2</v>
      </c>
      <c r="C16">
        <v>10</v>
      </c>
      <c r="D16" t="s">
        <v>6</v>
      </c>
      <c r="E16" s="22">
        <f>0.0007*B11+0.0006</f>
        <v>7.6E-3</v>
      </c>
      <c r="F16" t="s">
        <v>6</v>
      </c>
      <c r="G16" s="12">
        <f>(C15/C18)</f>
        <v>18.600000000000001</v>
      </c>
      <c r="H16" t="s">
        <v>11</v>
      </c>
      <c r="I16" s="8">
        <f>(E16*G16)</f>
        <v>0.14136000000000001</v>
      </c>
      <c r="J16" s="8">
        <f t="shared" ref="J16:J19" si="1">(I16)^2</f>
        <v>1.9982649600000003E-2</v>
      </c>
      <c r="K16" s="1">
        <v>17</v>
      </c>
      <c r="L16" s="15" t="s">
        <v>20</v>
      </c>
      <c r="M16" s="9">
        <f>((J22)^4/(I15)^4)/17</f>
        <v>5.5475299712694307E+21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(0.00002*C16)</f>
        <v>2.0000000000000001E-4</v>
      </c>
      <c r="F17" t="s">
        <v>6</v>
      </c>
      <c r="G17" s="12">
        <f>(1/C18)</f>
        <v>18.600000000000001</v>
      </c>
      <c r="H17" t="s">
        <v>12</v>
      </c>
      <c r="I17" s="8">
        <f>((E17*G17)/SQRT(3))</f>
        <v>2.1477430013854084E-3</v>
      </c>
      <c r="J17" s="8">
        <f t="shared" si="1"/>
        <v>4.6128000000000027E-6</v>
      </c>
    </row>
    <row r="18" spans="2:12" ht="18" x14ac:dyDescent="0.4">
      <c r="B18" s="2" t="s">
        <v>4</v>
      </c>
      <c r="C18" s="9">
        <f>(C16/C14)</f>
        <v>5.3763440860215055E-2</v>
      </c>
      <c r="D18" t="s">
        <v>6</v>
      </c>
      <c r="E18" s="22">
        <f>0.0006*C18+0.0004*0.1</f>
        <v>7.2258064516129023E-5</v>
      </c>
      <c r="F18" t="s">
        <v>6</v>
      </c>
      <c r="G18" s="12">
        <f>(C15*C16/C18)</f>
        <v>186</v>
      </c>
      <c r="H18" t="s">
        <v>12</v>
      </c>
      <c r="I18" s="8">
        <f>((E18*G18)/SQRT(3))</f>
        <v>7.7595876179085699E-3</v>
      </c>
      <c r="J18" s="8">
        <f t="shared" si="1"/>
        <v>6.0211199999999997E-5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(0.000005*C18)</f>
        <v>2.6881720430107528E-7</v>
      </c>
      <c r="F19" t="s">
        <v>6</v>
      </c>
      <c r="G19" s="12">
        <v>186.04325396217408</v>
      </c>
      <c r="H19" t="s">
        <v>12</v>
      </c>
      <c r="I19" s="8">
        <f>((E19*G19)/SQRT(3))</f>
        <v>2.8874226547305141E-5</v>
      </c>
      <c r="J19" s="8">
        <f t="shared" si="1"/>
        <v>8.33720958705101E-10</v>
      </c>
    </row>
    <row r="20" spans="2:12" x14ac:dyDescent="0.3">
      <c r="J20" s="10">
        <f>(SUM(J15:J19))</f>
        <v>2.0047474433720968E-2</v>
      </c>
    </row>
    <row r="21" spans="2:12" x14ac:dyDescent="0.3">
      <c r="J21" s="20">
        <f>(SQRT(J20))</f>
        <v>0.14158910421964313</v>
      </c>
      <c r="K21" s="5"/>
      <c r="L21" s="5"/>
    </row>
    <row r="22" spans="2:12" x14ac:dyDescent="0.3">
      <c r="J22" s="9">
        <f>(J21/C14)</f>
        <v>7.6123174311636089E-4</v>
      </c>
      <c r="K22" s="6" t="s">
        <v>19</v>
      </c>
      <c r="L22" s="14">
        <f>(J22*2)</f>
        <v>1.5224634862327218E-3</v>
      </c>
    </row>
    <row r="24" spans="2:12" x14ac:dyDescent="0.3">
      <c r="E24" s="22" t="e">
        <f>0.0007*B19+0.0006</f>
        <v>#VALUE!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20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20</v>
      </c>
      <c r="D6" t="s">
        <v>6</v>
      </c>
      <c r="E6" s="22">
        <f>0.00005*B1+0.00005</f>
        <v>1.0499999999999999E-3</v>
      </c>
      <c r="F6" t="s">
        <v>6</v>
      </c>
      <c r="G6" s="12">
        <f>(C5/C8)</f>
        <v>9.33</v>
      </c>
      <c r="H6" t="s">
        <v>11</v>
      </c>
      <c r="I6" s="8">
        <f>((E6*G6)/SQRT(3))</f>
        <v>5.6560119121161689E-3</v>
      </c>
      <c r="J6" s="8">
        <f t="shared" ref="J6:J9" si="0">(I6)^2</f>
        <v>3.199047075E-5</v>
      </c>
      <c r="K6" s="1">
        <v>17</v>
      </c>
      <c r="L6" s="15" t="s">
        <v>20</v>
      </c>
      <c r="M6" s="9">
        <f>((J12)^4/(I5)^4)/17</f>
        <v>1.5608214022256381E+36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(0.00001*C6)</f>
        <v>2.0000000000000001E-4</v>
      </c>
      <c r="F7" t="s">
        <v>6</v>
      </c>
      <c r="G7" s="12">
        <f>(1/C8)</f>
        <v>9.33</v>
      </c>
      <c r="H7" t="s">
        <v>11</v>
      </c>
      <c r="I7" s="8">
        <f>((E7*G7)/SQRT(3))</f>
        <v>1.0773356023078419E-3</v>
      </c>
      <c r="J7" s="8">
        <f t="shared" si="0"/>
        <v>1.1606520000000003E-6</v>
      </c>
    </row>
    <row r="8" spans="2:13" ht="18" x14ac:dyDescent="0.4">
      <c r="B8" s="2" t="s">
        <v>4</v>
      </c>
      <c r="C8" s="23">
        <f>(C6/C4)</f>
        <v>0.10718113612004287</v>
      </c>
      <c r="D8" t="s">
        <v>6</v>
      </c>
      <c r="E8" s="22">
        <f>0.00005*C8+0.000035*0.1</f>
        <v>8.8590568060021437E-6</v>
      </c>
      <c r="F8" t="s">
        <v>6</v>
      </c>
      <c r="G8" s="21">
        <f>(C5*C6/C8)</f>
        <v>186.6</v>
      </c>
      <c r="H8" t="s">
        <v>11</v>
      </c>
      <c r="I8" s="8">
        <f>((E8*G8)/SQRT(3))</f>
        <v>9.5441772999737043E-4</v>
      </c>
      <c r="J8" s="8">
        <f t="shared" si="0"/>
        <v>9.1091320333333348E-7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(0.0000025*C8)</f>
        <v>2.6795284030010721E-7</v>
      </c>
      <c r="F9" t="s">
        <v>6</v>
      </c>
      <c r="G9" s="12">
        <v>186.58456945610604</v>
      </c>
      <c r="H9" t="s">
        <v>11</v>
      </c>
      <c r="I9" s="8">
        <f>((E9*G9)/SQRT(3))</f>
        <v>2.8865126313535172E-5</v>
      </c>
      <c r="J9" s="8">
        <f t="shared" si="0"/>
        <v>8.3319551709634053E-10</v>
      </c>
    </row>
    <row r="10" spans="2:13" x14ac:dyDescent="0.3">
      <c r="I10" s="9"/>
      <c r="J10" s="22">
        <f>(SUM(J5:J9))</f>
        <v>3.4062869148850432E-5</v>
      </c>
    </row>
    <row r="11" spans="2:13" s="5" customFormat="1" x14ac:dyDescent="0.3">
      <c r="B11" s="5">
        <v>20</v>
      </c>
      <c r="C11" s="6" t="s">
        <v>14</v>
      </c>
      <c r="J11" s="22">
        <f>(SQRT(J10))</f>
        <v>5.8363403900775386E-3</v>
      </c>
    </row>
    <row r="12" spans="2:13" x14ac:dyDescent="0.3">
      <c r="J12" s="9">
        <f>(J11/C4)</f>
        <v>3.127727968959024E-5</v>
      </c>
      <c r="K12" s="6" t="s">
        <v>19</v>
      </c>
      <c r="L12" s="14">
        <f>(J12*2)</f>
        <v>6.2554559379180479E-5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7.3852772040087699E-12</v>
      </c>
      <c r="G15" s="4">
        <f>C14</f>
        <v>186</v>
      </c>
      <c r="I15" s="8">
        <f>(E15*G15)</f>
        <v>1.3736615599456312E-9</v>
      </c>
      <c r="J15" s="8">
        <f>(I15)^2</f>
        <v>1.8869460812722648E-18</v>
      </c>
      <c r="K15" s="16" t="s">
        <v>21</v>
      </c>
    </row>
    <row r="16" spans="2:13" ht="18" x14ac:dyDescent="0.4">
      <c r="B16" s="2" t="s">
        <v>2</v>
      </c>
      <c r="C16">
        <v>20</v>
      </c>
      <c r="D16" t="s">
        <v>6</v>
      </c>
      <c r="E16" s="22">
        <f>0.0007*B11+0.0006</f>
        <v>1.46E-2</v>
      </c>
      <c r="F16" t="s">
        <v>6</v>
      </c>
      <c r="G16" s="12">
        <f>(C15/C18)</f>
        <v>9.3000000000000007</v>
      </c>
      <c r="H16" t="s">
        <v>11</v>
      </c>
      <c r="I16" s="8">
        <f>(E16*G16)</f>
        <v>0.13578000000000001</v>
      </c>
      <c r="J16" s="8">
        <f t="shared" ref="J16:J19" si="1">(I16)^2</f>
        <v>1.8436208400000004E-2</v>
      </c>
      <c r="K16" s="1">
        <v>17</v>
      </c>
      <c r="L16" s="15" t="s">
        <v>20</v>
      </c>
      <c r="M16" s="9">
        <f>((J22)^4/(I15)^4)/17</f>
        <v>4.758326512140159E+21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(0.00002*C16)</f>
        <v>4.0000000000000002E-4</v>
      </c>
      <c r="F17" t="s">
        <v>6</v>
      </c>
      <c r="G17" s="12">
        <f>(1/C18)</f>
        <v>9.3000000000000007</v>
      </c>
      <c r="H17" t="s">
        <v>12</v>
      </c>
      <c r="I17" s="8">
        <f>((E17*G17)/SQRT(3))</f>
        <v>2.1477430013854084E-3</v>
      </c>
      <c r="J17" s="8">
        <f t="shared" si="1"/>
        <v>4.6128000000000027E-6</v>
      </c>
    </row>
    <row r="18" spans="2:12" ht="18" x14ac:dyDescent="0.4">
      <c r="B18" s="2" t="s">
        <v>4</v>
      </c>
      <c r="C18" s="9">
        <f>(C16/C14)</f>
        <v>0.10752688172043011</v>
      </c>
      <c r="D18" t="s">
        <v>6</v>
      </c>
      <c r="E18" s="22">
        <f>0.0006*C18+0.0004*0.1</f>
        <v>1.0451612903225805E-4</v>
      </c>
      <c r="F18" t="s">
        <v>6</v>
      </c>
      <c r="G18" s="12">
        <f>(C15*C16/C18)</f>
        <v>186</v>
      </c>
      <c r="H18" t="s">
        <v>12</v>
      </c>
      <c r="I18" s="8">
        <f>((E18*G18)/SQRT(3))</f>
        <v>1.1223689233046326E-2</v>
      </c>
      <c r="J18" s="8">
        <f t="shared" si="1"/>
        <v>1.2597120000000002E-4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(0.000005*C18)</f>
        <v>5.3763440860215057E-7</v>
      </c>
      <c r="F19" t="s">
        <v>6</v>
      </c>
      <c r="G19" s="12">
        <v>186.04325396217408</v>
      </c>
      <c r="H19" t="s">
        <v>12</v>
      </c>
      <c r="I19" s="8">
        <f>((E19*G19)/SQRT(3))</f>
        <v>5.7748453094610283E-5</v>
      </c>
      <c r="J19" s="8">
        <f t="shared" si="1"/>
        <v>3.334883834820404E-9</v>
      </c>
    </row>
    <row r="20" spans="2:12" x14ac:dyDescent="0.3">
      <c r="J20" s="10">
        <f>(SUM(J15:J19))</f>
        <v>1.8566795734883845E-2</v>
      </c>
    </row>
    <row r="21" spans="2:12" x14ac:dyDescent="0.3">
      <c r="J21" s="20">
        <f>(SQRT(J20))</f>
        <v>0.1362600298505906</v>
      </c>
      <c r="K21" s="5"/>
      <c r="L21" s="5"/>
    </row>
    <row r="22" spans="2:12" x14ac:dyDescent="0.3">
      <c r="J22" s="9">
        <f>(J21/C14)</f>
        <v>7.325808056483366E-4</v>
      </c>
      <c r="K22" s="6" t="s">
        <v>19</v>
      </c>
      <c r="L22" s="14">
        <f>(J22*2)</f>
        <v>1.4651616112966732E-3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30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7.3852772040087708E-17</v>
      </c>
      <c r="G5" s="4">
        <f>C4</f>
        <v>186.6</v>
      </c>
      <c r="I5" s="8">
        <f>(E5*G5)</f>
        <v>1.3780927262680366E-14</v>
      </c>
      <c r="J5" s="8">
        <f>(I5)^2</f>
        <v>1.8991395621928695E-28</v>
      </c>
      <c r="K5" s="16" t="s">
        <v>21</v>
      </c>
    </row>
    <row r="6" spans="2:13" ht="18" x14ac:dyDescent="0.4">
      <c r="B6" s="2" t="s">
        <v>2</v>
      </c>
      <c r="C6">
        <v>30</v>
      </c>
      <c r="D6" t="s">
        <v>6</v>
      </c>
      <c r="E6" s="22">
        <f>0.00005*B1+0.00005</f>
        <v>1.5499999999999999E-3</v>
      </c>
      <c r="F6" t="s">
        <v>6</v>
      </c>
      <c r="G6" s="12">
        <f>(C5/C8)</f>
        <v>6.22</v>
      </c>
      <c r="H6" t="s">
        <v>11</v>
      </c>
      <c r="I6" s="8">
        <f>((E6*G6)/SQRT(3))</f>
        <v>5.5662339452571818E-3</v>
      </c>
      <c r="J6" s="8">
        <f t="shared" ref="J6:J9" si="0">(I6)^2</f>
        <v>3.0982960333333332E-5</v>
      </c>
      <c r="K6" s="1">
        <v>17</v>
      </c>
      <c r="L6" s="15" t="s">
        <v>20</v>
      </c>
      <c r="M6" s="9">
        <f>((J12)^4/(I5)^4)/17</f>
        <v>1.449022960093768E+36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1.5000000000000001E-4</v>
      </c>
      <c r="F7" t="s">
        <v>6</v>
      </c>
      <c r="G7" s="12">
        <f>(1/C8)</f>
        <v>6.22</v>
      </c>
      <c r="H7" t="s">
        <v>11</v>
      </c>
      <c r="I7" s="8">
        <f>((E7*G7)/SQRT(3))</f>
        <v>5.3866780115392093E-4</v>
      </c>
      <c r="J7" s="8">
        <f t="shared" si="0"/>
        <v>2.9016300000000008E-7</v>
      </c>
    </row>
    <row r="8" spans="2:13" ht="18" x14ac:dyDescent="0.4">
      <c r="B8" s="2" t="s">
        <v>4</v>
      </c>
      <c r="C8" s="23">
        <f>(C6/C4)</f>
        <v>0.16077170418006431</v>
      </c>
      <c r="D8" t="s">
        <v>6</v>
      </c>
      <c r="E8" s="22">
        <f>0.00005*C8+0.000035*0.1</f>
        <v>1.1538585209003217E-5</v>
      </c>
      <c r="F8" t="s">
        <v>6</v>
      </c>
      <c r="G8" s="21">
        <f>(C5*C6/C8)</f>
        <v>186.6</v>
      </c>
      <c r="H8" t="s">
        <v>11</v>
      </c>
      <c r="I8" s="8">
        <f>((E8*G8)/SQRT(3))</f>
        <v>1.2430928645921835E-3</v>
      </c>
      <c r="J8" s="8">
        <f t="shared" si="0"/>
        <v>1.5452798700000007E-6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(0.0000025*C8)</f>
        <v>4.0192926045016081E-7</v>
      </c>
      <c r="F9" t="s">
        <v>6</v>
      </c>
      <c r="G9" s="12">
        <v>186.58456945610604</v>
      </c>
      <c r="H9" t="s">
        <v>11</v>
      </c>
      <c r="I9" s="8">
        <f>((E9*G9)/SQRT(3))</f>
        <v>4.3297689470302759E-5</v>
      </c>
      <c r="J9" s="8">
        <f t="shared" si="0"/>
        <v>1.8746899134667666E-9</v>
      </c>
    </row>
    <row r="10" spans="2:13" x14ac:dyDescent="0.3">
      <c r="I10" s="9"/>
      <c r="J10" s="22">
        <f>(SUM(J5:J9))</f>
        <v>3.2820277893246792E-5</v>
      </c>
    </row>
    <row r="11" spans="2:13" s="5" customFormat="1" x14ac:dyDescent="0.3">
      <c r="B11" s="5">
        <v>30</v>
      </c>
      <c r="C11" s="6" t="s">
        <v>14</v>
      </c>
      <c r="J11" s="22">
        <f>(SQRT(J10))</f>
        <v>5.7288984886491746E-3</v>
      </c>
    </row>
    <row r="12" spans="2:13" x14ac:dyDescent="0.3">
      <c r="J12" s="9">
        <f>(J11/C4)</f>
        <v>3.0701492436490757E-5</v>
      </c>
      <c r="K12" s="6" t="s">
        <v>19</v>
      </c>
      <c r="L12" s="14">
        <f>(J12*2)</f>
        <v>6.1402984872981515E-5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7.3852772040087699E-12</v>
      </c>
      <c r="G15" s="4">
        <f>C14</f>
        <v>186</v>
      </c>
      <c r="I15" s="8">
        <f>(E15*G15)</f>
        <v>1.3736615599456312E-9</v>
      </c>
      <c r="J15" s="8">
        <f>(I15)^2</f>
        <v>1.8869460812722648E-18</v>
      </c>
      <c r="K15" s="16" t="s">
        <v>21</v>
      </c>
    </row>
    <row r="16" spans="2:13" ht="18" x14ac:dyDescent="0.4">
      <c r="B16" s="2" t="s">
        <v>2</v>
      </c>
      <c r="C16">
        <v>30</v>
      </c>
      <c r="D16" t="s">
        <v>6</v>
      </c>
      <c r="E16" s="22">
        <f>0.0007*B11+0.0006</f>
        <v>2.1600000000000001E-2</v>
      </c>
      <c r="F16" t="s">
        <v>6</v>
      </c>
      <c r="G16" s="12">
        <f>(C15/C18)</f>
        <v>6.2</v>
      </c>
      <c r="H16" t="s">
        <v>11</v>
      </c>
      <c r="I16" s="8">
        <f>(E16*G16)</f>
        <v>0.13392000000000001</v>
      </c>
      <c r="J16" s="8">
        <f t="shared" ref="J16:J19" si="1">(I16)^2</f>
        <v>1.7934566400000004E-2</v>
      </c>
      <c r="K16" s="1">
        <v>17</v>
      </c>
      <c r="L16" s="15" t="s">
        <v>20</v>
      </c>
      <c r="M16" s="9">
        <f>((J22)^4/(I15)^4)/17</f>
        <v>4.5478210275492474E+21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3.0000000000000003E-4</v>
      </c>
      <c r="F17" t="s">
        <v>6</v>
      </c>
      <c r="G17" s="12">
        <f>(1/C18)</f>
        <v>6.2</v>
      </c>
      <c r="H17" t="s">
        <v>12</v>
      </c>
      <c r="I17" s="8">
        <f>((E17*G17)/SQRT(3))</f>
        <v>1.0738715006927042E-3</v>
      </c>
      <c r="J17" s="8">
        <f t="shared" si="1"/>
        <v>1.1532000000000007E-6</v>
      </c>
    </row>
    <row r="18" spans="2:12" ht="18" x14ac:dyDescent="0.4">
      <c r="B18" s="2" t="s">
        <v>4</v>
      </c>
      <c r="C18" s="23">
        <f>(C16/C14)</f>
        <v>0.16129032258064516</v>
      </c>
      <c r="D18" t="s">
        <v>6</v>
      </c>
      <c r="E18" s="22">
        <f>0.0006*C18+0.0004*0.1</f>
        <v>1.3677419354838708E-4</v>
      </c>
      <c r="F18" t="s">
        <v>6</v>
      </c>
      <c r="G18" s="12">
        <f>(C15*C16/C18)</f>
        <v>186</v>
      </c>
      <c r="H18" t="s">
        <v>12</v>
      </c>
      <c r="I18" s="8">
        <f>((E18*G18)/SQRT(3))</f>
        <v>1.4687790848184079E-2</v>
      </c>
      <c r="J18" s="8">
        <f t="shared" si="1"/>
        <v>2.157312E-4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(0.000005*C18)</f>
        <v>8.064516129032258E-7</v>
      </c>
      <c r="F19" t="s">
        <v>6</v>
      </c>
      <c r="G19" s="12">
        <v>186.04325396217408</v>
      </c>
      <c r="H19" t="s">
        <v>12</v>
      </c>
      <c r="I19" s="8">
        <f>((E19*G19)/SQRT(3))</f>
        <v>8.6622679641915417E-5</v>
      </c>
      <c r="J19" s="8">
        <f t="shared" si="1"/>
        <v>7.5034886283459076E-9</v>
      </c>
    </row>
    <row r="20" spans="2:12" x14ac:dyDescent="0.3">
      <c r="J20" s="10">
        <f>(SUM(J15:J19))</f>
        <v>1.8151458303488636E-2</v>
      </c>
    </row>
    <row r="21" spans="2:12" x14ac:dyDescent="0.3">
      <c r="J21" s="24">
        <f>(SQRT(J20))</f>
        <v>0.13472734801623848</v>
      </c>
      <c r="K21" s="5"/>
      <c r="L21" s="5"/>
    </row>
    <row r="22" spans="2:12" x14ac:dyDescent="0.3">
      <c r="J22" s="9">
        <f>(J21/C14)</f>
        <v>7.243405807324649E-4</v>
      </c>
      <c r="K22" s="6" t="s">
        <v>19</v>
      </c>
      <c r="L22" s="14">
        <f>(J22*2)</f>
        <v>1.4486811614649298E-3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M22"/>
  <sheetViews>
    <sheetView workbookViewId="0">
      <selection activeCell="E16" sqref="E16"/>
    </sheetView>
  </sheetViews>
  <sheetFormatPr defaultRowHeight="14.4" x14ac:dyDescent="0.3"/>
  <cols>
    <col min="5" max="5" width="10" bestFit="1" customWidth="1"/>
    <col min="7" max="7" width="12.5546875" bestFit="1" customWidth="1"/>
    <col min="9" max="9" width="15.88671875" customWidth="1"/>
    <col min="12" max="12" width="14.88671875" customWidth="1"/>
    <col min="13" max="13" width="13.44140625" customWidth="1"/>
  </cols>
  <sheetData>
    <row r="1" spans="2:13" s="5" customFormat="1" x14ac:dyDescent="0.3">
      <c r="B1" s="5">
        <v>50</v>
      </c>
      <c r="C1" s="6" t="s">
        <v>13</v>
      </c>
    </row>
    <row r="3" spans="2:13" ht="18" x14ac:dyDescent="0.4">
      <c r="B3" s="1" t="s">
        <v>7</v>
      </c>
      <c r="C3" s="6" t="s">
        <v>8</v>
      </c>
      <c r="D3" s="5"/>
      <c r="E3" s="5" t="s">
        <v>15</v>
      </c>
      <c r="F3" s="5"/>
      <c r="G3" s="7" t="s">
        <v>16</v>
      </c>
      <c r="H3" s="5"/>
      <c r="I3" s="6" t="s">
        <v>17</v>
      </c>
      <c r="J3" s="6" t="s">
        <v>18</v>
      </c>
    </row>
    <row r="4" spans="2:13" ht="15.6" x14ac:dyDescent="0.3">
      <c r="B4" s="2" t="s">
        <v>0</v>
      </c>
      <c r="C4" s="4">
        <v>186.6</v>
      </c>
    </row>
    <row r="5" spans="2:13" ht="15.6" x14ac:dyDescent="0.3">
      <c r="B5" s="2" t="s">
        <v>1</v>
      </c>
      <c r="C5">
        <v>1</v>
      </c>
      <c r="E5" s="9">
        <v>7.3852772040087699E-12</v>
      </c>
      <c r="G5" s="4">
        <f>C4</f>
        <v>186.6</v>
      </c>
      <c r="I5" s="8">
        <f>(E5*G5)</f>
        <v>1.3780927262680364E-9</v>
      </c>
      <c r="J5" s="8">
        <f>(I5)^2</f>
        <v>1.8991395621928691E-18</v>
      </c>
      <c r="K5" s="16" t="s">
        <v>21</v>
      </c>
    </row>
    <row r="6" spans="2:13" ht="18" x14ac:dyDescent="0.4">
      <c r="B6" s="2" t="s">
        <v>2</v>
      </c>
      <c r="C6">
        <v>50</v>
      </c>
      <c r="D6" t="s">
        <v>6</v>
      </c>
      <c r="E6" s="22">
        <f>0.000055*B1+0.0005</f>
        <v>3.2500000000000003E-3</v>
      </c>
      <c r="F6" t="s">
        <v>6</v>
      </c>
      <c r="G6" s="12">
        <f>(C5/C8)</f>
        <v>3.7319999999999998</v>
      </c>
      <c r="H6" t="s">
        <v>11</v>
      </c>
      <c r="I6" s="8">
        <f>((E6*G6)/SQRT(3))</f>
        <v>7.0026814150009721E-3</v>
      </c>
      <c r="J6" s="8">
        <f t="shared" ref="J6:J9" si="0">(I6)^2</f>
        <v>4.9037547000000015E-5</v>
      </c>
      <c r="K6" s="1">
        <v>17</v>
      </c>
      <c r="L6" s="15" t="s">
        <v>20</v>
      </c>
      <c r="M6" s="9">
        <f>((J12)^4/(I5)^4)/17</f>
        <v>3.728523397459448E+16</v>
      </c>
    </row>
    <row r="7" spans="2:13" ht="18" x14ac:dyDescent="0.4">
      <c r="B7" s="2" t="s">
        <v>3</v>
      </c>
      <c r="C7">
        <v>0</v>
      </c>
      <c r="D7" t="s">
        <v>6</v>
      </c>
      <c r="E7" s="8">
        <f>(0.000005*C6)</f>
        <v>2.5000000000000001E-4</v>
      </c>
      <c r="F7" t="s">
        <v>6</v>
      </c>
      <c r="G7" s="12">
        <f>(1/C8)</f>
        <v>3.7319999999999998</v>
      </c>
      <c r="H7" t="s">
        <v>11</v>
      </c>
      <c r="I7" s="8">
        <f>((E7*G7)/SQRT(3))</f>
        <v>5.3866780115392082E-4</v>
      </c>
      <c r="J7" s="8">
        <f t="shared" si="0"/>
        <v>2.9016299999999998E-7</v>
      </c>
    </row>
    <row r="8" spans="2:13" ht="18" x14ac:dyDescent="0.4">
      <c r="B8" s="2" t="s">
        <v>4</v>
      </c>
      <c r="C8" s="23">
        <f>(C6/C4)</f>
        <v>0.26795284030010719</v>
      </c>
      <c r="D8" t="s">
        <v>6</v>
      </c>
      <c r="E8" s="22">
        <f>0.00005*C8+0.000035*0.1</f>
        <v>1.6897642015005359E-5</v>
      </c>
      <c r="F8" t="s">
        <v>6</v>
      </c>
      <c r="G8" s="21">
        <f>(C5*C6/C8)</f>
        <v>186.6</v>
      </c>
      <c r="H8" t="s">
        <v>11</v>
      </c>
      <c r="I8" s="8">
        <f>((E8*G8)/SQRT(3))</f>
        <v>1.8204431337818089E-3</v>
      </c>
      <c r="J8" s="8">
        <f t="shared" si="0"/>
        <v>3.314013203333333E-6</v>
      </c>
    </row>
    <row r="9" spans="2:13" ht="18" x14ac:dyDescent="0.4">
      <c r="B9" s="2" t="s">
        <v>5</v>
      </c>
      <c r="C9">
        <v>0</v>
      </c>
      <c r="D9" t="s">
        <v>6</v>
      </c>
      <c r="E9" s="9">
        <f>(0.0000025*C8)</f>
        <v>6.6988210075026802E-7</v>
      </c>
      <c r="F9" t="s">
        <v>6</v>
      </c>
      <c r="G9" s="12">
        <v>186.58456945610604</v>
      </c>
      <c r="H9" t="s">
        <v>11</v>
      </c>
      <c r="I9" s="8">
        <f>((E9*G9)/SQRT(3))</f>
        <v>7.2162815783837934E-5</v>
      </c>
      <c r="J9" s="8">
        <f t="shared" si="0"/>
        <v>5.2074719818521295E-9</v>
      </c>
    </row>
    <row r="10" spans="2:13" x14ac:dyDescent="0.3">
      <c r="I10" s="9"/>
      <c r="J10" s="22">
        <f>(SUM(J5:J9))</f>
        <v>5.2646930675317096E-5</v>
      </c>
    </row>
    <row r="11" spans="2:13" s="5" customFormat="1" x14ac:dyDescent="0.3">
      <c r="B11" s="5">
        <v>50</v>
      </c>
      <c r="C11" s="6" t="s">
        <v>14</v>
      </c>
      <c r="J11" s="22">
        <f>(SQRT(J10))</f>
        <v>7.255820468790356E-3</v>
      </c>
    </row>
    <row r="12" spans="2:13" x14ac:dyDescent="0.3">
      <c r="J12" s="9">
        <f>(J11/C4)</f>
        <v>3.8884354066400625E-5</v>
      </c>
      <c r="K12" s="6" t="s">
        <v>19</v>
      </c>
      <c r="L12" s="14">
        <f>(J12*2)</f>
        <v>7.7768708132801249E-5</v>
      </c>
    </row>
    <row r="13" spans="2:13" ht="18" x14ac:dyDescent="0.4">
      <c r="B13" s="1" t="s">
        <v>7</v>
      </c>
      <c r="C13" s="1" t="s">
        <v>8</v>
      </c>
      <c r="E13" t="s">
        <v>9</v>
      </c>
      <c r="G13" s="3" t="s">
        <v>10</v>
      </c>
      <c r="I13" s="6" t="s">
        <v>17</v>
      </c>
      <c r="J13" s="9"/>
    </row>
    <row r="14" spans="2:13" ht="15.6" x14ac:dyDescent="0.3">
      <c r="B14" s="2" t="s">
        <v>0</v>
      </c>
      <c r="C14">
        <v>186</v>
      </c>
      <c r="J14" s="9"/>
    </row>
    <row r="15" spans="2:13" ht="15.6" x14ac:dyDescent="0.3">
      <c r="B15" s="2" t="s">
        <v>1</v>
      </c>
      <c r="C15">
        <v>1</v>
      </c>
      <c r="E15" s="9">
        <v>7.3852772040087695E-7</v>
      </c>
      <c r="G15" s="4">
        <f>C14</f>
        <v>186</v>
      </c>
      <c r="I15" s="8">
        <f>(E15*G15)</f>
        <v>1.3736615599456312E-4</v>
      </c>
      <c r="J15" s="8">
        <f>(I15)^2</f>
        <v>1.886946081272265E-8</v>
      </c>
      <c r="K15" s="16" t="s">
        <v>21</v>
      </c>
    </row>
    <row r="16" spans="2:13" ht="18" x14ac:dyDescent="0.4">
      <c r="B16" s="2" t="s">
        <v>2</v>
      </c>
      <c r="C16">
        <v>50</v>
      </c>
      <c r="D16" t="s">
        <v>6</v>
      </c>
      <c r="E16" s="22">
        <f>0.0009*B11+0.009</f>
        <v>5.3999999999999999E-2</v>
      </c>
      <c r="F16" t="s">
        <v>6</v>
      </c>
      <c r="G16" s="12">
        <f>(C15/C18)</f>
        <v>3.72</v>
      </c>
      <c r="H16" t="s">
        <v>11</v>
      </c>
      <c r="I16" s="8">
        <f>(E16*G16)</f>
        <v>0.20088</v>
      </c>
      <c r="J16" s="8">
        <f t="shared" ref="J16:J19" si="1">(I16)^2</f>
        <v>4.0352774399999999E-2</v>
      </c>
      <c r="K16" s="1">
        <v>17</v>
      </c>
      <c r="L16" s="15" t="s">
        <v>20</v>
      </c>
      <c r="M16" s="9">
        <f>((J22)^4/(I15)^4)/17</f>
        <v>230.01292942883879</v>
      </c>
    </row>
    <row r="17" spans="2:12" ht="18" x14ac:dyDescent="0.4">
      <c r="B17" s="2" t="s">
        <v>3</v>
      </c>
      <c r="C17">
        <v>0</v>
      </c>
      <c r="D17" t="s">
        <v>6</v>
      </c>
      <c r="E17" s="8">
        <f>(0.00001*C16)</f>
        <v>5.0000000000000001E-4</v>
      </c>
      <c r="F17" t="s">
        <v>6</v>
      </c>
      <c r="G17" s="12">
        <f>(1/C18)</f>
        <v>3.72</v>
      </c>
      <c r="H17" t="s">
        <v>12</v>
      </c>
      <c r="I17" s="8">
        <f>((E17*G17)/SQRT(3))</f>
        <v>1.073871500692704E-3</v>
      </c>
      <c r="J17" s="8">
        <f t="shared" si="1"/>
        <v>1.1532000000000002E-6</v>
      </c>
    </row>
    <row r="18" spans="2:12" ht="18" x14ac:dyDescent="0.4">
      <c r="B18" s="2" t="s">
        <v>4</v>
      </c>
      <c r="C18" s="23">
        <f>(C16/C14)</f>
        <v>0.26881720430107525</v>
      </c>
      <c r="D18" t="s">
        <v>6</v>
      </c>
      <c r="E18" s="22">
        <f>0.0006*C18+0.0004*0.1</f>
        <v>2.0129032258064513E-4</v>
      </c>
      <c r="F18" t="s">
        <v>6</v>
      </c>
      <c r="G18" s="12">
        <f>(C15*C16/C18)</f>
        <v>186</v>
      </c>
      <c r="H18" t="s">
        <v>12</v>
      </c>
      <c r="I18" s="8">
        <f>((E18*G18)/SQRT(3))</f>
        <v>2.1615994078459586E-2</v>
      </c>
      <c r="J18" s="8">
        <f t="shared" si="1"/>
        <v>4.6725119999999987E-4</v>
      </c>
    </row>
    <row r="19" spans="2:12" ht="18" x14ac:dyDescent="0.4">
      <c r="B19" s="2" t="s">
        <v>5</v>
      </c>
      <c r="C19">
        <v>0</v>
      </c>
      <c r="D19" t="s">
        <v>6</v>
      </c>
      <c r="E19" s="9">
        <f>(0.000005*C18)</f>
        <v>1.3440860215053765E-6</v>
      </c>
      <c r="F19" t="s">
        <v>6</v>
      </c>
      <c r="G19" s="12">
        <v>186.04325396217408</v>
      </c>
      <c r="H19" t="s">
        <v>12</v>
      </c>
      <c r="I19" s="8">
        <f>((E19*G19)/SQRT(3))</f>
        <v>1.443711327365257E-4</v>
      </c>
      <c r="J19" s="8">
        <f t="shared" si="1"/>
        <v>2.0843023967627524E-8</v>
      </c>
    </row>
    <row r="20" spans="2:12" x14ac:dyDescent="0.3">
      <c r="J20" s="10">
        <f>(SUM(J15:J19))</f>
        <v>4.0821218512484776E-2</v>
      </c>
    </row>
    <row r="21" spans="2:12" x14ac:dyDescent="0.3">
      <c r="J21" s="20">
        <f>(SQRT(J20))</f>
        <v>0.20204261558514031</v>
      </c>
      <c r="K21" s="5"/>
      <c r="L21" s="5"/>
    </row>
    <row r="22" spans="2:12" x14ac:dyDescent="0.3">
      <c r="J22" s="9">
        <f>(J21/C14)</f>
        <v>1.0862506214254855E-3</v>
      </c>
      <c r="K22" s="6" t="s">
        <v>19</v>
      </c>
      <c r="L22" s="14">
        <f>(J22*2)</f>
        <v>2.172501242850971E-3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1000</vt:lpstr>
      <vt:lpstr>1</vt:lpstr>
      <vt:lpstr>2</vt:lpstr>
      <vt:lpstr>3</vt:lpstr>
      <vt:lpstr>5</vt:lpstr>
      <vt:lpstr>10</vt:lpstr>
      <vt:lpstr>20</vt:lpstr>
      <vt:lpstr>30</vt:lpstr>
      <vt:lpstr>50</vt:lpstr>
      <vt:lpstr>100</vt:lpstr>
      <vt:lpstr>200</vt:lpstr>
      <vt:lpstr>300</vt:lpstr>
      <vt:lpstr>500</vt:lpstr>
      <vt:lpstr>1000 different frequencies</vt:lpstr>
    </vt:vector>
  </TitlesOfParts>
  <Company>INRIM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Galliana</dc:creator>
  <cp:lastModifiedBy>CARIA</cp:lastModifiedBy>
  <dcterms:created xsi:type="dcterms:W3CDTF">2021-01-22T16:51:39Z</dcterms:created>
  <dcterms:modified xsi:type="dcterms:W3CDTF">2022-01-11T13:48:00Z</dcterms:modified>
</cp:coreProperties>
</file>