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Farmacologia Molecolare\Federica\PUBBLICAZIONI\2021_RAD51 foci xenobanca_BJC\"/>
    </mc:Choice>
  </mc:AlternateContent>
  <xr:revisionPtr revIDLastSave="0" documentId="13_ncr:1_{BA32FA44-C1E9-4A08-9C8D-87104AED30F7}" xr6:coauthVersionLast="36" xr6:coauthVersionMax="36" xr10:uidLastSave="{00000000-0000-0000-0000-000000000000}"/>
  <bookViews>
    <workbookView xWindow="0" yWindow="0" windowWidth="10770" windowHeight="8895" firstSheet="2" activeTab="8" xr2:uid="{8C787E3B-846F-464C-A28D-A913937095FD}"/>
  </bookViews>
  <sheets>
    <sheet name="MNHOC124R" sheetId="1" r:id="rId1"/>
    <sheet name="MNHOC239R" sheetId="2" r:id="rId2"/>
    <sheet name="MNHOC266" sheetId="3" r:id="rId3"/>
    <sheet name="MNHOC266R" sheetId="4" r:id="rId4"/>
    <sheet name="MNHOC261" sheetId="5" r:id="rId5"/>
    <sheet name="MNHOC258" sheetId="6" r:id="rId6"/>
    <sheet name="MNHOC271" sheetId="7" r:id="rId7"/>
    <sheet name="MNHOC315" sheetId="8" r:id="rId8"/>
    <sheet name="MNHOC316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2" l="1"/>
  <c r="N28" i="2"/>
  <c r="O28" i="2"/>
  <c r="P28" i="2"/>
  <c r="Q28" i="2"/>
  <c r="R28" i="2"/>
  <c r="M29" i="2"/>
  <c r="N29" i="2"/>
  <c r="O29" i="2"/>
  <c r="P29" i="2"/>
  <c r="Q29" i="2"/>
  <c r="R29" i="2"/>
  <c r="M30" i="2"/>
  <c r="N30" i="2"/>
  <c r="O30" i="2"/>
  <c r="P30" i="2"/>
  <c r="Q30" i="2"/>
  <c r="R30" i="2"/>
  <c r="Q41" i="9"/>
  <c r="Q42" i="9"/>
  <c r="T143" i="9" l="1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F143" i="9"/>
  <c r="E143" i="9"/>
  <c r="D143" i="9"/>
  <c r="C143" i="9"/>
  <c r="B143" i="9"/>
  <c r="T142" i="9"/>
  <c r="S142" i="9"/>
  <c r="R142" i="9"/>
  <c r="Q142" i="9"/>
  <c r="P142" i="9"/>
  <c r="O142" i="9"/>
  <c r="N142" i="9"/>
  <c r="M142" i="9"/>
  <c r="L142" i="9"/>
  <c r="K142" i="9"/>
  <c r="J142" i="9"/>
  <c r="I142" i="9"/>
  <c r="H142" i="9"/>
  <c r="G142" i="9"/>
  <c r="F142" i="9"/>
  <c r="E142" i="9"/>
  <c r="D142" i="9"/>
  <c r="C142" i="9"/>
  <c r="B142" i="9"/>
  <c r="P130" i="9"/>
  <c r="O130" i="9"/>
  <c r="N130" i="9"/>
  <c r="M130" i="9"/>
  <c r="L130" i="9"/>
  <c r="K130" i="9"/>
  <c r="J130" i="9"/>
  <c r="I130" i="9"/>
  <c r="H130" i="9"/>
  <c r="G130" i="9"/>
  <c r="F130" i="9"/>
  <c r="E130" i="9"/>
  <c r="D130" i="9"/>
  <c r="C130" i="9"/>
  <c r="B130" i="9"/>
  <c r="P129" i="9"/>
  <c r="O129" i="9"/>
  <c r="N129" i="9"/>
  <c r="M129" i="9"/>
  <c r="L129" i="9"/>
  <c r="K129" i="9"/>
  <c r="J129" i="9"/>
  <c r="I129" i="9"/>
  <c r="H129" i="9"/>
  <c r="G129" i="9"/>
  <c r="F129" i="9"/>
  <c r="E129" i="9"/>
  <c r="D129" i="9"/>
  <c r="C129" i="9"/>
  <c r="B129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P41" i="9"/>
  <c r="O41" i="9"/>
  <c r="N41" i="9"/>
  <c r="M41" i="9"/>
  <c r="L41" i="9"/>
  <c r="K41" i="9"/>
  <c r="J41" i="9"/>
  <c r="I41" i="9"/>
  <c r="H41" i="9"/>
  <c r="G41" i="9"/>
  <c r="B41" i="9"/>
  <c r="AJ28" i="9"/>
  <c r="AI28" i="9"/>
  <c r="AH28" i="9"/>
  <c r="AG28" i="9"/>
  <c r="AF28" i="9"/>
  <c r="AE28" i="9"/>
  <c r="AD28" i="9"/>
  <c r="AC28" i="9"/>
  <c r="AA28" i="9"/>
  <c r="Z28" i="9"/>
  <c r="Y28" i="9"/>
  <c r="X28" i="9"/>
  <c r="W28" i="9"/>
  <c r="V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AJ27" i="9"/>
  <c r="AI27" i="9"/>
  <c r="AH27" i="9"/>
  <c r="AG27" i="9"/>
  <c r="AF27" i="9"/>
  <c r="AE27" i="9"/>
  <c r="AD27" i="9"/>
  <c r="AC27" i="9"/>
  <c r="AA27" i="9"/>
  <c r="Z27" i="9"/>
  <c r="Y27" i="9"/>
  <c r="X27" i="9"/>
  <c r="W27" i="9"/>
  <c r="V27" i="9"/>
  <c r="Q27" i="9"/>
  <c r="P27" i="9"/>
  <c r="O27" i="9"/>
  <c r="N27" i="9"/>
  <c r="M27" i="9"/>
  <c r="L27" i="9"/>
  <c r="K27" i="9"/>
  <c r="J27" i="9"/>
  <c r="I27" i="9"/>
  <c r="H27" i="9"/>
  <c r="G27" i="9"/>
  <c r="B27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C15" i="9"/>
  <c r="B15" i="9"/>
  <c r="Q14" i="9"/>
  <c r="P14" i="9"/>
  <c r="O14" i="9"/>
  <c r="N14" i="9"/>
  <c r="M14" i="9"/>
  <c r="L14" i="9"/>
  <c r="K14" i="9"/>
  <c r="J14" i="9"/>
  <c r="I14" i="9"/>
  <c r="H14" i="9"/>
  <c r="G14" i="9"/>
  <c r="B14" i="9"/>
  <c r="C37" i="8" l="1"/>
  <c r="B37" i="8"/>
  <c r="B36" i="8"/>
  <c r="C25" i="8"/>
  <c r="B25" i="8"/>
  <c r="B24" i="8"/>
  <c r="C14" i="8"/>
  <c r="B14" i="8"/>
  <c r="B13" i="8"/>
  <c r="V47" i="7" l="1"/>
  <c r="W47" i="7"/>
  <c r="X47" i="7"/>
  <c r="Y47" i="7"/>
  <c r="Z47" i="7"/>
  <c r="AA47" i="7"/>
  <c r="V48" i="7"/>
  <c r="W48" i="7"/>
  <c r="X48" i="7"/>
  <c r="Y48" i="7"/>
  <c r="Z48" i="7"/>
  <c r="AA48" i="7"/>
  <c r="V49" i="7"/>
  <c r="W49" i="7"/>
  <c r="X49" i="7"/>
  <c r="Y49" i="7"/>
  <c r="Z49" i="7"/>
  <c r="AA49" i="7"/>
  <c r="AD49" i="7"/>
  <c r="AC49" i="7"/>
  <c r="AB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B49" i="7"/>
  <c r="AD48" i="7"/>
  <c r="AC48" i="7"/>
  <c r="AB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48" i="7"/>
  <c r="B48" i="7"/>
  <c r="AD47" i="7"/>
  <c r="AC47" i="7"/>
  <c r="AB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B34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B30" i="6" l="1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B30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B29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B2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B16" i="6"/>
  <c r="BN40" i="3" l="1"/>
  <c r="BL40" i="3"/>
  <c r="BJ40" i="3"/>
  <c r="BH40" i="3"/>
  <c r="BF40" i="3"/>
  <c r="BD40" i="3"/>
  <c r="BB40" i="3"/>
  <c r="AZ40" i="3"/>
  <c r="AX40" i="3"/>
  <c r="AV40" i="3"/>
  <c r="AT40" i="3"/>
  <c r="AR40" i="3"/>
  <c r="AP40" i="3"/>
  <c r="AN40" i="3"/>
  <c r="AL40" i="3"/>
  <c r="AJ40" i="3"/>
  <c r="AH40" i="3"/>
  <c r="AF40" i="3"/>
  <c r="AD40" i="3"/>
  <c r="AB40" i="3"/>
  <c r="Z40" i="3"/>
  <c r="X40" i="3"/>
  <c r="V40" i="3"/>
  <c r="T40" i="3"/>
  <c r="R40" i="3"/>
  <c r="P40" i="3"/>
  <c r="N40" i="3"/>
  <c r="L40" i="3"/>
  <c r="J40" i="3"/>
  <c r="H40" i="3"/>
  <c r="F40" i="3"/>
  <c r="D40" i="3"/>
  <c r="C40" i="3"/>
  <c r="B40" i="3"/>
  <c r="BN39" i="3"/>
  <c r="BL39" i="3"/>
  <c r="BJ39" i="3"/>
  <c r="BH39" i="3"/>
  <c r="BF39" i="3"/>
  <c r="BD39" i="3"/>
  <c r="BB39" i="3"/>
  <c r="AZ39" i="3"/>
  <c r="AX39" i="3"/>
  <c r="AV39" i="3"/>
  <c r="AT39" i="3"/>
  <c r="AR39" i="3"/>
  <c r="AP39" i="3"/>
  <c r="AN39" i="3"/>
  <c r="AL39" i="3"/>
  <c r="AJ39" i="3"/>
  <c r="AH39" i="3"/>
  <c r="AF39" i="3"/>
  <c r="AD39" i="3"/>
  <c r="AB39" i="3"/>
  <c r="Z39" i="3"/>
  <c r="X39" i="3"/>
  <c r="V39" i="3"/>
  <c r="T39" i="3"/>
  <c r="R39" i="3"/>
  <c r="P39" i="3"/>
  <c r="N39" i="3"/>
  <c r="L39" i="3"/>
  <c r="J39" i="3"/>
  <c r="H39" i="3"/>
  <c r="F39" i="3"/>
  <c r="D39" i="3"/>
  <c r="C39" i="3"/>
  <c r="B39" i="3"/>
  <c r="BO38" i="3"/>
  <c r="BM38" i="3"/>
  <c r="BK38" i="3"/>
  <c r="BI38" i="3"/>
  <c r="BG38" i="3"/>
  <c r="BE38" i="3"/>
  <c r="BC38" i="3"/>
  <c r="BA38" i="3"/>
  <c r="AY38" i="3"/>
  <c r="AW38" i="3"/>
  <c r="AU38" i="3"/>
  <c r="AS38" i="3"/>
  <c r="AQ38" i="3"/>
  <c r="AO38" i="3"/>
  <c r="AM38" i="3"/>
  <c r="AK38" i="3"/>
  <c r="AI38" i="3"/>
  <c r="AG38" i="3"/>
  <c r="AE38" i="3"/>
  <c r="AC38" i="3"/>
  <c r="AA38" i="3"/>
  <c r="Y38" i="3"/>
  <c r="W38" i="3"/>
  <c r="U38" i="3"/>
  <c r="S38" i="3"/>
  <c r="Q38" i="3"/>
  <c r="O38" i="3"/>
  <c r="M38" i="3"/>
  <c r="K38" i="3"/>
  <c r="I38" i="3"/>
  <c r="G38" i="3"/>
  <c r="E38" i="3"/>
  <c r="BM37" i="3"/>
  <c r="BK37" i="3"/>
  <c r="BI37" i="3"/>
  <c r="BG37" i="3"/>
  <c r="BE37" i="3"/>
  <c r="BC37" i="3"/>
  <c r="BA37" i="3"/>
  <c r="AY37" i="3"/>
  <c r="AW37" i="3"/>
  <c r="AU37" i="3"/>
  <c r="AS37" i="3"/>
  <c r="AQ37" i="3"/>
  <c r="AO37" i="3"/>
  <c r="AM37" i="3"/>
  <c r="AK37" i="3"/>
  <c r="AI37" i="3"/>
  <c r="AG37" i="3"/>
  <c r="AE37" i="3"/>
  <c r="AC37" i="3"/>
  <c r="AA37" i="3"/>
  <c r="Y37" i="3"/>
  <c r="W37" i="3"/>
  <c r="U37" i="3"/>
  <c r="S37" i="3"/>
  <c r="Q37" i="3"/>
  <c r="O37" i="3"/>
  <c r="M37" i="3"/>
  <c r="K37" i="3"/>
  <c r="I37" i="3"/>
  <c r="G37" i="3"/>
  <c r="E37" i="3"/>
  <c r="BO36" i="3"/>
  <c r="BM36" i="3"/>
  <c r="BK36" i="3"/>
  <c r="BI36" i="3"/>
  <c r="BG36" i="3"/>
  <c r="BE36" i="3"/>
  <c r="BC36" i="3"/>
  <c r="BA36" i="3"/>
  <c r="AY36" i="3"/>
  <c r="AW36" i="3"/>
  <c r="AU36" i="3"/>
  <c r="AS36" i="3"/>
  <c r="AQ36" i="3"/>
  <c r="AO36" i="3"/>
  <c r="AM36" i="3"/>
  <c r="AK36" i="3"/>
  <c r="AI36" i="3"/>
  <c r="AG36" i="3"/>
  <c r="AE36" i="3"/>
  <c r="AC36" i="3"/>
  <c r="AA36" i="3"/>
  <c r="Y36" i="3"/>
  <c r="W36" i="3"/>
  <c r="U36" i="3"/>
  <c r="S36" i="3"/>
  <c r="Q36" i="3"/>
  <c r="O36" i="3"/>
  <c r="M36" i="3"/>
  <c r="K36" i="3"/>
  <c r="I36" i="3"/>
  <c r="G36" i="3"/>
  <c r="E36" i="3"/>
  <c r="BE35" i="3"/>
  <c r="BC35" i="3"/>
  <c r="BA35" i="3"/>
  <c r="AY35" i="3"/>
  <c r="AW35" i="3"/>
  <c r="AU35" i="3"/>
  <c r="AS35" i="3"/>
  <c r="AQ35" i="3"/>
  <c r="AO35" i="3"/>
  <c r="AM35" i="3"/>
  <c r="AK35" i="3"/>
  <c r="AI35" i="3"/>
  <c r="AG35" i="3"/>
  <c r="AE35" i="3"/>
  <c r="AC35" i="3"/>
  <c r="AA35" i="3"/>
  <c r="Y35" i="3"/>
  <c r="W35" i="3"/>
  <c r="U35" i="3"/>
  <c r="S35" i="3"/>
  <c r="Q35" i="3"/>
  <c r="O35" i="3"/>
  <c r="M35" i="3"/>
  <c r="K35" i="3"/>
  <c r="I35" i="3"/>
  <c r="G35" i="3"/>
  <c r="E35" i="3"/>
  <c r="BO34" i="3"/>
  <c r="BM34" i="3"/>
  <c r="BK34" i="3"/>
  <c r="BI34" i="3"/>
  <c r="BG34" i="3"/>
  <c r="BE34" i="3"/>
  <c r="BC34" i="3"/>
  <c r="BA34" i="3"/>
  <c r="AY34" i="3"/>
  <c r="AW34" i="3"/>
  <c r="AU34" i="3"/>
  <c r="AS34" i="3"/>
  <c r="AQ34" i="3"/>
  <c r="AO34" i="3"/>
  <c r="AM34" i="3"/>
  <c r="AK34" i="3"/>
  <c r="AI34" i="3"/>
  <c r="AG34" i="3"/>
  <c r="AE34" i="3"/>
  <c r="AC34" i="3"/>
  <c r="AA34" i="3"/>
  <c r="Y34" i="3"/>
  <c r="W34" i="3"/>
  <c r="U34" i="3"/>
  <c r="S34" i="3"/>
  <c r="Q34" i="3"/>
  <c r="O34" i="3"/>
  <c r="M34" i="3"/>
  <c r="K34" i="3"/>
  <c r="I34" i="3"/>
  <c r="G34" i="3"/>
  <c r="E34" i="3"/>
  <c r="BO33" i="3"/>
  <c r="BM33" i="3"/>
  <c r="BM40" i="3" s="1"/>
  <c r="BK33" i="3"/>
  <c r="BI33" i="3"/>
  <c r="BG33" i="3"/>
  <c r="BE33" i="3"/>
  <c r="BE40" i="3" s="1"/>
  <c r="BC33" i="3"/>
  <c r="BA33" i="3"/>
  <c r="AY33" i="3"/>
  <c r="AW33" i="3"/>
  <c r="AW40" i="3" s="1"/>
  <c r="AU33" i="3"/>
  <c r="AS33" i="3"/>
  <c r="AQ33" i="3"/>
  <c r="AO33" i="3"/>
  <c r="AO40" i="3" s="1"/>
  <c r="AM33" i="3"/>
  <c r="AK33" i="3"/>
  <c r="AI33" i="3"/>
  <c r="AG33" i="3"/>
  <c r="AG40" i="3" s="1"/>
  <c r="AE33" i="3"/>
  <c r="AC33" i="3"/>
  <c r="AA33" i="3"/>
  <c r="Y33" i="3"/>
  <c r="Y40" i="3" s="1"/>
  <c r="W33" i="3"/>
  <c r="U33" i="3"/>
  <c r="S33" i="3"/>
  <c r="Q33" i="3"/>
  <c r="Q40" i="3" s="1"/>
  <c r="O33" i="3"/>
  <c r="M33" i="3"/>
  <c r="K33" i="3"/>
  <c r="I33" i="3"/>
  <c r="I40" i="3" s="1"/>
  <c r="G33" i="3"/>
  <c r="E33" i="3"/>
  <c r="N27" i="3"/>
  <c r="L27" i="3"/>
  <c r="J27" i="3"/>
  <c r="H27" i="3"/>
  <c r="F27" i="3"/>
  <c r="D27" i="3"/>
  <c r="C27" i="3"/>
  <c r="B27" i="3"/>
  <c r="N26" i="3"/>
  <c r="L26" i="3"/>
  <c r="J26" i="3"/>
  <c r="H26" i="3"/>
  <c r="F26" i="3"/>
  <c r="D26" i="3"/>
  <c r="C26" i="3"/>
  <c r="B26" i="3"/>
  <c r="K25" i="3"/>
  <c r="I25" i="3"/>
  <c r="G25" i="3"/>
  <c r="E25" i="3"/>
  <c r="O24" i="3"/>
  <c r="M24" i="3"/>
  <c r="K24" i="3"/>
  <c r="I24" i="3"/>
  <c r="G24" i="3"/>
  <c r="E24" i="3"/>
  <c r="O23" i="3"/>
  <c r="M23" i="3"/>
  <c r="K23" i="3"/>
  <c r="I23" i="3"/>
  <c r="G23" i="3"/>
  <c r="E23" i="3"/>
  <c r="O22" i="3"/>
  <c r="M22" i="3"/>
  <c r="K22" i="3"/>
  <c r="I22" i="3"/>
  <c r="G22" i="3"/>
  <c r="E22" i="3"/>
  <c r="O21" i="3"/>
  <c r="M21" i="3"/>
  <c r="K21" i="3"/>
  <c r="I21" i="3"/>
  <c r="G21" i="3"/>
  <c r="E21" i="3"/>
  <c r="O20" i="3"/>
  <c r="O27" i="3" s="1"/>
  <c r="M20" i="3"/>
  <c r="M26" i="3" s="1"/>
  <c r="K20" i="3"/>
  <c r="I20" i="3"/>
  <c r="G20" i="3"/>
  <c r="G27" i="3" s="1"/>
  <c r="E20" i="3"/>
  <c r="E26" i="3" s="1"/>
  <c r="L16" i="3"/>
  <c r="J16" i="3"/>
  <c r="H16" i="3"/>
  <c r="F16" i="3"/>
  <c r="D16" i="3"/>
  <c r="C16" i="3"/>
  <c r="B16" i="3"/>
  <c r="L15" i="3"/>
  <c r="J15" i="3"/>
  <c r="H15" i="3"/>
  <c r="F15" i="3"/>
  <c r="D15" i="3"/>
  <c r="C15" i="3"/>
  <c r="B15" i="3"/>
  <c r="M14" i="3"/>
  <c r="K14" i="3"/>
  <c r="I14" i="3"/>
  <c r="G14" i="3"/>
  <c r="E14" i="3"/>
  <c r="M13" i="3"/>
  <c r="K13" i="3"/>
  <c r="I13" i="3"/>
  <c r="G13" i="3"/>
  <c r="E13" i="3"/>
  <c r="M12" i="3"/>
  <c r="K12" i="3"/>
  <c r="I12" i="3"/>
  <c r="G12" i="3"/>
  <c r="E12" i="3"/>
  <c r="M11" i="3"/>
  <c r="K11" i="3"/>
  <c r="I11" i="3"/>
  <c r="G11" i="3"/>
  <c r="E11" i="3"/>
  <c r="M10" i="3"/>
  <c r="K10" i="3"/>
  <c r="I10" i="3"/>
  <c r="G10" i="3"/>
  <c r="E10" i="3"/>
  <c r="M9" i="3"/>
  <c r="K9" i="3"/>
  <c r="I9" i="3"/>
  <c r="G9" i="3"/>
  <c r="E9" i="3"/>
  <c r="M8" i="3"/>
  <c r="K8" i="3"/>
  <c r="I8" i="3"/>
  <c r="G8" i="3"/>
  <c r="E8" i="3"/>
  <c r="K26" i="3" l="1"/>
  <c r="K39" i="3"/>
  <c r="S39" i="3"/>
  <c r="AA39" i="3"/>
  <c r="AI39" i="3"/>
  <c r="AQ39" i="3"/>
  <c r="AY39" i="3"/>
  <c r="BG39" i="3"/>
  <c r="BO39" i="3"/>
  <c r="AK39" i="3"/>
  <c r="G26" i="3"/>
  <c r="E40" i="3"/>
  <c r="M40" i="3"/>
  <c r="U40" i="3"/>
  <c r="AC40" i="3"/>
  <c r="AK40" i="3"/>
  <c r="AS40" i="3"/>
  <c r="BA40" i="3"/>
  <c r="BI40" i="3"/>
  <c r="U39" i="3"/>
  <c r="AG39" i="3"/>
  <c r="AS39" i="3"/>
  <c r="I26" i="3"/>
  <c r="E27" i="3"/>
  <c r="I39" i="3"/>
  <c r="Y39" i="3"/>
  <c r="AO39" i="3"/>
  <c r="AW39" i="3"/>
  <c r="BE39" i="3"/>
  <c r="BM39" i="3"/>
  <c r="K40" i="3"/>
  <c r="S40" i="3"/>
  <c r="AA40" i="3"/>
  <c r="AI40" i="3"/>
  <c r="AQ40" i="3"/>
  <c r="AY40" i="3"/>
  <c r="BG40" i="3"/>
  <c r="BO40" i="3"/>
  <c r="E39" i="3"/>
  <c r="Q39" i="3"/>
  <c r="AC39" i="3"/>
  <c r="BA39" i="3"/>
  <c r="K27" i="3"/>
  <c r="O26" i="3"/>
  <c r="M27" i="3"/>
  <c r="M39" i="3"/>
  <c r="BI39" i="3"/>
  <c r="G16" i="3"/>
  <c r="G15" i="3"/>
  <c r="M16" i="3"/>
  <c r="M15" i="3"/>
  <c r="I16" i="3"/>
  <c r="K16" i="3"/>
  <c r="I27" i="3"/>
  <c r="E16" i="3"/>
  <c r="E15" i="3"/>
  <c r="G40" i="3"/>
  <c r="G39" i="3"/>
  <c r="O40" i="3"/>
  <c r="O39" i="3"/>
  <c r="W40" i="3"/>
  <c r="W39" i="3"/>
  <c r="AE40" i="3"/>
  <c r="AE39" i="3"/>
  <c r="AM40" i="3"/>
  <c r="AM39" i="3"/>
  <c r="AU39" i="3"/>
  <c r="AU40" i="3"/>
  <c r="BC39" i="3"/>
  <c r="BC40" i="3"/>
  <c r="BK40" i="3"/>
  <c r="BK39" i="3"/>
  <c r="I15" i="3"/>
  <c r="K15" i="3"/>
  <c r="K73" i="2" l="1"/>
  <c r="J73" i="2"/>
  <c r="I73" i="2"/>
  <c r="H73" i="2"/>
  <c r="G73" i="2"/>
  <c r="F73" i="2"/>
  <c r="E73" i="2"/>
  <c r="D73" i="2"/>
  <c r="C73" i="2"/>
  <c r="B73" i="2"/>
  <c r="K72" i="2"/>
  <c r="J72" i="2"/>
  <c r="I72" i="2"/>
  <c r="H72" i="2"/>
  <c r="G72" i="2"/>
  <c r="F72" i="2"/>
  <c r="E72" i="2"/>
  <c r="D72" i="2"/>
  <c r="C72" i="2"/>
  <c r="B72" i="2"/>
  <c r="K62" i="2"/>
  <c r="J62" i="2"/>
  <c r="I62" i="2"/>
  <c r="H62" i="2"/>
  <c r="G62" i="2"/>
  <c r="F62" i="2"/>
  <c r="E62" i="2"/>
  <c r="D62" i="2"/>
  <c r="C62" i="2"/>
  <c r="B62" i="2"/>
  <c r="K61" i="2"/>
  <c r="J61" i="2"/>
  <c r="I61" i="2"/>
  <c r="H61" i="2"/>
  <c r="G61" i="2"/>
  <c r="F61" i="2"/>
  <c r="E61" i="2"/>
  <c r="D61" i="2"/>
  <c r="C61" i="2"/>
  <c r="B61" i="2"/>
  <c r="I39" i="1" l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J27" i="1"/>
  <c r="I27" i="1"/>
  <c r="H27" i="1"/>
  <c r="G27" i="1"/>
  <c r="F27" i="1"/>
  <c r="E27" i="1"/>
  <c r="D27" i="1"/>
  <c r="C27" i="1"/>
  <c r="B27" i="1"/>
  <c r="J26" i="1"/>
  <c r="I26" i="1"/>
  <c r="H26" i="1"/>
  <c r="G26" i="1"/>
  <c r="F26" i="1"/>
  <c r="E26" i="1"/>
  <c r="D26" i="1"/>
  <c r="C26" i="1"/>
  <c r="B26" i="1"/>
  <c r="J25" i="1"/>
  <c r="I25" i="1"/>
  <c r="H25" i="1"/>
  <c r="G25" i="1"/>
  <c r="F25" i="1"/>
  <c r="E25" i="1"/>
  <c r="D25" i="1"/>
  <c r="C25" i="1"/>
  <c r="B25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B30" i="5" l="1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B31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M18" i="5"/>
  <c r="L18" i="5"/>
  <c r="K18" i="5"/>
  <c r="J18" i="5"/>
  <c r="I18" i="5"/>
  <c r="H18" i="5"/>
  <c r="G18" i="5"/>
  <c r="F18" i="5"/>
  <c r="E18" i="5"/>
  <c r="D18" i="5"/>
  <c r="C18" i="5"/>
  <c r="B18" i="5"/>
  <c r="M17" i="5"/>
  <c r="L17" i="5"/>
  <c r="K17" i="5"/>
  <c r="J17" i="5"/>
  <c r="I17" i="5"/>
  <c r="H17" i="5"/>
  <c r="G17" i="5"/>
  <c r="F17" i="5"/>
  <c r="E17" i="5"/>
  <c r="D17" i="5"/>
  <c r="C17" i="5"/>
  <c r="B17" i="5"/>
  <c r="M16" i="5"/>
  <c r="L16" i="5"/>
  <c r="K16" i="5"/>
  <c r="J16" i="5"/>
  <c r="I16" i="5"/>
  <c r="H16" i="5"/>
  <c r="G16" i="5"/>
  <c r="F16" i="5"/>
  <c r="E16" i="5"/>
  <c r="D16" i="5"/>
  <c r="C16" i="5"/>
  <c r="B16" i="5"/>
  <c r="L29" i="4" l="1"/>
  <c r="K29" i="4"/>
  <c r="J29" i="4"/>
  <c r="I29" i="4"/>
  <c r="H29" i="4"/>
  <c r="G29" i="4"/>
  <c r="F29" i="4"/>
  <c r="E29" i="4"/>
  <c r="D29" i="4"/>
  <c r="C29" i="4"/>
  <c r="B29" i="4"/>
  <c r="L28" i="4"/>
  <c r="K28" i="4"/>
  <c r="J28" i="4"/>
  <c r="I28" i="4"/>
  <c r="H28" i="4"/>
  <c r="G28" i="4"/>
  <c r="F28" i="4"/>
  <c r="E28" i="4"/>
  <c r="D28" i="4"/>
  <c r="C28" i="4"/>
  <c r="B28" i="4"/>
  <c r="I16" i="4"/>
  <c r="H16" i="4"/>
  <c r="G16" i="4"/>
  <c r="F16" i="4"/>
  <c r="E16" i="4"/>
  <c r="D16" i="4"/>
  <c r="C16" i="4"/>
  <c r="B16" i="4"/>
  <c r="L15" i="4"/>
  <c r="K15" i="4"/>
  <c r="J15" i="4"/>
  <c r="I15" i="4"/>
  <c r="H15" i="4"/>
  <c r="G15" i="4"/>
  <c r="F15" i="4"/>
  <c r="E15" i="4"/>
  <c r="D15" i="4"/>
  <c r="C15" i="4"/>
  <c r="B15" i="4"/>
  <c r="L30" i="2" l="1"/>
  <c r="K30" i="2"/>
  <c r="J30" i="2"/>
  <c r="I30" i="2"/>
  <c r="H30" i="2"/>
  <c r="G30" i="2"/>
  <c r="F30" i="2"/>
  <c r="E30" i="2"/>
  <c r="D30" i="2"/>
  <c r="C30" i="2"/>
  <c r="B30" i="2"/>
  <c r="L29" i="2"/>
  <c r="K29" i="2"/>
  <c r="J29" i="2"/>
  <c r="I29" i="2"/>
  <c r="H29" i="2"/>
  <c r="G29" i="2"/>
  <c r="F29" i="2"/>
  <c r="E29" i="2"/>
  <c r="D29" i="2"/>
  <c r="C29" i="2"/>
  <c r="B29" i="2"/>
  <c r="L28" i="2"/>
  <c r="K28" i="2"/>
  <c r="J28" i="2"/>
  <c r="I28" i="2"/>
  <c r="H28" i="2"/>
  <c r="G28" i="2"/>
  <c r="F28" i="2"/>
  <c r="E28" i="2"/>
  <c r="D28" i="2"/>
  <c r="C28" i="2"/>
  <c r="B28" i="2"/>
  <c r="K17" i="2"/>
  <c r="J17" i="2"/>
  <c r="I17" i="2"/>
  <c r="H17" i="2"/>
  <c r="G17" i="2"/>
  <c r="F17" i="2"/>
  <c r="E17" i="2"/>
  <c r="D17" i="2"/>
  <c r="C17" i="2"/>
  <c r="B17" i="2"/>
  <c r="K16" i="2"/>
  <c r="J16" i="2"/>
  <c r="I16" i="2"/>
  <c r="H16" i="2"/>
  <c r="G16" i="2"/>
  <c r="F16" i="2"/>
  <c r="E16" i="2"/>
  <c r="D16" i="2"/>
  <c r="C16" i="2"/>
  <c r="B16" i="2"/>
  <c r="K15" i="2"/>
  <c r="J15" i="2"/>
  <c r="I15" i="2"/>
  <c r="H15" i="2"/>
  <c r="G15" i="2"/>
  <c r="F15" i="2"/>
  <c r="E15" i="2"/>
  <c r="D15" i="2"/>
  <c r="C15" i="2"/>
  <c r="B15" i="2"/>
</calcChain>
</file>

<file path=xl/sharedStrings.xml><?xml version="1.0" encoding="utf-8"?>
<sst xmlns="http://schemas.openxmlformats.org/spreadsheetml/2006/main" count="494" uniqueCount="168">
  <si>
    <t>CTRL</t>
  </si>
  <si>
    <t>TW</t>
  </si>
  <si>
    <t>MEDIA</t>
  </si>
  <si>
    <t>ST DEV</t>
  </si>
  <si>
    <t>DDP</t>
  </si>
  <si>
    <t>days after tum implant</t>
  </si>
  <si>
    <t>CTR</t>
  </si>
  <si>
    <t>162</t>
  </si>
  <si>
    <t>765</t>
  </si>
  <si>
    <t>766</t>
  </si>
  <si>
    <t>768</t>
  </si>
  <si>
    <t>769</t>
  </si>
  <si>
    <t>773</t>
  </si>
  <si>
    <t>777</t>
  </si>
  <si>
    <t>media</t>
  </si>
  <si>
    <t>st err</t>
  </si>
  <si>
    <t>mediana</t>
  </si>
  <si>
    <t>145 sin</t>
  </si>
  <si>
    <t>163</t>
  </si>
  <si>
    <t>763</t>
  </si>
  <si>
    <t>767</t>
  </si>
  <si>
    <t>772</t>
  </si>
  <si>
    <t>774</t>
  </si>
  <si>
    <t>776</t>
  </si>
  <si>
    <t>mean</t>
  </si>
  <si>
    <t xml:space="preserve">data </t>
  </si>
  <si>
    <t>day</t>
  </si>
  <si>
    <t>BW</t>
  </si>
  <si>
    <t>sacrificato</t>
  </si>
  <si>
    <t>median</t>
  </si>
  <si>
    <t>BW increase</t>
  </si>
  <si>
    <t>modello: MNHOC239</t>
  </si>
  <si>
    <t xml:space="preserve">I DDP </t>
  </si>
  <si>
    <t>1-mar II DDP</t>
  </si>
  <si>
    <t>III DDP</t>
  </si>
  <si>
    <t>546 (SO)</t>
  </si>
  <si>
    <t>Modello MNHOC266R</t>
  </si>
  <si>
    <t>days after tumor impl</t>
  </si>
  <si>
    <t>110</t>
  </si>
  <si>
    <t>117</t>
  </si>
  <si>
    <t>120</t>
  </si>
  <si>
    <t>125</t>
  </si>
  <si>
    <t>126</t>
  </si>
  <si>
    <t>127</t>
  </si>
  <si>
    <t>138</t>
  </si>
  <si>
    <t>144</t>
  </si>
  <si>
    <t>st dev</t>
  </si>
  <si>
    <t>104</t>
  </si>
  <si>
    <t>105</t>
  </si>
  <si>
    <t>106</t>
  </si>
  <si>
    <t>116</t>
  </si>
  <si>
    <t>124</t>
  </si>
  <si>
    <t>129</t>
  </si>
  <si>
    <t>135</t>
  </si>
  <si>
    <t>139</t>
  </si>
  <si>
    <t>142</t>
  </si>
  <si>
    <t>130</t>
  </si>
  <si>
    <t>133</t>
  </si>
  <si>
    <t>132</t>
  </si>
  <si>
    <t>Modello: MNHOC261</t>
  </si>
  <si>
    <t>days after tumor implant</t>
  </si>
  <si>
    <t>594</t>
  </si>
  <si>
    <t>782</t>
  </si>
  <si>
    <t>790</t>
  </si>
  <si>
    <t>793</t>
  </si>
  <si>
    <t>147 sin</t>
  </si>
  <si>
    <t>153 sin</t>
  </si>
  <si>
    <t>161</t>
  </si>
  <si>
    <t>785</t>
  </si>
  <si>
    <t>787</t>
  </si>
  <si>
    <t>OLAPARIB</t>
  </si>
  <si>
    <t>150 sin</t>
  </si>
  <si>
    <t>171</t>
  </si>
  <si>
    <t>586</t>
  </si>
  <si>
    <t>588</t>
  </si>
  <si>
    <t>589</t>
  </si>
  <si>
    <t>786</t>
  </si>
  <si>
    <t>olaparib</t>
  </si>
  <si>
    <t>modello: MNHOC124R</t>
  </si>
  <si>
    <t>ola treat.</t>
  </si>
  <si>
    <t>DDP tret.</t>
  </si>
  <si>
    <t>so (35)</t>
  </si>
  <si>
    <t>OLA</t>
  </si>
  <si>
    <t>data</t>
  </si>
  <si>
    <t>ctrl</t>
  </si>
  <si>
    <t>I DDP</t>
  </si>
  <si>
    <t>II DDP</t>
  </si>
  <si>
    <t>modello: MNHOC266</t>
  </si>
  <si>
    <t>I tratt</t>
  </si>
  <si>
    <t>II tratt</t>
  </si>
  <si>
    <t>III tratt.</t>
  </si>
  <si>
    <t>709</t>
  </si>
  <si>
    <t>711</t>
  </si>
  <si>
    <t>721</t>
  </si>
  <si>
    <t>722</t>
  </si>
  <si>
    <t>725</t>
  </si>
  <si>
    <t>743</t>
  </si>
  <si>
    <t>747</t>
  </si>
  <si>
    <t xml:space="preserve">media </t>
  </si>
  <si>
    <t>434 sin (724)</t>
  </si>
  <si>
    <t>704</t>
  </si>
  <si>
    <t>713</t>
  </si>
  <si>
    <t>716</t>
  </si>
  <si>
    <t>718</t>
  </si>
  <si>
    <t>731</t>
  </si>
  <si>
    <t>749</t>
  </si>
  <si>
    <t>742</t>
  </si>
  <si>
    <t>762</t>
  </si>
  <si>
    <t>714</t>
  </si>
  <si>
    <t>748</t>
  </si>
  <si>
    <t>708</t>
  </si>
  <si>
    <t>Modello: MNHOC258</t>
  </si>
  <si>
    <t>703</t>
  </si>
  <si>
    <t>719</t>
  </si>
  <si>
    <t>722 sn</t>
  </si>
  <si>
    <t>728</t>
  </si>
  <si>
    <t>741</t>
  </si>
  <si>
    <t>758</t>
  </si>
  <si>
    <t>720</t>
  </si>
  <si>
    <t>733</t>
  </si>
  <si>
    <t>734</t>
  </si>
  <si>
    <t>738</t>
  </si>
  <si>
    <t>739</t>
  </si>
  <si>
    <t>746</t>
  </si>
  <si>
    <t>767 sx</t>
  </si>
  <si>
    <t>778 sx</t>
  </si>
  <si>
    <t>fine tratt</t>
  </si>
  <si>
    <t>726</t>
  </si>
  <si>
    <t>744</t>
  </si>
  <si>
    <t>745</t>
  </si>
  <si>
    <t>755</t>
  </si>
  <si>
    <t>759</t>
  </si>
  <si>
    <t>Modello: MNHOC271</t>
  </si>
  <si>
    <t>SO (301)</t>
  </si>
  <si>
    <t>304</t>
  </si>
  <si>
    <t>306</t>
  </si>
  <si>
    <t>307</t>
  </si>
  <si>
    <t>315</t>
  </si>
  <si>
    <t>324</t>
  </si>
  <si>
    <t>326</t>
  </si>
  <si>
    <t>305</t>
  </si>
  <si>
    <t>310</t>
  </si>
  <si>
    <t>313</t>
  </si>
  <si>
    <t>314</t>
  </si>
  <si>
    <t>316</t>
  </si>
  <si>
    <t>330</t>
  </si>
  <si>
    <t>303</t>
  </si>
  <si>
    <t>311</t>
  </si>
  <si>
    <t>318</t>
  </si>
  <si>
    <t>322</t>
  </si>
  <si>
    <t>327</t>
  </si>
  <si>
    <t>329</t>
  </si>
  <si>
    <t>335</t>
  </si>
  <si>
    <t>ST. ERROR</t>
  </si>
  <si>
    <t>ressitente</t>
  </si>
  <si>
    <t>*2490,43</t>
  </si>
  <si>
    <t>*3734,826816</t>
  </si>
  <si>
    <t>SACRIFICATO</t>
  </si>
  <si>
    <t>sacrificati e passati in 3 topi bilat</t>
  </si>
  <si>
    <t>Modello: MNHOC315</t>
  </si>
  <si>
    <t>olap treatment</t>
  </si>
  <si>
    <t>DDP treat</t>
  </si>
  <si>
    <t>Modello: MNHOC316</t>
  </si>
  <si>
    <t>Ola tratt</t>
  </si>
  <si>
    <t>DDP treatments</t>
  </si>
  <si>
    <t>OLA  treat.</t>
  </si>
  <si>
    <t>DDP treat.</t>
  </si>
  <si>
    <t>OLA treat.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</si>
</sst>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###0.00"/>
    <numFmt numFmtId="166" formatCode="0.00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Verdana"/>
      <family val="2"/>
    </font>
    <font>
      <sz val="8"/>
      <color rgb="FFFF0000"/>
      <name val="Verdana"/>
      <family val="2"/>
    </font>
    <font>
      <b/>
      <sz val="8"/>
      <color theme="1"/>
      <name val="Verdana"/>
      <family val="2"/>
    </font>
    <font>
      <b/>
      <sz val="8"/>
      <color rgb="FFFF0000"/>
      <name val="Verdana"/>
      <family val="2"/>
    </font>
    <font>
      <sz val="8"/>
      <name val="Verdana"/>
      <family val="2"/>
    </font>
    <font>
      <b/>
      <sz val="12"/>
      <color indexed="1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8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</font>
    <font>
      <b/>
      <sz val="8"/>
      <color indexed="8"/>
      <name val="Verdana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Verdana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 style="thin">
        <color indexed="64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indexed="64"/>
      </top>
      <bottom style="thin">
        <color rgb="FFFFFFFF"/>
      </bottom>
      <diagonal/>
    </border>
    <border>
      <left style="thin">
        <color indexed="64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rgb="FFFFFFFF"/>
      </right>
      <top style="thin">
        <color rgb="FFFFFFFF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 style="thin">
        <color indexed="64"/>
      </bottom>
      <diagonal/>
    </border>
    <border>
      <left/>
      <right/>
      <top/>
      <bottom style="thin">
        <color rgb="FFFFFFFF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FFFFFF"/>
      </left>
      <right style="thin">
        <color indexed="64"/>
      </right>
      <top style="thin">
        <color indexed="64"/>
      </top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indexed="64"/>
      </left>
      <right style="thin">
        <color rgb="FF000000"/>
      </right>
      <top style="thin">
        <color rgb="FFFFFFFF"/>
      </top>
      <bottom/>
      <diagonal/>
    </border>
    <border>
      <left style="thin">
        <color rgb="FFFFFFFF"/>
      </left>
      <right style="thin">
        <color indexed="64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indexed="64"/>
      </left>
      <right style="thin">
        <color rgb="FF000000"/>
      </right>
      <top style="thin">
        <color rgb="FFFFFFFF"/>
      </top>
      <bottom style="thin">
        <color indexed="64"/>
      </bottom>
      <diagonal/>
    </border>
    <border>
      <left style="thin">
        <color rgb="FFFFFFFF"/>
      </left>
      <right style="thin">
        <color indexed="64"/>
      </right>
      <top style="thin">
        <color rgb="FFFFFF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FFFF"/>
      </top>
      <bottom style="thin">
        <color indexed="64"/>
      </bottom>
      <diagonal/>
    </border>
    <border>
      <left style="thin">
        <color rgb="FFFFFFFF"/>
      </left>
      <right style="thin">
        <color rgb="FF000000"/>
      </right>
      <top style="thin">
        <color indexed="64"/>
      </top>
      <bottom/>
      <diagonal/>
    </border>
    <border>
      <left style="thin">
        <color rgb="FFFFFFFF"/>
      </left>
      <right/>
      <top style="thin">
        <color indexed="64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indexed="64"/>
      </left>
      <right/>
      <top style="thin">
        <color rgb="FFFFFFFF"/>
      </top>
      <bottom/>
      <diagonal/>
    </border>
    <border>
      <left style="thin">
        <color indexed="64"/>
      </left>
      <right/>
      <top style="thin">
        <color rgb="FFFFFFFF"/>
      </top>
      <bottom style="thin">
        <color indexed="64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FFFF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0" borderId="0" xfId="0" applyFont="1"/>
    <xf numFmtId="16" fontId="0" fillId="0" borderId="0" xfId="0" applyNumberFormat="1"/>
    <xf numFmtId="16" fontId="0" fillId="0" borderId="0" xfId="0" applyNumberFormat="1" applyFill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2" fontId="0" fillId="0" borderId="1" xfId="0" applyNumberFormat="1" applyBorder="1"/>
    <xf numFmtId="0" fontId="0" fillId="0" borderId="3" xfId="0" applyBorder="1"/>
    <xf numFmtId="2" fontId="0" fillId="0" borderId="3" xfId="0" applyNumberFormat="1" applyBorder="1"/>
    <xf numFmtId="0" fontId="0" fillId="0" borderId="5" xfId="0" applyBorder="1"/>
    <xf numFmtId="2" fontId="0" fillId="0" borderId="5" xfId="0" applyNumberFormat="1" applyBorder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2" fontId="0" fillId="0" borderId="0" xfId="0" applyNumberFormat="1"/>
    <xf numFmtId="0" fontId="3" fillId="0" borderId="0" xfId="0" applyFont="1"/>
    <xf numFmtId="0" fontId="2" fillId="0" borderId="0" xfId="0" applyFont="1"/>
    <xf numFmtId="16" fontId="2" fillId="2" borderId="0" xfId="0" applyNumberFormat="1" applyFont="1" applyFill="1" applyAlignment="1">
      <alignment horizontal="center" vertical="center"/>
    </xf>
    <xf numFmtId="16" fontId="2" fillId="0" borderId="0" xfId="0" applyNumberFormat="1" applyFont="1" applyAlignment="1">
      <alignment horizontal="center" vertical="center"/>
    </xf>
    <xf numFmtId="16" fontId="2" fillId="0" borderId="0" xfId="0" applyNumberFormat="1" applyFont="1"/>
    <xf numFmtId="0" fontId="0" fillId="0" borderId="0" xfId="0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5" fontId="5" fillId="0" borderId="14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5" fontId="5" fillId="0" borderId="14" xfId="0" applyNumberFormat="1" applyFont="1" applyFill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/>
    </xf>
    <xf numFmtId="165" fontId="5" fillId="0" borderId="20" xfId="0" applyNumberFormat="1" applyFont="1" applyBorder="1" applyAlignment="1">
      <alignment horizontal="center" vertical="center"/>
    </xf>
    <xf numFmtId="165" fontId="5" fillId="0" borderId="18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5" fontId="5" fillId="0" borderId="21" xfId="0" applyNumberFormat="1" applyFont="1" applyBorder="1" applyAlignment="1">
      <alignment horizontal="center" vertical="center"/>
    </xf>
    <xf numFmtId="165" fontId="5" fillId="0" borderId="22" xfId="0" applyNumberFormat="1" applyFont="1" applyBorder="1" applyAlignment="1">
      <alignment horizontal="center" vertical="center"/>
    </xf>
    <xf numFmtId="165" fontId="5" fillId="0" borderId="23" xfId="0" applyNumberFormat="1" applyFont="1" applyBorder="1" applyAlignment="1">
      <alignment horizontal="center" vertical="center"/>
    </xf>
    <xf numFmtId="165" fontId="5" fillId="2" borderId="18" xfId="0" applyNumberFormat="1" applyFont="1" applyFill="1" applyBorder="1" applyAlignment="1">
      <alignment horizontal="center" vertical="center"/>
    </xf>
    <xf numFmtId="165" fontId="5" fillId="0" borderId="25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5" fontId="5" fillId="0" borderId="28" xfId="0" applyNumberFormat="1" applyFont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/>
    </xf>
    <xf numFmtId="165" fontId="0" fillId="0" borderId="0" xfId="0" applyNumberFormat="1"/>
    <xf numFmtId="49" fontId="7" fillId="0" borderId="0" xfId="0" applyNumberFormat="1" applyFont="1" applyFill="1" applyBorder="1" applyAlignment="1">
      <alignment horizontal="center" vertical="center"/>
    </xf>
    <xf numFmtId="0" fontId="0" fillId="2" borderId="0" xfId="0" applyFill="1"/>
    <xf numFmtId="49" fontId="8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0" fillId="2" borderId="0" xfId="0" applyFill="1" applyAlignment="1">
      <alignment horizontal="center" vertical="center"/>
    </xf>
    <xf numFmtId="0" fontId="0" fillId="0" borderId="0" xfId="0" applyFill="1"/>
    <xf numFmtId="165" fontId="5" fillId="0" borderId="21" xfId="0" applyNumberFormat="1" applyFont="1" applyFill="1" applyBorder="1" applyAlignment="1">
      <alignment horizontal="center" vertical="center"/>
    </xf>
    <xf numFmtId="0" fontId="0" fillId="0" borderId="3" xfId="0" applyFill="1" applyBorder="1"/>
    <xf numFmtId="165" fontId="5" fillId="0" borderId="22" xfId="0" applyNumberFormat="1" applyFont="1" applyFill="1" applyBorder="1" applyAlignment="1">
      <alignment horizontal="center" vertical="center"/>
    </xf>
    <xf numFmtId="165" fontId="5" fillId="0" borderId="15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0" fillId="0" borderId="0" xfId="0" applyFill="1" applyBorder="1"/>
    <xf numFmtId="165" fontId="5" fillId="0" borderId="34" xfId="0" applyNumberFormat="1" applyFont="1" applyFill="1" applyBorder="1" applyAlignment="1">
      <alignment horizontal="center" vertical="center"/>
    </xf>
    <xf numFmtId="165" fontId="5" fillId="0" borderId="35" xfId="0" applyNumberFormat="1" applyFont="1" applyFill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0" fontId="0" fillId="0" borderId="7" xfId="0" applyFill="1" applyBorder="1"/>
    <xf numFmtId="0" fontId="0" fillId="0" borderId="1" xfId="0" applyFill="1" applyBorder="1"/>
    <xf numFmtId="165" fontId="5" fillId="0" borderId="36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0" fillId="0" borderId="9" xfId="0" applyFill="1" applyBorder="1"/>
    <xf numFmtId="165" fontId="5" fillId="0" borderId="37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horizontal="center" vertical="center"/>
    </xf>
    <xf numFmtId="165" fontId="9" fillId="0" borderId="38" xfId="0" applyNumberFormat="1" applyFont="1" applyFill="1" applyBorder="1" applyAlignment="1">
      <alignment horizontal="center" vertical="center"/>
    </xf>
    <xf numFmtId="0" fontId="0" fillId="0" borderId="5" xfId="0" applyFill="1" applyBorder="1"/>
    <xf numFmtId="0" fontId="0" fillId="0" borderId="11" xfId="0" applyFill="1" applyBorder="1"/>
    <xf numFmtId="0" fontId="0" fillId="0" borderId="10" xfId="0" applyFill="1" applyBorder="1"/>
    <xf numFmtId="1" fontId="0" fillId="0" borderId="0" xfId="0" applyNumberFormat="1"/>
    <xf numFmtId="0" fontId="0" fillId="2" borderId="0" xfId="0" applyFill="1" applyAlignment="1">
      <alignment horizontal="center"/>
    </xf>
    <xf numFmtId="2" fontId="0" fillId="0" borderId="11" xfId="0" applyNumberFormat="1" applyBorder="1"/>
    <xf numFmtId="0" fontId="0" fillId="4" borderId="0" xfId="0" applyFill="1"/>
    <xf numFmtId="0" fontId="0" fillId="2" borderId="9" xfId="0" applyFill="1" applyBorder="1"/>
    <xf numFmtId="0" fontId="0" fillId="2" borderId="10" xfId="0" applyFill="1" applyBorder="1"/>
    <xf numFmtId="2" fontId="0" fillId="0" borderId="0" xfId="0" applyNumberFormat="1" applyFill="1" applyBorder="1"/>
    <xf numFmtId="2" fontId="0" fillId="0" borderId="8" xfId="0" applyNumberFormat="1" applyFill="1" applyBorder="1"/>
    <xf numFmtId="2" fontId="0" fillId="0" borderId="0" xfId="0" applyNumberFormat="1" applyBorder="1"/>
    <xf numFmtId="0" fontId="0" fillId="3" borderId="0" xfId="0" applyFill="1" applyBorder="1"/>
    <xf numFmtId="0" fontId="0" fillId="0" borderId="0" xfId="0" applyBorder="1" applyAlignment="1"/>
    <xf numFmtId="2" fontId="0" fillId="0" borderId="1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/>
    <xf numFmtId="0" fontId="2" fillId="0" borderId="0" xfId="0" applyFont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9" xfId="0" applyFont="1" applyBorder="1"/>
    <xf numFmtId="164" fontId="0" fillId="0" borderId="0" xfId="0" applyNumberFormat="1" applyBorder="1"/>
    <xf numFmtId="0" fontId="4" fillId="0" borderId="7" xfId="0" applyFont="1" applyBorder="1"/>
    <xf numFmtId="0" fontId="10" fillId="0" borderId="0" xfId="0" applyFont="1" applyAlignment="1">
      <alignment horizontal="left"/>
    </xf>
    <xf numFmtId="16" fontId="2" fillId="0" borderId="0" xfId="0" applyNumberFormat="1" applyFont="1" applyAlignment="1">
      <alignment horizontal="center"/>
    </xf>
    <xf numFmtId="16" fontId="2" fillId="2" borderId="0" xfId="0" applyNumberFormat="1" applyFont="1" applyFill="1" applyAlignment="1">
      <alignment horizontal="center"/>
    </xf>
    <xf numFmtId="4" fontId="5" fillId="0" borderId="40" xfId="0" applyNumberFormat="1" applyFont="1" applyFill="1" applyBorder="1" applyAlignment="1">
      <alignment horizontal="center" vertical="center"/>
    </xf>
    <xf numFmtId="4" fontId="5" fillId="0" borderId="4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42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44" xfId="0" applyNumberFormat="1" applyFont="1" applyFill="1" applyBorder="1" applyAlignment="1">
      <alignment horizontal="center" vertical="center"/>
    </xf>
    <xf numFmtId="4" fontId="5" fillId="0" borderId="45" xfId="0" applyNumberFormat="1" applyFont="1" applyFill="1" applyBorder="1" applyAlignment="1">
      <alignment horizontal="center" vertical="center"/>
    </xf>
    <xf numFmtId="4" fontId="5" fillId="0" borderId="46" xfId="0" applyNumberFormat="1" applyFont="1" applyFill="1" applyBorder="1" applyAlignment="1">
      <alignment horizontal="center" vertical="center"/>
    </xf>
    <xf numFmtId="4" fontId="5" fillId="0" borderId="47" xfId="0" applyNumberFormat="1" applyFont="1" applyFill="1" applyBorder="1" applyAlignment="1">
      <alignment horizontal="center" vertical="center"/>
    </xf>
    <xf numFmtId="4" fontId="5" fillId="0" borderId="49" xfId="0" applyNumberFormat="1" applyFont="1" applyFill="1" applyBorder="1" applyAlignment="1">
      <alignment horizontal="center" vertical="center"/>
    </xf>
    <xf numFmtId="4" fontId="5" fillId="0" borderId="50" xfId="0" applyNumberFormat="1" applyFont="1" applyFill="1" applyBorder="1" applyAlignment="1">
      <alignment horizontal="center" vertical="center"/>
    </xf>
    <xf numFmtId="4" fontId="5" fillId="0" borderId="5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5" fillId="0" borderId="52" xfId="0" applyNumberFormat="1" applyFont="1" applyFill="1" applyBorder="1" applyAlignment="1">
      <alignment horizontal="center" vertical="center"/>
    </xf>
    <xf numFmtId="4" fontId="5" fillId="0" borderId="53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54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" fontId="5" fillId="0" borderId="55" xfId="0" applyNumberFormat="1" applyFont="1" applyFill="1" applyBorder="1" applyAlignment="1">
      <alignment horizontal="center" vertical="center"/>
    </xf>
    <xf numFmtId="4" fontId="5" fillId="0" borderId="27" xfId="0" applyNumberFormat="1" applyFont="1" applyFill="1" applyBorder="1" applyAlignment="1">
      <alignment horizontal="center" vertical="center"/>
    </xf>
    <xf numFmtId="4" fontId="5" fillId="0" borderId="38" xfId="0" applyNumberFormat="1" applyFont="1" applyFill="1" applyBorder="1" applyAlignment="1">
      <alignment horizontal="center" vertical="center"/>
    </xf>
    <xf numFmtId="4" fontId="5" fillId="0" borderId="56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left" vertical="center"/>
    </xf>
    <xf numFmtId="4" fontId="5" fillId="0" borderId="57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4" fontId="5" fillId="0" borderId="58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6" fontId="2" fillId="0" borderId="0" xfId="0" applyNumberFormat="1" applyFont="1" applyBorder="1"/>
    <xf numFmtId="0" fontId="2" fillId="0" borderId="0" xfId="0" applyFont="1" applyBorder="1"/>
    <xf numFmtId="49" fontId="5" fillId="0" borderId="12" xfId="0" applyNumberFormat="1" applyFont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165" fontId="5" fillId="0" borderId="25" xfId="0" applyNumberFormat="1" applyFont="1" applyFill="1" applyBorder="1" applyAlignment="1">
      <alignment horizontal="center" vertical="center"/>
    </xf>
    <xf numFmtId="165" fontId="5" fillId="0" borderId="26" xfId="0" applyNumberFormat="1" applyFont="1" applyFill="1" applyBorder="1" applyAlignment="1">
      <alignment horizontal="center" vertical="center"/>
    </xf>
    <xf numFmtId="165" fontId="5" fillId="0" borderId="51" xfId="0" applyNumberFormat="1" applyFont="1" applyBorder="1" applyAlignment="1">
      <alignment horizontal="center" vertical="center"/>
    </xf>
    <xf numFmtId="49" fontId="7" fillId="0" borderId="59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0" fillId="0" borderId="0" xfId="0" applyFont="1"/>
    <xf numFmtId="0" fontId="0" fillId="2" borderId="0" xfId="0" applyFont="1" applyFill="1"/>
    <xf numFmtId="0" fontId="18" fillId="0" borderId="0" xfId="0" applyFont="1"/>
    <xf numFmtId="165" fontId="19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165" fontId="19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16" fontId="0" fillId="4" borderId="0" xfId="0" applyNumberFormat="1" applyFill="1"/>
    <xf numFmtId="16" fontId="2" fillId="2" borderId="0" xfId="0" applyNumberFormat="1" applyFont="1" applyFill="1"/>
    <xf numFmtId="16" fontId="2" fillId="0" borderId="0" xfId="0" applyNumberFormat="1" applyFont="1" applyFill="1"/>
    <xf numFmtId="2" fontId="0" fillId="0" borderId="7" xfId="0" applyNumberFormat="1" applyBorder="1"/>
    <xf numFmtId="2" fontId="0" fillId="0" borderId="8" xfId="0" applyNumberFormat="1" applyBorder="1"/>
    <xf numFmtId="164" fontId="0" fillId="0" borderId="1" xfId="0" applyNumberFormat="1" applyBorder="1"/>
    <xf numFmtId="2" fontId="0" fillId="0" borderId="9" xfId="0" applyNumberFormat="1" applyBorder="1"/>
    <xf numFmtId="164" fontId="0" fillId="0" borderId="3" xfId="0" applyNumberFormat="1" applyBorder="1"/>
    <xf numFmtId="2" fontId="0" fillId="0" borderId="10" xfId="0" applyNumberFormat="1" applyBorder="1"/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/>
    <xf numFmtId="0" fontId="15" fillId="0" borderId="0" xfId="0" applyFont="1"/>
    <xf numFmtId="0" fontId="2" fillId="0" borderId="7" xfId="0" applyFont="1" applyBorder="1"/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2" fillId="0" borderId="7" xfId="0" applyFont="1" applyFill="1" applyBorder="1"/>
    <xf numFmtId="0" fontId="2" fillId="0" borderId="9" xfId="0" applyFont="1" applyBorder="1"/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2" fillId="0" borderId="9" xfId="0" applyFont="1" applyFill="1" applyBorder="1"/>
    <xf numFmtId="0" fontId="2" fillId="0" borderId="10" xfId="0" applyFont="1" applyBorder="1"/>
    <xf numFmtId="164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2" fillId="0" borderId="10" xfId="0" applyFont="1" applyFill="1" applyBorder="1"/>
    <xf numFmtId="2" fontId="2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Font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2" borderId="7" xfId="0" applyFill="1" applyBorder="1"/>
    <xf numFmtId="164" fontId="0" fillId="0" borderId="8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20" fillId="5" borderId="30" xfId="0" applyFont="1" applyFill="1" applyBorder="1" applyAlignment="1">
      <alignment horizontal="center" vertical="center"/>
    </xf>
    <xf numFmtId="0" fontId="0" fillId="5" borderId="0" xfId="0" applyFill="1"/>
    <xf numFmtId="16" fontId="0" fillId="0" borderId="0" xfId="0" applyNumberFormat="1" applyBorder="1"/>
    <xf numFmtId="164" fontId="0" fillId="0" borderId="0" xfId="0" applyNumberFormat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21" fillId="0" borderId="0" xfId="0" applyFont="1"/>
    <xf numFmtId="1" fontId="0" fillId="2" borderId="0" xfId="0" applyNumberFormat="1" applyFill="1"/>
    <xf numFmtId="1" fontId="12" fillId="0" borderId="0" xfId="0" applyNumberFormat="1" applyFont="1" applyBorder="1" applyAlignment="1">
      <alignment vertical="center"/>
    </xf>
    <xf numFmtId="1" fontId="12" fillId="2" borderId="0" xfId="0" applyNumberFormat="1" applyFont="1" applyFill="1" applyBorder="1" applyAlignment="1">
      <alignment vertical="center"/>
    </xf>
    <xf numFmtId="1" fontId="12" fillId="0" borderId="0" xfId="0" applyNumberFormat="1" applyFont="1" applyFill="1" applyBorder="1" applyAlignment="1">
      <alignment vertical="center"/>
    </xf>
    <xf numFmtId="1" fontId="0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vertical="center"/>
    </xf>
    <xf numFmtId="4" fontId="5" fillId="0" borderId="6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left" vertical="center"/>
    </xf>
    <xf numFmtId="0" fontId="0" fillId="0" borderId="0" xfId="0" applyFont="1" applyBorder="1"/>
    <xf numFmtId="2" fontId="23" fillId="0" borderId="8" xfId="0" applyNumberFormat="1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4" fontId="0" fillId="0" borderId="0" xfId="0" applyNumberFormat="1" applyFill="1"/>
    <xf numFmtId="4" fontId="2" fillId="0" borderId="0" xfId="0" applyNumberFormat="1" applyFont="1" applyFill="1"/>
    <xf numFmtId="0" fontId="0" fillId="6" borderId="0" xfId="0" applyFill="1"/>
    <xf numFmtId="1" fontId="22" fillId="0" borderId="0" xfId="0" applyNumberFormat="1" applyFont="1" applyFill="1" applyBorder="1" applyAlignment="1">
      <alignment vertical="center"/>
    </xf>
    <xf numFmtId="16" fontId="0" fillId="0" borderId="0" xfId="0" applyNumberFormat="1" applyFont="1" applyFill="1" applyBorder="1" applyAlignment="1">
      <alignment horizontal="left"/>
    </xf>
    <xf numFmtId="16" fontId="0" fillId="0" borderId="0" xfId="0" applyNumberFormat="1" applyFont="1" applyFill="1" applyBorder="1"/>
    <xf numFmtId="16" fontId="2" fillId="0" borderId="0" xfId="0" applyNumberFormat="1" applyFont="1" applyFill="1" applyBorder="1"/>
    <xf numFmtId="16" fontId="3" fillId="0" borderId="0" xfId="0" applyNumberFormat="1" applyFont="1" applyFill="1" applyBorder="1"/>
    <xf numFmtId="2" fontId="23" fillId="0" borderId="0" xfId="0" applyNumberFormat="1" applyFont="1" applyFill="1" applyBorder="1" applyAlignment="1">
      <alignment horizontal="center"/>
    </xf>
    <xf numFmtId="4" fontId="5" fillId="0" borderId="14" xfId="0" applyNumberFormat="1" applyFont="1" applyFill="1" applyBorder="1" applyAlignment="1">
      <alignment horizontal="center" vertical="center"/>
    </xf>
    <xf numFmtId="49" fontId="7" fillId="5" borderId="3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left" vertical="center"/>
    </xf>
    <xf numFmtId="165" fontId="5" fillId="2" borderId="13" xfId="0" applyNumberFormat="1" applyFont="1" applyFill="1" applyBorder="1" applyAlignment="1">
      <alignment horizontal="center" vertical="center"/>
    </xf>
    <xf numFmtId="165" fontId="5" fillId="2" borderId="14" xfId="0" applyNumberFormat="1" applyFont="1" applyFill="1" applyBorder="1" applyAlignment="1">
      <alignment horizontal="center" vertical="center"/>
    </xf>
    <xf numFmtId="165" fontId="5" fillId="2" borderId="20" xfId="0" applyNumberFormat="1" applyFont="1" applyFill="1" applyBorder="1" applyAlignment="1">
      <alignment horizontal="center" vertical="center"/>
    </xf>
    <xf numFmtId="165" fontId="5" fillId="2" borderId="25" xfId="0" applyNumberFormat="1" applyFont="1" applyFill="1" applyBorder="1" applyAlignment="1">
      <alignment horizontal="center" vertical="center"/>
    </xf>
    <xf numFmtId="165" fontId="5" fillId="2" borderId="26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14" fillId="0" borderId="0" xfId="0" applyFont="1"/>
    <xf numFmtId="0" fontId="24" fillId="0" borderId="0" xfId="0" applyFont="1" applyFill="1" applyBorder="1" applyAlignment="1"/>
    <xf numFmtId="49" fontId="25" fillId="0" borderId="0" xfId="0" applyNumberFormat="1" applyFont="1" applyFill="1" applyBorder="1" applyAlignment="1">
      <alignment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166" fontId="0" fillId="2" borderId="7" xfId="0" applyNumberFormat="1" applyFill="1" applyBorder="1"/>
    <xf numFmtId="2" fontId="0" fillId="2" borderId="1" xfId="0" applyNumberFormat="1" applyFill="1" applyBorder="1"/>
    <xf numFmtId="166" fontId="0" fillId="2" borderId="9" xfId="0" applyNumberFormat="1" applyFill="1" applyBorder="1"/>
    <xf numFmtId="2" fontId="0" fillId="2" borderId="3" xfId="0" applyNumberFormat="1" applyFill="1" applyBorder="1"/>
    <xf numFmtId="2" fontId="0" fillId="0" borderId="4" xfId="0" applyNumberFormat="1" applyBorder="1"/>
    <xf numFmtId="166" fontId="0" fillId="2" borderId="10" xfId="0" applyNumberFormat="1" applyFill="1" applyBorder="1"/>
    <xf numFmtId="2" fontId="0" fillId="2" borderId="5" xfId="0" applyNumberFormat="1" applyFill="1" applyBorder="1"/>
    <xf numFmtId="164" fontId="0" fillId="0" borderId="5" xfId="0" applyNumberFormat="1" applyBorder="1"/>
    <xf numFmtId="2" fontId="0" fillId="0" borderId="6" xfId="0" applyNumberFormat="1" applyBorder="1"/>
    <xf numFmtId="2" fontId="0" fillId="0" borderId="3" xfId="0" applyNumberFormat="1" applyFont="1" applyBorder="1"/>
    <xf numFmtId="2" fontId="0" fillId="0" borderId="5" xfId="0" applyNumberFormat="1" applyFont="1" applyBorder="1"/>
    <xf numFmtId="14" fontId="0" fillId="0" borderId="0" xfId="0" applyNumberFormat="1"/>
    <xf numFmtId="2" fontId="0" fillId="0" borderId="7" xfId="0" applyNumberFormat="1" applyFont="1" applyBorder="1"/>
    <xf numFmtId="2" fontId="0" fillId="0" borderId="8" xfId="0" applyNumberFormat="1" applyFont="1" applyBorder="1"/>
    <xf numFmtId="2" fontId="0" fillId="0" borderId="9" xfId="0" applyNumberFormat="1" applyFont="1" applyBorder="1"/>
    <xf numFmtId="2" fontId="0" fillId="0" borderId="0" xfId="0" applyNumberFormat="1" applyFont="1" applyBorder="1"/>
    <xf numFmtId="2" fontId="2" fillId="0" borderId="0" xfId="0" applyNumberFormat="1" applyFont="1" applyBorder="1"/>
    <xf numFmtId="2" fontId="0" fillId="0" borderId="10" xfId="0" applyNumberFormat="1" applyFont="1" applyBorder="1"/>
    <xf numFmtId="2" fontId="0" fillId="0" borderId="11" xfId="0" applyNumberFormat="1" applyFont="1" applyBorder="1"/>
    <xf numFmtId="2" fontId="2" fillId="0" borderId="11" xfId="0" applyNumberFormat="1" applyFont="1" applyBorder="1"/>
    <xf numFmtId="165" fontId="0" fillId="0" borderId="0" xfId="0" applyNumberFormat="1" applyFont="1"/>
    <xf numFmtId="2" fontId="0" fillId="0" borderId="0" xfId="0" applyNumberFormat="1" applyFont="1"/>
    <xf numFmtId="164" fontId="0" fillId="0" borderId="0" xfId="0" applyNumberFormat="1" applyFont="1"/>
    <xf numFmtId="2" fontId="2" fillId="0" borderId="0" xfId="0" applyNumberFormat="1" applyFont="1" applyFill="1" applyBorder="1"/>
    <xf numFmtId="2" fontId="2" fillId="0" borderId="11" xfId="0" applyNumberFormat="1" applyFont="1" applyFill="1" applyBorder="1"/>
    <xf numFmtId="165" fontId="0" fillId="0" borderId="0" xfId="0" applyNumberFormat="1" applyFill="1"/>
    <xf numFmtId="164" fontId="0" fillId="0" borderId="0" xfId="0" applyNumberFormat="1" applyFill="1"/>
    <xf numFmtId="2" fontId="2" fillId="0" borderId="8" xfId="0" applyNumberFormat="1" applyFont="1" applyFill="1" applyBorder="1"/>
    <xf numFmtId="2" fontId="0" fillId="2" borderId="0" xfId="0" applyNumberFormat="1" applyFont="1" applyFill="1" applyBorder="1"/>
    <xf numFmtId="0" fontId="1" fillId="0" borderId="0" xfId="0" applyFont="1" applyBorder="1"/>
    <xf numFmtId="16" fontId="0" fillId="0" borderId="0" xfId="0" applyNumberFormat="1" applyFill="1" applyBorder="1"/>
    <xf numFmtId="0" fontId="2" fillId="4" borderId="61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" fontId="0" fillId="2" borderId="8" xfId="0" applyNumberFormat="1" applyFont="1" applyFill="1" applyBorder="1"/>
    <xf numFmtId="2" fontId="0" fillId="2" borderId="8" xfId="0" applyNumberFormat="1" applyFont="1" applyFill="1" applyBorder="1"/>
    <xf numFmtId="2" fontId="0" fillId="0" borderId="0" xfId="0" applyNumberFormat="1" applyFont="1" applyFill="1" applyBorder="1"/>
    <xf numFmtId="2" fontId="0" fillId="2" borderId="11" xfId="0" applyNumberFormat="1" applyFont="1" applyFill="1" applyBorder="1"/>
    <xf numFmtId="2" fontId="0" fillId="0" borderId="11" xfId="0" applyNumberFormat="1" applyFill="1" applyBorder="1"/>
    <xf numFmtId="2" fontId="0" fillId="0" borderId="11" xfId="0" applyNumberFormat="1" applyFont="1" applyFill="1" applyBorder="1"/>
    <xf numFmtId="0" fontId="2" fillId="2" borderId="0" xfId="0" applyFont="1" applyFill="1"/>
    <xf numFmtId="49" fontId="7" fillId="5" borderId="32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/>
    <xf numFmtId="2" fontId="0" fillId="0" borderId="2" xfId="0" applyNumberFormat="1" applyFont="1" applyBorder="1"/>
    <xf numFmtId="2" fontId="0" fillId="0" borderId="4" xfId="0" applyNumberFormat="1" applyFont="1" applyBorder="1"/>
    <xf numFmtId="2" fontId="0" fillId="0" borderId="6" xfId="0" applyNumberFormat="1" applyFont="1" applyBorder="1"/>
    <xf numFmtId="0" fontId="0" fillId="3" borderId="0" xfId="0" applyFont="1" applyFill="1"/>
    <xf numFmtId="165" fontId="0" fillId="0" borderId="0" xfId="0" applyNumberFormat="1" applyBorder="1"/>
    <xf numFmtId="0" fontId="13" fillId="0" borderId="0" xfId="0" applyFont="1" applyAlignment="1">
      <alignment horizontal="center"/>
    </xf>
    <xf numFmtId="0" fontId="0" fillId="7" borderId="61" xfId="0" applyFill="1" applyBorder="1" applyAlignment="1">
      <alignment horizontal="center"/>
    </xf>
    <xf numFmtId="0" fontId="4" fillId="0" borderId="0" xfId="0" applyFont="1" applyFill="1"/>
    <xf numFmtId="2" fontId="4" fillId="0" borderId="8" xfId="0" applyNumberFormat="1" applyFont="1" applyFill="1" applyBorder="1"/>
    <xf numFmtId="2" fontId="4" fillId="0" borderId="0" xfId="0" applyNumberFormat="1" applyFont="1" applyFill="1" applyBorder="1"/>
    <xf numFmtId="2" fontId="4" fillId="0" borderId="0" xfId="0" applyNumberFormat="1" applyFont="1" applyFill="1"/>
    <xf numFmtId="0" fontId="4" fillId="0" borderId="8" xfId="0" applyFont="1" applyFill="1" applyBorder="1"/>
    <xf numFmtId="2" fontId="0" fillId="2" borderId="7" xfId="0" applyNumberFormat="1" applyFont="1" applyFill="1" applyBorder="1"/>
    <xf numFmtId="2" fontId="0" fillId="2" borderId="9" xfId="0" applyNumberFormat="1" applyFont="1" applyFill="1" applyBorder="1"/>
    <xf numFmtId="2" fontId="0" fillId="2" borderId="10" xfId="0" applyNumberFormat="1" applyFont="1" applyFill="1" applyBorder="1"/>
    <xf numFmtId="0" fontId="0" fillId="0" borderId="8" xfId="0" applyFont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11" xfId="0" applyFont="1" applyFill="1" applyBorder="1"/>
    <xf numFmtId="49" fontId="5" fillId="7" borderId="12" xfId="0" applyNumberFormat="1" applyFont="1" applyFill="1" applyBorder="1" applyAlignment="1">
      <alignment horizontal="center" vertical="center"/>
    </xf>
    <xf numFmtId="49" fontId="5" fillId="7" borderId="19" xfId="0" applyNumberFormat="1" applyFont="1" applyFill="1" applyBorder="1" applyAlignment="1">
      <alignment horizontal="center" vertical="center"/>
    </xf>
    <xf numFmtId="49" fontId="5" fillId="7" borderId="2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5" fillId="7" borderId="31" xfId="0" applyNumberFormat="1" applyFont="1" applyFill="1" applyBorder="1" applyAlignment="1">
      <alignment horizontal="center" vertical="center"/>
    </xf>
    <xf numFmtId="49" fontId="5" fillId="7" borderId="32" xfId="0" applyNumberFormat="1" applyFont="1" applyFill="1" applyBorder="1" applyAlignment="1">
      <alignment horizontal="center" vertical="center"/>
    </xf>
    <xf numFmtId="49" fontId="5" fillId="7" borderId="33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Fill="1" applyBorder="1"/>
    <xf numFmtId="165" fontId="26" fillId="0" borderId="0" xfId="0" applyNumberFormat="1" applyFont="1" applyAlignment="1">
      <alignment horizontal="center"/>
    </xf>
    <xf numFmtId="2" fontId="26" fillId="0" borderId="0" xfId="0" applyNumberFormat="1" applyFont="1" applyAlignment="1">
      <alignment horizontal="center"/>
    </xf>
    <xf numFmtId="2" fontId="26" fillId="0" borderId="7" xfId="0" applyNumberFormat="1" applyFont="1" applyBorder="1" applyAlignment="1">
      <alignment horizontal="center"/>
    </xf>
    <xf numFmtId="2" fontId="26" fillId="0" borderId="1" xfId="0" applyNumberFormat="1" applyFont="1" applyBorder="1" applyAlignment="1">
      <alignment horizontal="center"/>
    </xf>
    <xf numFmtId="2" fontId="26" fillId="0" borderId="8" xfId="0" applyNumberFormat="1" applyFont="1" applyBorder="1" applyAlignment="1">
      <alignment horizontal="center"/>
    </xf>
    <xf numFmtId="2" fontId="26" fillId="0" borderId="9" xfId="0" applyNumberFormat="1" applyFont="1" applyBorder="1" applyAlignment="1">
      <alignment horizontal="center"/>
    </xf>
    <xf numFmtId="2" fontId="26" fillId="0" borderId="3" xfId="0" applyNumberFormat="1" applyFont="1" applyBorder="1" applyAlignment="1">
      <alignment horizontal="center"/>
    </xf>
    <xf numFmtId="2" fontId="26" fillId="0" borderId="0" xfId="0" applyNumberFormat="1" applyFont="1" applyBorder="1" applyAlignment="1">
      <alignment horizontal="center"/>
    </xf>
    <xf numFmtId="2" fontId="26" fillId="0" borderId="10" xfId="0" applyNumberFormat="1" applyFont="1" applyBorder="1" applyAlignment="1">
      <alignment horizontal="center"/>
    </xf>
    <xf numFmtId="2" fontId="26" fillId="0" borderId="5" xfId="0" applyNumberFormat="1" applyFont="1" applyBorder="1" applyAlignment="1">
      <alignment horizontal="center"/>
    </xf>
    <xf numFmtId="2" fontId="26" fillId="0" borderId="11" xfId="0" applyNumberFormat="1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165" fontId="5" fillId="2" borderId="15" xfId="0" applyNumberFormat="1" applyFont="1" applyFill="1" applyBorder="1" applyAlignment="1">
      <alignment horizontal="center" vertical="center"/>
    </xf>
    <xf numFmtId="165" fontId="5" fillId="2" borderId="27" xfId="0" applyNumberFormat="1" applyFont="1" applyFill="1" applyBorder="1" applyAlignment="1">
      <alignment horizontal="center" vertical="center"/>
    </xf>
    <xf numFmtId="49" fontId="5" fillId="7" borderId="39" xfId="0" applyNumberFormat="1" applyFont="1" applyFill="1" applyBorder="1" applyAlignment="1">
      <alignment horizontal="center" vertical="center"/>
    </xf>
    <xf numFmtId="49" fontId="5" fillId="7" borderId="43" xfId="0" applyNumberFormat="1" applyFont="1" applyFill="1" applyBorder="1" applyAlignment="1">
      <alignment horizontal="center" vertical="center"/>
    </xf>
    <xf numFmtId="49" fontId="5" fillId="7" borderId="48" xfId="0" applyNumberFormat="1" applyFont="1" applyFill="1" applyBorder="1" applyAlignment="1">
      <alignment horizontal="center" vertical="center"/>
    </xf>
    <xf numFmtId="4" fontId="5" fillId="2" borderId="40" xfId="0" applyNumberFormat="1" applyFont="1" applyFill="1" applyBorder="1" applyAlignment="1">
      <alignment horizontal="center" vertical="center"/>
    </xf>
    <xf numFmtId="4" fontId="5" fillId="2" borderId="44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46" xfId="0" applyNumberFormat="1" applyFont="1" applyFill="1" applyBorder="1" applyAlignment="1">
      <alignment horizontal="center" vertical="center"/>
    </xf>
    <xf numFmtId="4" fontId="5" fillId="2" borderId="42" xfId="0" applyNumberFormat="1" applyFont="1" applyFill="1" applyBorder="1" applyAlignment="1">
      <alignment horizontal="center" vertical="center"/>
    </xf>
    <xf numFmtId="4" fontId="5" fillId="2" borderId="47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FF0000"/>
                </a:solidFill>
              </a:defRPr>
            </a:pPr>
            <a:r>
              <a:rPr lang="en-US">
                <a:solidFill>
                  <a:srgbClr val="FF0000"/>
                </a:solidFill>
              </a:rPr>
              <a:t>#124-R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487454872738615"/>
          <c:y val="0.17148846960167721"/>
          <c:w val="0.57928238855200542"/>
          <c:h val="0.61712078443024809"/>
        </c:manualLayout>
      </c:layout>
      <c:scatterChart>
        <c:scatterStyle val="smoothMarker"/>
        <c:varyColors val="0"/>
        <c:ser>
          <c:idx val="3"/>
          <c:order val="0"/>
          <c:tx>
            <c:v>CTR</c:v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B0F0"/>
              </a:solidFill>
              <a:ln>
                <a:solidFill>
                  <a:srgbClr val="0070C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[1]TW!$B$17:$P$17</c:f>
                <c:numCache>
                  <c:formatCode>General</c:formatCode>
                  <c:ptCount val="15"/>
                  <c:pt idx="0">
                    <c:v>69.925520318270614</c:v>
                  </c:pt>
                  <c:pt idx="1">
                    <c:v>164.56628689423025</c:v>
                  </c:pt>
                  <c:pt idx="2">
                    <c:v>286.55797142018321</c:v>
                  </c:pt>
                  <c:pt idx="3">
                    <c:v>433.99302790912873</c:v>
                  </c:pt>
                  <c:pt idx="4">
                    <c:v>491.64848466569356</c:v>
                  </c:pt>
                  <c:pt idx="5">
                    <c:v>730.16148220982836</c:v>
                  </c:pt>
                  <c:pt idx="6">
                    <c:v>706.74834294054529</c:v>
                  </c:pt>
                  <c:pt idx="7">
                    <c:v>228.08860199999981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[1]TW!$B$7:$P$7</c:f>
              <c:numCache>
                <c:formatCode>General</c:formatCode>
                <c:ptCount val="15"/>
                <c:pt idx="0">
                  <c:v>25</c:v>
                </c:pt>
                <c:pt idx="1">
                  <c:v>28</c:v>
                </c:pt>
                <c:pt idx="2">
                  <c:v>32</c:v>
                </c:pt>
                <c:pt idx="3">
                  <c:v>35</c:v>
                </c:pt>
                <c:pt idx="4">
                  <c:v>39</c:v>
                </c:pt>
                <c:pt idx="5">
                  <c:v>42</c:v>
                </c:pt>
                <c:pt idx="6">
                  <c:v>46</c:v>
                </c:pt>
                <c:pt idx="7">
                  <c:v>49</c:v>
                </c:pt>
                <c:pt idx="8">
                  <c:v>53</c:v>
                </c:pt>
                <c:pt idx="9">
                  <c:v>56</c:v>
                </c:pt>
                <c:pt idx="10">
                  <c:v>60</c:v>
                </c:pt>
                <c:pt idx="11">
                  <c:v>63</c:v>
                </c:pt>
              </c:numCache>
            </c:numRef>
          </c:xVal>
          <c:yVal>
            <c:numRef>
              <c:f>[1]TW!$B$16:$P$16</c:f>
              <c:numCache>
                <c:formatCode>General</c:formatCode>
                <c:ptCount val="15"/>
                <c:pt idx="0">
                  <c:v>231.82832775</c:v>
                </c:pt>
                <c:pt idx="1">
                  <c:v>508.63683516666669</c:v>
                </c:pt>
                <c:pt idx="2">
                  <c:v>762.64002491666668</c:v>
                </c:pt>
                <c:pt idx="3">
                  <c:v>1506.9801332499999</c:v>
                </c:pt>
                <c:pt idx="4">
                  <c:v>1355.659930625</c:v>
                </c:pt>
                <c:pt idx="5">
                  <c:v>2067.8290837500003</c:v>
                </c:pt>
                <c:pt idx="6">
                  <c:v>2287.2183719999998</c:v>
                </c:pt>
                <c:pt idx="7">
                  <c:v>2494.508198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B3-4565-8D4C-E3EEB1C4D304}"/>
            </c:ext>
          </c:extLst>
        </c:ser>
        <c:ser>
          <c:idx val="0"/>
          <c:order val="1"/>
          <c:tx>
            <c:v>DDP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[1]TW!$B$28:$P$28</c:f>
                <c:numCache>
                  <c:formatCode>General</c:formatCode>
                  <c:ptCount val="15"/>
                  <c:pt idx="0">
                    <c:v>65.707399962942603</c:v>
                  </c:pt>
                  <c:pt idx="1">
                    <c:v>91.105164187445766</c:v>
                  </c:pt>
                  <c:pt idx="2">
                    <c:v>151.01468628103981</c:v>
                  </c:pt>
                  <c:pt idx="3">
                    <c:v>424.43429119917545</c:v>
                  </c:pt>
                  <c:pt idx="4">
                    <c:v>211.71884330186293</c:v>
                  </c:pt>
                  <c:pt idx="5">
                    <c:v>256.13960703985879</c:v>
                  </c:pt>
                  <c:pt idx="6">
                    <c:v>337.38609558261754</c:v>
                  </c:pt>
                  <c:pt idx="7">
                    <c:v>350.38802368960546</c:v>
                  </c:pt>
                  <c:pt idx="8">
                    <c:v>610.95894754062908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[1]TW!$B$7:$P$7</c:f>
              <c:numCache>
                <c:formatCode>General</c:formatCode>
                <c:ptCount val="15"/>
                <c:pt idx="0">
                  <c:v>25</c:v>
                </c:pt>
                <c:pt idx="1">
                  <c:v>28</c:v>
                </c:pt>
                <c:pt idx="2">
                  <c:v>32</c:v>
                </c:pt>
                <c:pt idx="3">
                  <c:v>35</c:v>
                </c:pt>
                <c:pt idx="4">
                  <c:v>39</c:v>
                </c:pt>
                <c:pt idx="5">
                  <c:v>42</c:v>
                </c:pt>
                <c:pt idx="6">
                  <c:v>46</c:v>
                </c:pt>
                <c:pt idx="7">
                  <c:v>49</c:v>
                </c:pt>
                <c:pt idx="8">
                  <c:v>53</c:v>
                </c:pt>
                <c:pt idx="9">
                  <c:v>56</c:v>
                </c:pt>
                <c:pt idx="10">
                  <c:v>60</c:v>
                </c:pt>
                <c:pt idx="11">
                  <c:v>63</c:v>
                </c:pt>
              </c:numCache>
            </c:numRef>
          </c:xVal>
          <c:yVal>
            <c:numRef>
              <c:f>[1]TW!$B$27:$P$27</c:f>
              <c:numCache>
                <c:formatCode>General</c:formatCode>
                <c:ptCount val="15"/>
                <c:pt idx="0">
                  <c:v>237.37312333333333</c:v>
                </c:pt>
                <c:pt idx="1">
                  <c:v>429.51442641666671</c:v>
                </c:pt>
                <c:pt idx="2">
                  <c:v>681.63268741666673</c:v>
                </c:pt>
                <c:pt idx="3">
                  <c:v>1083.2749544166666</c:v>
                </c:pt>
                <c:pt idx="4">
                  <c:v>899.58817479999993</c:v>
                </c:pt>
                <c:pt idx="5">
                  <c:v>1088.4551616000001</c:v>
                </c:pt>
                <c:pt idx="6">
                  <c:v>1370.2357701999999</c:v>
                </c:pt>
                <c:pt idx="7">
                  <c:v>1527.7794916000003</c:v>
                </c:pt>
                <c:pt idx="8">
                  <c:v>2466.9518300999998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B3-4565-8D4C-E3EEB1C4D304}"/>
            </c:ext>
          </c:extLst>
        </c:ser>
        <c:ser>
          <c:idx val="1"/>
          <c:order val="2"/>
          <c:tx>
            <c:v>OLAPARIB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[1]TW!$B$40:$P$40</c:f>
                <c:numCache>
                  <c:formatCode>General</c:formatCode>
                  <c:ptCount val="15"/>
                  <c:pt idx="0">
                    <c:v>60.741842046705031</c:v>
                  </c:pt>
                  <c:pt idx="1">
                    <c:v>107.56791810525738</c:v>
                  </c:pt>
                  <c:pt idx="2">
                    <c:v>132.62823711482451</c:v>
                  </c:pt>
                  <c:pt idx="3">
                    <c:v>268.20451692655791</c:v>
                  </c:pt>
                  <c:pt idx="4">
                    <c:v>426.14893892488789</c:v>
                  </c:pt>
                  <c:pt idx="5">
                    <c:v>660.53535838961261</c:v>
                  </c:pt>
                  <c:pt idx="6">
                    <c:v>263.15901790871703</c:v>
                  </c:pt>
                  <c:pt idx="7">
                    <c:v>497.82664413663821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[1]TW!$B$7:$P$7</c:f>
              <c:numCache>
                <c:formatCode>General</c:formatCode>
                <c:ptCount val="15"/>
                <c:pt idx="0">
                  <c:v>25</c:v>
                </c:pt>
                <c:pt idx="1">
                  <c:v>28</c:v>
                </c:pt>
                <c:pt idx="2">
                  <c:v>32</c:v>
                </c:pt>
                <c:pt idx="3">
                  <c:v>35</c:v>
                </c:pt>
                <c:pt idx="4">
                  <c:v>39</c:v>
                </c:pt>
                <c:pt idx="5">
                  <c:v>42</c:v>
                </c:pt>
                <c:pt idx="6">
                  <c:v>46</c:v>
                </c:pt>
                <c:pt idx="7">
                  <c:v>49</c:v>
                </c:pt>
                <c:pt idx="8">
                  <c:v>53</c:v>
                </c:pt>
                <c:pt idx="9">
                  <c:v>56</c:v>
                </c:pt>
                <c:pt idx="10">
                  <c:v>60</c:v>
                </c:pt>
                <c:pt idx="11">
                  <c:v>63</c:v>
                </c:pt>
              </c:numCache>
            </c:numRef>
          </c:xVal>
          <c:yVal>
            <c:numRef>
              <c:f>[1]TW!$B$39:$P$39</c:f>
              <c:numCache>
                <c:formatCode>General</c:formatCode>
                <c:ptCount val="15"/>
                <c:pt idx="0">
                  <c:v>237.61957249999998</c:v>
                </c:pt>
                <c:pt idx="1">
                  <c:v>406.43264849999997</c:v>
                </c:pt>
                <c:pt idx="2">
                  <c:v>616.93159707142854</c:v>
                </c:pt>
                <c:pt idx="3">
                  <c:v>1107.6948293571429</c:v>
                </c:pt>
                <c:pt idx="4">
                  <c:v>1711.7636594999999</c:v>
                </c:pt>
                <c:pt idx="5">
                  <c:v>2458.9576710714286</c:v>
                </c:pt>
                <c:pt idx="6">
                  <c:v>2546.7107544999999</c:v>
                </c:pt>
                <c:pt idx="7">
                  <c:v>2556.987091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0B3-4565-8D4C-E3EEB1C4D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65888"/>
        <c:axId val="109376256"/>
      </c:scatterChart>
      <c:valAx>
        <c:axId val="109365888"/>
        <c:scaling>
          <c:orientation val="minMax"/>
          <c:max val="55"/>
          <c:min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tumor implant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09376256"/>
        <c:crosses val="autoZero"/>
        <c:crossBetween val="midCat"/>
      </c:valAx>
      <c:valAx>
        <c:axId val="109376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Tumor weight (mgr)</a:t>
                </a:r>
              </a:p>
            </c:rich>
          </c:tx>
          <c:layout>
            <c:manualLayout>
              <c:xMode val="edge"/>
              <c:yMode val="edge"/>
              <c:x val="7.6628352490421452E-3"/>
              <c:y val="0.2517991383152577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93658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013888888888909"/>
          <c:y val="0.15201006124234476"/>
          <c:w val="0.28875000000000001"/>
          <c:h val="0.33949839603382931"/>
        </c:manualLayout>
      </c:layout>
      <c:overlay val="0"/>
      <c:txPr>
        <a:bodyPr/>
        <a:lstStyle/>
        <a:p>
          <a:pPr>
            <a:defRPr sz="105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it-IT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FF0000"/>
                </a:solidFill>
              </a:rPr>
              <a:t>MNHOC316</a:t>
            </a:r>
          </a:p>
        </c:rich>
      </c:tx>
      <c:layout>
        <c:manualLayout>
          <c:xMode val="edge"/>
          <c:yMode val="edge"/>
          <c:x val="0.44644670236811707"/>
          <c:y val="4.306220420165046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[9]TW!$A$4</c:f>
              <c:strCache>
                <c:ptCount val="1"/>
                <c:pt idx="0">
                  <c:v>CTRL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[9]TW!$F$14</c:f>
                <c:numCache>
                  <c:formatCode>General</c:formatCode>
                  <c:ptCount val="1"/>
                  <c:pt idx="0">
                    <c:v>74.888033545930114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[9]TW!$B$3:$S$3</c:f>
              <c:numCache>
                <c:formatCode>General</c:formatCode>
                <c:ptCount val="18"/>
                <c:pt idx="0">
                  <c:v>35</c:v>
                </c:pt>
                <c:pt idx="1">
                  <c:v>38</c:v>
                </c:pt>
                <c:pt idx="2">
                  <c:v>42</c:v>
                </c:pt>
                <c:pt idx="3">
                  <c:v>45</c:v>
                </c:pt>
                <c:pt idx="4">
                  <c:v>49</c:v>
                </c:pt>
                <c:pt idx="5">
                  <c:v>52</c:v>
                </c:pt>
                <c:pt idx="6">
                  <c:v>56</c:v>
                </c:pt>
                <c:pt idx="7">
                  <c:v>60</c:v>
                </c:pt>
                <c:pt idx="8">
                  <c:v>63</c:v>
                </c:pt>
                <c:pt idx="9">
                  <c:v>70</c:v>
                </c:pt>
                <c:pt idx="10">
                  <c:v>73</c:v>
                </c:pt>
                <c:pt idx="11">
                  <c:v>77</c:v>
                </c:pt>
                <c:pt idx="12">
                  <c:v>82</c:v>
                </c:pt>
                <c:pt idx="13">
                  <c:v>86</c:v>
                </c:pt>
                <c:pt idx="14">
                  <c:v>97</c:v>
                </c:pt>
                <c:pt idx="15">
                  <c:v>101</c:v>
                </c:pt>
                <c:pt idx="16">
                  <c:v>103</c:v>
                </c:pt>
                <c:pt idx="17">
                  <c:v>107</c:v>
                </c:pt>
              </c:numCache>
            </c:numRef>
          </c:xVal>
          <c:yVal>
            <c:numRef>
              <c:f>[9]TW!$B$13:$S$13</c:f>
              <c:numCache>
                <c:formatCode>General</c:formatCode>
                <c:ptCount val="18"/>
                <c:pt idx="0">
                  <c:v>135.89044025000001</c:v>
                </c:pt>
                <c:pt idx="1">
                  <c:v>198.75614093749999</c:v>
                </c:pt>
                <c:pt idx="2">
                  <c:v>244.97810731250001</c:v>
                </c:pt>
                <c:pt idx="3">
                  <c:v>308.41919443749998</c:v>
                </c:pt>
                <c:pt idx="4">
                  <c:v>369.69922212499995</c:v>
                </c:pt>
                <c:pt idx="5">
                  <c:v>490.03027862499999</c:v>
                </c:pt>
                <c:pt idx="6">
                  <c:v>541.024207875</c:v>
                </c:pt>
                <c:pt idx="7">
                  <c:v>666.88499543750004</c:v>
                </c:pt>
                <c:pt idx="8">
                  <c:v>748.91142068750003</c:v>
                </c:pt>
                <c:pt idx="9">
                  <c:v>944.49855837500002</c:v>
                </c:pt>
                <c:pt idx="10">
                  <c:v>950.84791468750007</c:v>
                </c:pt>
                <c:pt idx="11">
                  <c:v>1204.0601410625002</c:v>
                </c:pt>
                <c:pt idx="12">
                  <c:v>1351.0500186250001</c:v>
                </c:pt>
                <c:pt idx="13">
                  <c:v>966.68304100000012</c:v>
                </c:pt>
                <c:pt idx="14">
                  <c:v>1559.4288726666666</c:v>
                </c:pt>
                <c:pt idx="15">
                  <c:v>1419.2365998749999</c:v>
                </c:pt>
                <c:pt idx="16">
                  <c:v>1636.197986875</c:v>
                </c:pt>
                <c:pt idx="17">
                  <c:v>1777.5998645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CB-44F3-AC9F-0CB9B62234F6}"/>
            </c:ext>
          </c:extLst>
        </c:ser>
        <c:ser>
          <c:idx val="1"/>
          <c:order val="1"/>
          <c:tx>
            <c:strRef>
              <c:f>[9]TW!$A$17</c:f>
              <c:strCache>
                <c:ptCount val="1"/>
                <c:pt idx="0">
                  <c:v>DDP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[9]TW!$B$27:$AA$27</c:f>
                <c:numCache>
                  <c:formatCode>General</c:formatCode>
                  <c:ptCount val="26"/>
                  <c:pt idx="0">
                    <c:v>33.518038558282825</c:v>
                  </c:pt>
                  <c:pt idx="1">
                    <c:v>33.269562153281363</c:v>
                  </c:pt>
                  <c:pt idx="2">
                    <c:v>25.743398782350503</c:v>
                  </c:pt>
                  <c:pt idx="3">
                    <c:v>32.449611535774444</c:v>
                  </c:pt>
                  <c:pt idx="4">
                    <c:v>20.462413998432449</c:v>
                  </c:pt>
                  <c:pt idx="5">
                    <c:v>16.35213375063454</c:v>
                  </c:pt>
                  <c:pt idx="6">
                    <c:v>15.602687962923513</c:v>
                  </c:pt>
                  <c:pt idx="7">
                    <c:v>16.838099898348784</c:v>
                  </c:pt>
                  <c:pt idx="8">
                    <c:v>13.651061352520783</c:v>
                  </c:pt>
                  <c:pt idx="9">
                    <c:v>19.281742905944924</c:v>
                  </c:pt>
                  <c:pt idx="10">
                    <c:v>22.775807328369137</c:v>
                  </c:pt>
                  <c:pt idx="11">
                    <c:v>19.670209249684699</c:v>
                  </c:pt>
                  <c:pt idx="12">
                    <c:v>22.847358224872252</c:v>
                  </c:pt>
                  <c:pt idx="13">
                    <c:v>31.197840610647837</c:v>
                  </c:pt>
                  <c:pt idx="14">
                    <c:v>29.578778395401862</c:v>
                  </c:pt>
                  <c:pt idx="15">
                    <c:v>62.052469785842092</c:v>
                  </c:pt>
                  <c:pt idx="16">
                    <c:v>71.503601274880467</c:v>
                  </c:pt>
                  <c:pt idx="17">
                    <c:v>103.1474802239681</c:v>
                  </c:pt>
                  <c:pt idx="18">
                    <c:v>118.60984558669956</c:v>
                  </c:pt>
                  <c:pt idx="19">
                    <c:v>104.99082486173712</c:v>
                  </c:pt>
                  <c:pt idx="20">
                    <c:v>99.979779030664417</c:v>
                  </c:pt>
                  <c:pt idx="21">
                    <c:v>106.57664957632964</c:v>
                  </c:pt>
                  <c:pt idx="22">
                    <c:v>100.92565321872313</c:v>
                  </c:pt>
                  <c:pt idx="23">
                    <c:v>110.45886913147089</c:v>
                  </c:pt>
                  <c:pt idx="24">
                    <c:v>142.86362691740001</c:v>
                  </c:pt>
                  <c:pt idx="25">
                    <c:v>125.00637329569379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[9]TW!$B$3:$AJ$3</c:f>
              <c:numCache>
                <c:formatCode>General</c:formatCode>
                <c:ptCount val="35"/>
                <c:pt idx="0">
                  <c:v>35</c:v>
                </c:pt>
                <c:pt idx="1">
                  <c:v>38</c:v>
                </c:pt>
                <c:pt idx="2">
                  <c:v>42</c:v>
                </c:pt>
                <c:pt idx="3">
                  <c:v>45</c:v>
                </c:pt>
                <c:pt idx="4">
                  <c:v>49</c:v>
                </c:pt>
                <c:pt idx="5">
                  <c:v>52</c:v>
                </c:pt>
                <c:pt idx="6">
                  <c:v>56</c:v>
                </c:pt>
                <c:pt idx="7">
                  <c:v>60</c:v>
                </c:pt>
                <c:pt idx="8">
                  <c:v>63</c:v>
                </c:pt>
                <c:pt idx="9">
                  <c:v>70</c:v>
                </c:pt>
                <c:pt idx="10">
                  <c:v>73</c:v>
                </c:pt>
                <c:pt idx="11">
                  <c:v>77</c:v>
                </c:pt>
                <c:pt idx="12">
                  <c:v>82</c:v>
                </c:pt>
                <c:pt idx="13">
                  <c:v>86</c:v>
                </c:pt>
                <c:pt idx="14">
                  <c:v>97</c:v>
                </c:pt>
                <c:pt idx="15">
                  <c:v>101</c:v>
                </c:pt>
                <c:pt idx="16">
                  <c:v>103</c:v>
                </c:pt>
                <c:pt idx="17">
                  <c:v>107</c:v>
                </c:pt>
                <c:pt idx="18">
                  <c:v>110</c:v>
                </c:pt>
                <c:pt idx="19">
                  <c:v>114</c:v>
                </c:pt>
                <c:pt idx="20">
                  <c:v>117</c:v>
                </c:pt>
                <c:pt idx="21">
                  <c:v>121</c:v>
                </c:pt>
                <c:pt idx="22">
                  <c:v>124</c:v>
                </c:pt>
                <c:pt idx="23">
                  <c:v>129</c:v>
                </c:pt>
                <c:pt idx="24">
                  <c:v>135</c:v>
                </c:pt>
                <c:pt idx="25">
                  <c:v>138</c:v>
                </c:pt>
                <c:pt idx="26">
                  <c:v>142</c:v>
                </c:pt>
                <c:pt idx="27">
                  <c:v>145</c:v>
                </c:pt>
                <c:pt idx="28">
                  <c:v>149</c:v>
                </c:pt>
                <c:pt idx="29">
                  <c:v>152</c:v>
                </c:pt>
                <c:pt idx="30">
                  <c:v>155</c:v>
                </c:pt>
                <c:pt idx="31">
                  <c:v>158</c:v>
                </c:pt>
                <c:pt idx="32">
                  <c:v>163</c:v>
                </c:pt>
                <c:pt idx="33">
                  <c:v>165</c:v>
                </c:pt>
                <c:pt idx="34">
                  <c:v>169</c:v>
                </c:pt>
              </c:numCache>
            </c:numRef>
          </c:xVal>
          <c:yVal>
            <c:numRef>
              <c:f>[9]TW!$B$26:$AG$26</c:f>
              <c:numCache>
                <c:formatCode>General</c:formatCode>
                <c:ptCount val="32"/>
                <c:pt idx="0">
                  <c:v>132.08381787499999</c:v>
                </c:pt>
                <c:pt idx="1">
                  <c:v>135.278898</c:v>
                </c:pt>
                <c:pt idx="2">
                  <c:v>88.584643</c:v>
                </c:pt>
                <c:pt idx="3">
                  <c:v>90.029695125000018</c:v>
                </c:pt>
                <c:pt idx="4">
                  <c:v>61.4741984375</c:v>
                </c:pt>
                <c:pt idx="5">
                  <c:v>47.42584025</c:v>
                </c:pt>
                <c:pt idx="6">
                  <c:v>52.323431312500006</c:v>
                </c:pt>
                <c:pt idx="7">
                  <c:v>45.657424687499997</c:v>
                </c:pt>
                <c:pt idx="8">
                  <c:v>37.67243775</c:v>
                </c:pt>
                <c:pt idx="9">
                  <c:v>46.272727500000002</c:v>
                </c:pt>
                <c:pt idx="10">
                  <c:v>47.759300937500001</c:v>
                </c:pt>
                <c:pt idx="11">
                  <c:v>53.395117062499999</c:v>
                </c:pt>
                <c:pt idx="12">
                  <c:v>64.760030428571426</c:v>
                </c:pt>
                <c:pt idx="13">
                  <c:v>77.998004357142847</c:v>
                </c:pt>
                <c:pt idx="14">
                  <c:v>88.990461571428568</c:v>
                </c:pt>
                <c:pt idx="15">
                  <c:v>133.22099328571429</c:v>
                </c:pt>
                <c:pt idx="16">
                  <c:v>143.40256657142857</c:v>
                </c:pt>
                <c:pt idx="17">
                  <c:v>208.59702864285717</c:v>
                </c:pt>
                <c:pt idx="18">
                  <c:v>241.74570485714284</c:v>
                </c:pt>
                <c:pt idx="19">
                  <c:v>214.91204099999999</c:v>
                </c:pt>
                <c:pt idx="20">
                  <c:v>211.51783935714289</c:v>
                </c:pt>
                <c:pt idx="21">
                  <c:v>233.91523199999997</c:v>
                </c:pt>
                <c:pt idx="22">
                  <c:v>187.00719807142855</c:v>
                </c:pt>
                <c:pt idx="23">
                  <c:v>255.96994292857144</c:v>
                </c:pt>
                <c:pt idx="24">
                  <c:v>308.11621107142855</c:v>
                </c:pt>
                <c:pt idx="25">
                  <c:v>301.32066371428573</c:v>
                </c:pt>
                <c:pt idx="26">
                  <c:v>313.72091349999999</c:v>
                </c:pt>
                <c:pt idx="27">
                  <c:v>404.36016842857134</c:v>
                </c:pt>
                <c:pt idx="28">
                  <c:v>523.13147321428573</c:v>
                </c:pt>
                <c:pt idx="29">
                  <c:v>588.77676942857136</c:v>
                </c:pt>
                <c:pt idx="30">
                  <c:v>647.52505771428582</c:v>
                </c:pt>
                <c:pt idx="31">
                  <c:v>624.85834362499997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CB-44F3-AC9F-0CB9B62234F6}"/>
            </c:ext>
          </c:extLst>
        </c:ser>
        <c:ser>
          <c:idx val="2"/>
          <c:order val="2"/>
          <c:tx>
            <c:v>CTR R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[9]TW!$B$171:$M$171</c:f>
                <c:numCache>
                  <c:formatCode>General</c:formatCode>
                  <c:ptCount val="12"/>
                  <c:pt idx="0">
                    <c:v>19.77242703190332</c:v>
                  </c:pt>
                  <c:pt idx="1">
                    <c:v>25.607807003836836</c:v>
                  </c:pt>
                  <c:pt idx="2">
                    <c:v>39.029745819401072</c:v>
                  </c:pt>
                  <c:pt idx="3">
                    <c:v>58.663715997563386</c:v>
                  </c:pt>
                  <c:pt idx="4">
                    <c:v>79.6245280259336</c:v>
                  </c:pt>
                  <c:pt idx="5">
                    <c:v>82.673899863547376</c:v>
                  </c:pt>
                  <c:pt idx="6">
                    <c:v>112.40245459964905</c:v>
                  </c:pt>
                  <c:pt idx="7">
                    <c:v>158.50490468129215</c:v>
                  </c:pt>
                  <c:pt idx="8">
                    <c:v>257.63078425391399</c:v>
                  </c:pt>
                  <c:pt idx="9">
                    <c:v>192.18541864693898</c:v>
                  </c:pt>
                  <c:pt idx="10">
                    <c:v>296.34955071945365</c:v>
                  </c:pt>
                  <c:pt idx="11">
                    <c:v>158.01269599368283</c:v>
                  </c:pt>
                </c:numCache>
              </c:numRef>
            </c:plus>
            <c:minus>
              <c:numRef>
                <c:f>[9]TW!$B$171:$N$171</c:f>
                <c:numCache>
                  <c:formatCode>General</c:formatCode>
                  <c:ptCount val="13"/>
                  <c:pt idx="0">
                    <c:v>19.77242703190332</c:v>
                  </c:pt>
                  <c:pt idx="1">
                    <c:v>25.607807003836836</c:v>
                  </c:pt>
                  <c:pt idx="2">
                    <c:v>39.029745819401072</c:v>
                  </c:pt>
                  <c:pt idx="3">
                    <c:v>58.663715997563386</c:v>
                  </c:pt>
                  <c:pt idx="4">
                    <c:v>79.6245280259336</c:v>
                  </c:pt>
                  <c:pt idx="5">
                    <c:v>82.673899863547376</c:v>
                  </c:pt>
                  <c:pt idx="6">
                    <c:v>112.40245459964905</c:v>
                  </c:pt>
                  <c:pt idx="7">
                    <c:v>158.50490468129215</c:v>
                  </c:pt>
                  <c:pt idx="8">
                    <c:v>257.63078425391399</c:v>
                  </c:pt>
                  <c:pt idx="9">
                    <c:v>192.18541864693898</c:v>
                  </c:pt>
                  <c:pt idx="10">
                    <c:v>296.34955071945365</c:v>
                  </c:pt>
                  <c:pt idx="11">
                    <c:v>158.01269599368283</c:v>
                  </c:pt>
                  <c:pt idx="12">
                    <c:v>230.82853721451355</c:v>
                  </c:pt>
                </c:numCache>
              </c:numRef>
            </c:minus>
          </c:errBars>
          <c:xVal>
            <c:numRef>
              <c:f>[9]TW!$B$161:$L$161</c:f>
              <c:numCache>
                <c:formatCode>General</c:formatCode>
                <c:ptCount val="11"/>
                <c:pt idx="0">
                  <c:v>28</c:v>
                </c:pt>
                <c:pt idx="1">
                  <c:v>31</c:v>
                </c:pt>
                <c:pt idx="2">
                  <c:v>35</c:v>
                </c:pt>
                <c:pt idx="3">
                  <c:v>38</c:v>
                </c:pt>
                <c:pt idx="4">
                  <c:v>42</c:v>
                </c:pt>
                <c:pt idx="5">
                  <c:v>45</c:v>
                </c:pt>
                <c:pt idx="6">
                  <c:v>49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63</c:v>
                </c:pt>
              </c:numCache>
            </c:numRef>
          </c:xVal>
          <c:yVal>
            <c:numRef>
              <c:f>[9]TW!$B$170:$L$170</c:f>
              <c:numCache>
                <c:formatCode>General</c:formatCode>
                <c:ptCount val="11"/>
                <c:pt idx="0">
                  <c:v>101.4596217142857</c:v>
                </c:pt>
                <c:pt idx="1">
                  <c:v>137.11691371428572</c:v>
                </c:pt>
                <c:pt idx="2">
                  <c:v>151.88348207142855</c:v>
                </c:pt>
                <c:pt idx="3">
                  <c:v>214.15473750000001</c:v>
                </c:pt>
                <c:pt idx="4">
                  <c:v>261.76892157142851</c:v>
                </c:pt>
                <c:pt idx="5">
                  <c:v>326.66996714285716</c:v>
                </c:pt>
                <c:pt idx="6">
                  <c:v>597.72638928571439</c:v>
                </c:pt>
                <c:pt idx="7">
                  <c:v>658.95622235714279</c:v>
                </c:pt>
                <c:pt idx="8">
                  <c:v>1043.7043578571429</c:v>
                </c:pt>
                <c:pt idx="9">
                  <c:v>1081.8289973333333</c:v>
                </c:pt>
                <c:pt idx="10">
                  <c:v>1495.3881968333333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CB-44F3-AC9F-0CB9B62234F6}"/>
            </c:ext>
          </c:extLst>
        </c:ser>
        <c:ser>
          <c:idx val="3"/>
          <c:order val="3"/>
          <c:tx>
            <c:v>DDP R</c:v>
          </c:tx>
          <c:spPr>
            <a:ln>
              <a:solidFill>
                <a:srgbClr val="FF0000"/>
              </a:solidFill>
              <a:prstDash val="dash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[9]TW!$B$184:$P$184</c:f>
                <c:numCache>
                  <c:formatCode>General</c:formatCode>
                  <c:ptCount val="15"/>
                  <c:pt idx="0">
                    <c:v>20.129734429372682</c:v>
                  </c:pt>
                  <c:pt idx="1">
                    <c:v>26.809289002174925</c:v>
                  </c:pt>
                  <c:pt idx="2">
                    <c:v>27.599202516343791</c:v>
                  </c:pt>
                  <c:pt idx="3">
                    <c:v>46.531510972614548</c:v>
                  </c:pt>
                  <c:pt idx="4">
                    <c:v>64.036646728784618</c:v>
                  </c:pt>
                  <c:pt idx="5">
                    <c:v>70.032759644081025</c:v>
                  </c:pt>
                  <c:pt idx="6">
                    <c:v>107.21047043538753</c:v>
                  </c:pt>
                  <c:pt idx="7">
                    <c:v>143.94451507867501</c:v>
                  </c:pt>
                  <c:pt idx="8">
                    <c:v>240.32244609498687</c:v>
                  </c:pt>
                  <c:pt idx="9">
                    <c:v>238.66257584963503</c:v>
                  </c:pt>
                  <c:pt idx="10">
                    <c:v>403.31349790185237</c:v>
                  </c:pt>
                  <c:pt idx="11">
                    <c:v>223.89515232145212</c:v>
                  </c:pt>
                  <c:pt idx="12">
                    <c:v>204.26629202807715</c:v>
                  </c:pt>
                  <c:pt idx="13">
                    <c:v>269.75354591786214</c:v>
                  </c:pt>
                  <c:pt idx="14">
                    <c:v>240.36927747121331</c:v>
                  </c:pt>
                </c:numCache>
              </c:numRef>
            </c:plus>
            <c:minus>
              <c:numRef>
                <c:f>[9]TW!$B$184:$P$184</c:f>
                <c:numCache>
                  <c:formatCode>General</c:formatCode>
                  <c:ptCount val="15"/>
                  <c:pt idx="0">
                    <c:v>20.129734429372682</c:v>
                  </c:pt>
                  <c:pt idx="1">
                    <c:v>26.809289002174925</c:v>
                  </c:pt>
                  <c:pt idx="2">
                    <c:v>27.599202516343791</c:v>
                  </c:pt>
                  <c:pt idx="3">
                    <c:v>46.531510972614548</c:v>
                  </c:pt>
                  <c:pt idx="4">
                    <c:v>64.036646728784618</c:v>
                  </c:pt>
                  <c:pt idx="5">
                    <c:v>70.032759644081025</c:v>
                  </c:pt>
                  <c:pt idx="6">
                    <c:v>107.21047043538753</c:v>
                  </c:pt>
                  <c:pt idx="7">
                    <c:v>143.94451507867501</c:v>
                  </c:pt>
                  <c:pt idx="8">
                    <c:v>240.32244609498687</c:v>
                  </c:pt>
                  <c:pt idx="9">
                    <c:v>238.66257584963503</c:v>
                  </c:pt>
                  <c:pt idx="10">
                    <c:v>403.31349790185237</c:v>
                  </c:pt>
                  <c:pt idx="11">
                    <c:v>223.89515232145212</c:v>
                  </c:pt>
                  <c:pt idx="12">
                    <c:v>204.26629202807715</c:v>
                  </c:pt>
                  <c:pt idx="13">
                    <c:v>269.75354591786214</c:v>
                  </c:pt>
                  <c:pt idx="14">
                    <c:v>240.36927747121331</c:v>
                  </c:pt>
                </c:numCache>
              </c:numRef>
            </c:minus>
          </c:errBars>
          <c:xVal>
            <c:numRef>
              <c:f>[9]TW!$B$161:$L$161</c:f>
              <c:numCache>
                <c:formatCode>General</c:formatCode>
                <c:ptCount val="11"/>
                <c:pt idx="0">
                  <c:v>28</c:v>
                </c:pt>
                <c:pt idx="1">
                  <c:v>31</c:v>
                </c:pt>
                <c:pt idx="2">
                  <c:v>35</c:v>
                </c:pt>
                <c:pt idx="3">
                  <c:v>38</c:v>
                </c:pt>
                <c:pt idx="4">
                  <c:v>42</c:v>
                </c:pt>
                <c:pt idx="5">
                  <c:v>45</c:v>
                </c:pt>
                <c:pt idx="6">
                  <c:v>49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63</c:v>
                </c:pt>
              </c:numCache>
            </c:numRef>
          </c:xVal>
          <c:yVal>
            <c:numRef>
              <c:f>[9]TW!$B$183:$O$183</c:f>
              <c:numCache>
                <c:formatCode>General</c:formatCode>
                <c:ptCount val="14"/>
                <c:pt idx="0">
                  <c:v>99.782370714285733</c:v>
                </c:pt>
                <c:pt idx="1">
                  <c:v>118.62179557142858</c:v>
                </c:pt>
                <c:pt idx="2">
                  <c:v>135.35807214285714</c:v>
                </c:pt>
                <c:pt idx="3">
                  <c:v>187.31327107142857</c:v>
                </c:pt>
                <c:pt idx="4">
                  <c:v>246.09811792857141</c:v>
                </c:pt>
                <c:pt idx="5">
                  <c:v>244.90918771428571</c:v>
                </c:pt>
                <c:pt idx="6">
                  <c:v>383.37227307142859</c:v>
                </c:pt>
                <c:pt idx="7">
                  <c:v>446.00044385714284</c:v>
                </c:pt>
                <c:pt idx="8">
                  <c:v>622.61222592857143</c:v>
                </c:pt>
                <c:pt idx="9">
                  <c:v>738.88100550000001</c:v>
                </c:pt>
                <c:pt idx="10">
                  <c:v>1078.6896377142857</c:v>
                </c:pt>
                <c:pt idx="11">
                  <c:v>877.07051050000007</c:v>
                </c:pt>
                <c:pt idx="12">
                  <c:v>880.89079859999981</c:v>
                </c:pt>
                <c:pt idx="13">
                  <c:v>1048.8709308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CB-44F3-AC9F-0CB9B6223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45248"/>
        <c:axId val="119847168"/>
      </c:scatterChart>
      <c:valAx>
        <c:axId val="119845248"/>
        <c:scaling>
          <c:orientation val="minMax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Days after tumor implant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47168"/>
        <c:crosses val="autoZero"/>
        <c:crossBetween val="midCat"/>
      </c:valAx>
      <c:valAx>
        <c:axId val="1198471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</a:rPr>
                  <a:t>Tumor weight (mg)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45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548128487660249"/>
          <c:y val="0.33497060128626011"/>
          <c:w val="0.11343631783021148"/>
          <c:h val="0.193781275197323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#316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[10]TW!$A$5</c:f>
              <c:strCache>
                <c:ptCount val="1"/>
                <c:pt idx="0">
                  <c:v>CTRL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[10]TW!$F$14</c:f>
                <c:numCache>
                  <c:formatCode>General</c:formatCode>
                  <c:ptCount val="1"/>
                  <c:pt idx="0">
                    <c:v>79.6245280259336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[10]TW!$B$4:$Q$4</c:f>
              <c:numCache>
                <c:formatCode>General</c:formatCode>
                <c:ptCount val="16"/>
                <c:pt idx="0">
                  <c:v>28</c:v>
                </c:pt>
                <c:pt idx="1">
                  <c:v>31</c:v>
                </c:pt>
                <c:pt idx="2">
                  <c:v>35</c:v>
                </c:pt>
                <c:pt idx="3">
                  <c:v>38</c:v>
                </c:pt>
                <c:pt idx="4">
                  <c:v>42</c:v>
                </c:pt>
                <c:pt idx="5">
                  <c:v>45</c:v>
                </c:pt>
                <c:pt idx="6">
                  <c:v>49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63</c:v>
                </c:pt>
                <c:pt idx="11">
                  <c:v>66</c:v>
                </c:pt>
                <c:pt idx="12">
                  <c:v>71</c:v>
                </c:pt>
                <c:pt idx="13">
                  <c:v>73</c:v>
                </c:pt>
                <c:pt idx="14">
                  <c:v>77</c:v>
                </c:pt>
                <c:pt idx="15">
                  <c:v>80</c:v>
                </c:pt>
              </c:numCache>
            </c:numRef>
          </c:xVal>
          <c:yVal>
            <c:numRef>
              <c:f>[10]TW!$B$13:$Q$13</c:f>
              <c:numCache>
                <c:formatCode>General</c:formatCode>
                <c:ptCount val="16"/>
                <c:pt idx="0">
                  <c:v>101.4596217142857</c:v>
                </c:pt>
                <c:pt idx="1">
                  <c:v>137.11691371428572</c:v>
                </c:pt>
                <c:pt idx="2">
                  <c:v>151.88348207142855</c:v>
                </c:pt>
                <c:pt idx="3">
                  <c:v>214.15473750000001</c:v>
                </c:pt>
                <c:pt idx="4">
                  <c:v>261.76892157142851</c:v>
                </c:pt>
                <c:pt idx="5">
                  <c:v>326.66996714285716</c:v>
                </c:pt>
                <c:pt idx="6">
                  <c:v>597.72638928571439</c:v>
                </c:pt>
                <c:pt idx="7">
                  <c:v>658.95622235714279</c:v>
                </c:pt>
                <c:pt idx="8">
                  <c:v>1043.7043578571429</c:v>
                </c:pt>
                <c:pt idx="9">
                  <c:v>1081.8289973333333</c:v>
                </c:pt>
                <c:pt idx="10">
                  <c:v>1495.3881968333333</c:v>
                </c:pt>
                <c:pt idx="11">
                  <c:v>1161.9751026666665</c:v>
                </c:pt>
                <c:pt idx="12">
                  <c:v>1414.30576</c:v>
                </c:pt>
                <c:pt idx="13">
                  <c:v>1615.7193749999999</c:v>
                </c:pt>
                <c:pt idx="14">
                  <c:v>2185.1729346666666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B3-4FA1-A8F4-F4B3246D07E2}"/>
            </c:ext>
          </c:extLst>
        </c:ser>
        <c:ser>
          <c:idx val="1"/>
          <c:order val="1"/>
          <c:tx>
            <c:strRef>
              <c:f>[10]TW!$A$17</c:f>
              <c:strCache>
                <c:ptCount val="1"/>
                <c:pt idx="0">
                  <c:v>DDP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[10]TW!$B$26:$U$26</c:f>
                <c:numCache>
                  <c:formatCode>General</c:formatCode>
                  <c:ptCount val="20"/>
                  <c:pt idx="0">
                    <c:v>20.129734429372682</c:v>
                  </c:pt>
                  <c:pt idx="1">
                    <c:v>26.809289002174925</c:v>
                  </c:pt>
                  <c:pt idx="2">
                    <c:v>27.599202516343791</c:v>
                  </c:pt>
                  <c:pt idx="3">
                    <c:v>46.531510972614548</c:v>
                  </c:pt>
                  <c:pt idx="4">
                    <c:v>64.036646728784618</c:v>
                  </c:pt>
                  <c:pt idx="5">
                    <c:v>70.032759644081025</c:v>
                  </c:pt>
                  <c:pt idx="6">
                    <c:v>107.21047043538753</c:v>
                  </c:pt>
                  <c:pt idx="7">
                    <c:v>143.94451507867501</c:v>
                  </c:pt>
                  <c:pt idx="8">
                    <c:v>240.32244609498687</c:v>
                  </c:pt>
                  <c:pt idx="9">
                    <c:v>238.66257584963503</c:v>
                  </c:pt>
                  <c:pt idx="10">
                    <c:v>403.31349790185237</c:v>
                  </c:pt>
                  <c:pt idx="11">
                    <c:v>223.89515232145212</c:v>
                  </c:pt>
                  <c:pt idx="12">
                    <c:v>204.26629202807715</c:v>
                  </c:pt>
                  <c:pt idx="13">
                    <c:v>269.75354591786214</c:v>
                  </c:pt>
                  <c:pt idx="14">
                    <c:v>240.36927747121331</c:v>
                  </c:pt>
                  <c:pt idx="15">
                    <c:v>102.50382572828678</c:v>
                  </c:pt>
                  <c:pt idx="16">
                    <c:v>102.95109971872252</c:v>
                  </c:pt>
                  <c:pt idx="17">
                    <c:v>119.60962173537047</c:v>
                  </c:pt>
                  <c:pt idx="18">
                    <c:v>183.52051724628365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[10]TW!$B$4:$V$4</c:f>
              <c:numCache>
                <c:formatCode>General</c:formatCode>
                <c:ptCount val="21"/>
                <c:pt idx="0">
                  <c:v>28</c:v>
                </c:pt>
                <c:pt idx="1">
                  <c:v>31</c:v>
                </c:pt>
                <c:pt idx="2">
                  <c:v>35</c:v>
                </c:pt>
                <c:pt idx="3">
                  <c:v>38</c:v>
                </c:pt>
                <c:pt idx="4">
                  <c:v>42</c:v>
                </c:pt>
                <c:pt idx="5">
                  <c:v>45</c:v>
                </c:pt>
                <c:pt idx="6">
                  <c:v>49</c:v>
                </c:pt>
                <c:pt idx="7">
                  <c:v>52</c:v>
                </c:pt>
                <c:pt idx="8">
                  <c:v>57</c:v>
                </c:pt>
                <c:pt idx="9">
                  <c:v>60</c:v>
                </c:pt>
                <c:pt idx="10">
                  <c:v>63</c:v>
                </c:pt>
                <c:pt idx="11">
                  <c:v>66</c:v>
                </c:pt>
                <c:pt idx="12">
                  <c:v>71</c:v>
                </c:pt>
                <c:pt idx="13">
                  <c:v>73</c:v>
                </c:pt>
                <c:pt idx="14">
                  <c:v>77</c:v>
                </c:pt>
                <c:pt idx="15">
                  <c:v>80</c:v>
                </c:pt>
                <c:pt idx="16">
                  <c:v>84</c:v>
                </c:pt>
                <c:pt idx="17">
                  <c:v>87</c:v>
                </c:pt>
                <c:pt idx="18">
                  <c:v>101</c:v>
                </c:pt>
              </c:numCache>
            </c:numRef>
          </c:xVal>
          <c:yVal>
            <c:numRef>
              <c:f>[10]TW!$B$25:$V$25</c:f>
              <c:numCache>
                <c:formatCode>General</c:formatCode>
                <c:ptCount val="21"/>
                <c:pt idx="0">
                  <c:v>99.782370714285733</c:v>
                </c:pt>
                <c:pt idx="1">
                  <c:v>118.62179557142858</c:v>
                </c:pt>
                <c:pt idx="2">
                  <c:v>135.35807214285714</c:v>
                </c:pt>
                <c:pt idx="3">
                  <c:v>187.31327107142857</c:v>
                </c:pt>
                <c:pt idx="4">
                  <c:v>246.09811792857141</c:v>
                </c:pt>
                <c:pt idx="5">
                  <c:v>244.90918771428571</c:v>
                </c:pt>
                <c:pt idx="6">
                  <c:v>383.37227307142859</c:v>
                </c:pt>
                <c:pt idx="7">
                  <c:v>446.00044385714284</c:v>
                </c:pt>
                <c:pt idx="8">
                  <c:v>622.61222592857143</c:v>
                </c:pt>
                <c:pt idx="9">
                  <c:v>738.88100550000001</c:v>
                </c:pt>
                <c:pt idx="10">
                  <c:v>1078.6896377142857</c:v>
                </c:pt>
                <c:pt idx="11">
                  <c:v>877.07051050000007</c:v>
                </c:pt>
                <c:pt idx="12">
                  <c:v>880.89079859999981</c:v>
                </c:pt>
                <c:pt idx="13">
                  <c:v>1048.8709308</c:v>
                </c:pt>
                <c:pt idx="14">
                  <c:v>1071.3362723750001</c:v>
                </c:pt>
                <c:pt idx="15">
                  <c:v>771.10267699999997</c:v>
                </c:pt>
                <c:pt idx="16">
                  <c:v>931.96128733333319</c:v>
                </c:pt>
                <c:pt idx="17">
                  <c:v>1114.0834558333333</c:v>
                </c:pt>
                <c:pt idx="18">
                  <c:v>1827.7154318333335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B3-4FA1-A8F4-F4B3246D0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72128"/>
        <c:axId val="83074048"/>
      </c:scatterChart>
      <c:valAx>
        <c:axId val="83072128"/>
        <c:scaling>
          <c:orientation val="minMax"/>
          <c:min val="2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after tumor implant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074048"/>
        <c:crosses val="autoZero"/>
        <c:crossBetween val="midCat"/>
      </c:valAx>
      <c:valAx>
        <c:axId val="8307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weight (mg)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07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FF0000"/>
                </a:solidFill>
              </a:defRPr>
            </a:pPr>
            <a:r>
              <a:rPr lang="it-IT">
                <a:solidFill>
                  <a:srgbClr val="FF0000"/>
                </a:solidFill>
              </a:rPr>
              <a:t>#239 R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CTR</c:v>
          </c:tx>
          <c:errBars>
            <c:errDir val="y"/>
            <c:errBarType val="plus"/>
            <c:errValType val="cust"/>
            <c:noEndCap val="0"/>
            <c:plus>
              <c:numRef>
                <c:f>[2]TW!$B$18:$P$18</c:f>
                <c:numCache>
                  <c:formatCode>General</c:formatCode>
                  <c:ptCount val="15"/>
                  <c:pt idx="0">
                    <c:v>34.397128622291795</c:v>
                  </c:pt>
                  <c:pt idx="1">
                    <c:v>60.658254123207946</c:v>
                  </c:pt>
                  <c:pt idx="2">
                    <c:v>78.729280303456861</c:v>
                  </c:pt>
                  <c:pt idx="3">
                    <c:v>116.00132024122755</c:v>
                  </c:pt>
                  <c:pt idx="4">
                    <c:v>159.19216765184953</c:v>
                  </c:pt>
                  <c:pt idx="5">
                    <c:v>198.21771876684193</c:v>
                  </c:pt>
                  <c:pt idx="6">
                    <c:v>221.78230642222579</c:v>
                  </c:pt>
                  <c:pt idx="7">
                    <c:v>287.21641910831909</c:v>
                  </c:pt>
                  <c:pt idx="8">
                    <c:v>397.35164411365423</c:v>
                  </c:pt>
                  <c:pt idx="9">
                    <c:v>646.48426036160117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[2]TW!$B$7:$K$7</c:f>
              <c:numCache>
                <c:formatCode>General</c:formatCode>
                <c:ptCount val="10"/>
                <c:pt idx="0">
                  <c:v>21</c:v>
                </c:pt>
                <c:pt idx="1">
                  <c:v>25</c:v>
                </c:pt>
                <c:pt idx="2">
                  <c:v>28</c:v>
                </c:pt>
                <c:pt idx="3">
                  <c:v>32</c:v>
                </c:pt>
                <c:pt idx="4">
                  <c:v>35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53</c:v>
                </c:pt>
                <c:pt idx="9">
                  <c:v>60</c:v>
                </c:pt>
              </c:numCache>
            </c:numRef>
          </c:xVal>
          <c:yVal>
            <c:numRef>
              <c:f>[2]TW!$B$17:$K$17</c:f>
              <c:numCache>
                <c:formatCode>General</c:formatCode>
                <c:ptCount val="10"/>
                <c:pt idx="0">
                  <c:v>183.66608971428573</c:v>
                </c:pt>
                <c:pt idx="1">
                  <c:v>296.00518357142857</c:v>
                </c:pt>
                <c:pt idx="2">
                  <c:v>432.93506114285719</c:v>
                </c:pt>
                <c:pt idx="3">
                  <c:v>581.9973275000001</c:v>
                </c:pt>
                <c:pt idx="4">
                  <c:v>681.25655399999994</c:v>
                </c:pt>
                <c:pt idx="5">
                  <c:v>862.68196207142853</c:v>
                </c:pt>
                <c:pt idx="6">
                  <c:v>965.48425199999997</c:v>
                </c:pt>
                <c:pt idx="7">
                  <c:v>974.04058987500002</c:v>
                </c:pt>
                <c:pt idx="8">
                  <c:v>1195.4481774999999</c:v>
                </c:pt>
                <c:pt idx="9">
                  <c:v>1699.6649299999999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8C-4A2C-9ABC-EF07F99AF1A3}"/>
            </c:ext>
          </c:extLst>
        </c:ser>
        <c:ser>
          <c:idx val="1"/>
          <c:order val="1"/>
          <c:tx>
            <c:v>DDP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[2]TW!$B$31:$P$31</c:f>
                <c:numCache>
                  <c:formatCode>General</c:formatCode>
                  <c:ptCount val="15"/>
                  <c:pt idx="0">
                    <c:v>38.144149865392734</c:v>
                  </c:pt>
                  <c:pt idx="1">
                    <c:v>68.485644404642315</c:v>
                  </c:pt>
                  <c:pt idx="2">
                    <c:v>102.20290576960258</c:v>
                  </c:pt>
                  <c:pt idx="3">
                    <c:v>129.72164587707476</c:v>
                  </c:pt>
                  <c:pt idx="4">
                    <c:v>147.07253097061474</c:v>
                  </c:pt>
                  <c:pt idx="5">
                    <c:v>184.67896890355888</c:v>
                  </c:pt>
                  <c:pt idx="6">
                    <c:v>173.23322079531255</c:v>
                  </c:pt>
                  <c:pt idx="7">
                    <c:v>217.21030190374429</c:v>
                  </c:pt>
                  <c:pt idx="8">
                    <c:v>392.80886082428287</c:v>
                  </c:pt>
                  <c:pt idx="9">
                    <c:v>489.73763300978533</c:v>
                  </c:pt>
                  <c:pt idx="10">
                    <c:v>238.20533315750467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[2]TW!$B$7:$P$7</c:f>
              <c:numCache>
                <c:formatCode>General</c:formatCode>
                <c:ptCount val="15"/>
                <c:pt idx="0">
                  <c:v>21</c:v>
                </c:pt>
                <c:pt idx="1">
                  <c:v>25</c:v>
                </c:pt>
                <c:pt idx="2">
                  <c:v>28</c:v>
                </c:pt>
                <c:pt idx="3">
                  <c:v>32</c:v>
                </c:pt>
                <c:pt idx="4">
                  <c:v>35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53</c:v>
                </c:pt>
                <c:pt idx="9">
                  <c:v>60</c:v>
                </c:pt>
                <c:pt idx="10">
                  <c:v>63</c:v>
                </c:pt>
                <c:pt idx="11">
                  <c:v>67</c:v>
                </c:pt>
                <c:pt idx="12">
                  <c:v>70</c:v>
                </c:pt>
                <c:pt idx="13">
                  <c:v>74</c:v>
                </c:pt>
                <c:pt idx="14">
                  <c:v>77</c:v>
                </c:pt>
              </c:numCache>
            </c:numRef>
          </c:xVal>
          <c:yVal>
            <c:numRef>
              <c:f>[2]TW!$B$30:$K$30</c:f>
              <c:numCache>
                <c:formatCode>General</c:formatCode>
                <c:ptCount val="10"/>
                <c:pt idx="0">
                  <c:v>183.89567264285714</c:v>
                </c:pt>
                <c:pt idx="1">
                  <c:v>279.59431414285712</c:v>
                </c:pt>
                <c:pt idx="2">
                  <c:v>420.66649807142863</c:v>
                </c:pt>
                <c:pt idx="3">
                  <c:v>436.81468821428564</c:v>
                </c:pt>
                <c:pt idx="4">
                  <c:v>516.3576300714285</c:v>
                </c:pt>
                <c:pt idx="5">
                  <c:v>576.9995385714285</c:v>
                </c:pt>
                <c:pt idx="6">
                  <c:v>622.08909914285698</c:v>
                </c:pt>
                <c:pt idx="7">
                  <c:v>657.97975399999996</c:v>
                </c:pt>
                <c:pt idx="8">
                  <c:v>1499.7984472142857</c:v>
                </c:pt>
                <c:pt idx="9">
                  <c:v>1732.403470583333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8C-4A2C-9ABC-EF07F99AF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06528"/>
        <c:axId val="116412800"/>
      </c:scatterChart>
      <c:valAx>
        <c:axId val="116406528"/>
        <c:scaling>
          <c:orientation val="minMax"/>
          <c:min val="2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tumor implant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6412800"/>
        <c:crosses val="autoZero"/>
        <c:crossBetween val="midCat"/>
      </c:valAx>
      <c:valAx>
        <c:axId val="116412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Tumor weight (mgr)</a:t>
                </a:r>
              </a:p>
            </c:rich>
          </c:tx>
          <c:layout>
            <c:manualLayout>
              <c:xMode val="edge"/>
              <c:yMode val="edge"/>
              <c:x val="1.3888888888888987E-2"/>
              <c:y val="0.2124438611840195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164065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FF0000"/>
                </a:solidFill>
              </a:defRPr>
            </a:pPr>
            <a:r>
              <a:rPr lang="en-US">
                <a:solidFill>
                  <a:srgbClr val="FF0000"/>
                </a:solidFill>
              </a:rPr>
              <a:t>MNHOC 239 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905796150481191"/>
          <c:y val="0.14387758821813937"/>
          <c:w val="0.65017125984252067"/>
          <c:h val="0.64197105570137192"/>
        </c:manualLayout>
      </c:layout>
      <c:scatterChart>
        <c:scatterStyle val="smoothMarker"/>
        <c:varyColors val="0"/>
        <c:ser>
          <c:idx val="0"/>
          <c:order val="0"/>
          <c:tx>
            <c:v>CTR</c:v>
          </c:tx>
          <c:errBars>
            <c:errDir val="y"/>
            <c:errBarType val="plus"/>
            <c:errValType val="cust"/>
            <c:noEndCap val="0"/>
            <c:plus>
              <c:numRef>
                <c:f>[3]TW!$B$15:$R$15</c:f>
                <c:numCache>
                  <c:formatCode>General</c:formatCode>
                  <c:ptCount val="17"/>
                  <c:pt idx="0">
                    <c:v>19.936073334291294</c:v>
                  </c:pt>
                  <c:pt idx="1">
                    <c:v>44.51883999618277</c:v>
                  </c:pt>
                  <c:pt idx="2">
                    <c:v>80.850891862327231</c:v>
                  </c:pt>
                  <c:pt idx="3">
                    <c:v>127.53651217184002</c:v>
                  </c:pt>
                  <c:pt idx="4">
                    <c:v>179.74001179592392</c:v>
                  </c:pt>
                  <c:pt idx="5">
                    <c:v>226.87627922994449</c:v>
                  </c:pt>
                  <c:pt idx="6">
                    <c:v>208.70821271262122</c:v>
                  </c:pt>
                  <c:pt idx="7">
                    <c:v>235.00544219139545</c:v>
                  </c:pt>
                  <c:pt idx="8">
                    <c:v>335.29950245471537</c:v>
                  </c:pt>
                  <c:pt idx="9">
                    <c:v>421.48408713513862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[3]TW!$B$6:$R$6</c:f>
              <c:numCache>
                <c:formatCode>General</c:formatCode>
                <c:ptCount val="17"/>
                <c:pt idx="0">
                  <c:v>18</c:v>
                </c:pt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32</c:v>
                </c:pt>
                <c:pt idx="5">
                  <c:v>35</c:v>
                </c:pt>
                <c:pt idx="6">
                  <c:v>39</c:v>
                </c:pt>
                <c:pt idx="7">
                  <c:v>42</c:v>
                </c:pt>
                <c:pt idx="8">
                  <c:v>49</c:v>
                </c:pt>
                <c:pt idx="9">
                  <c:v>53</c:v>
                </c:pt>
                <c:pt idx="10">
                  <c:v>56</c:v>
                </c:pt>
                <c:pt idx="11">
                  <c:v>60</c:v>
                </c:pt>
                <c:pt idx="12">
                  <c:v>63</c:v>
                </c:pt>
                <c:pt idx="13">
                  <c:v>68</c:v>
                </c:pt>
              </c:numCache>
            </c:numRef>
          </c:xVal>
          <c:yVal>
            <c:numRef>
              <c:f>[3]TW!$B$14:$R$14</c:f>
              <c:numCache>
                <c:formatCode>General</c:formatCode>
                <c:ptCount val="17"/>
                <c:pt idx="0">
                  <c:v>98.080295499999991</c:v>
                </c:pt>
                <c:pt idx="1">
                  <c:v>159.86168683333332</c:v>
                </c:pt>
                <c:pt idx="2">
                  <c:v>253.03370925000002</c:v>
                </c:pt>
                <c:pt idx="3">
                  <c:v>359.02438133333334</c:v>
                </c:pt>
                <c:pt idx="4">
                  <c:v>514.07910733333335</c:v>
                </c:pt>
                <c:pt idx="5">
                  <c:v>644.48010683333325</c:v>
                </c:pt>
                <c:pt idx="6">
                  <c:v>688.06052679999982</c:v>
                </c:pt>
                <c:pt idx="7">
                  <c:v>796.7178457</c:v>
                </c:pt>
                <c:pt idx="8">
                  <c:v>1193.0453156999999</c:v>
                </c:pt>
                <c:pt idx="9">
                  <c:v>1601.2584634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D1-478C-9AC3-2FF8E3498EB4}"/>
            </c:ext>
          </c:extLst>
        </c:ser>
        <c:ser>
          <c:idx val="1"/>
          <c:order val="1"/>
          <c:tx>
            <c:v>OLA</c:v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[3]TW!$B$26:$R$26</c:f>
                <c:numCache>
                  <c:formatCode>General</c:formatCode>
                  <c:ptCount val="17"/>
                  <c:pt idx="0">
                    <c:v>22.733247139336299</c:v>
                  </c:pt>
                  <c:pt idx="1">
                    <c:v>45.518180764088761</c:v>
                  </c:pt>
                  <c:pt idx="2">
                    <c:v>69.879969150771743</c:v>
                  </c:pt>
                  <c:pt idx="3">
                    <c:v>104.21748314131884</c:v>
                  </c:pt>
                  <c:pt idx="4">
                    <c:v>152.65875363657392</c:v>
                  </c:pt>
                  <c:pt idx="5">
                    <c:v>160.78507715007109</c:v>
                  </c:pt>
                  <c:pt idx="6">
                    <c:v>381.66789980332334</c:v>
                  </c:pt>
                  <c:pt idx="7">
                    <c:v>264.34242613363881</c:v>
                  </c:pt>
                  <c:pt idx="8">
                    <c:v>364.16926222561796</c:v>
                  </c:pt>
                  <c:pt idx="9">
                    <c:v>593.44029912614167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[3]TW!$B$6:$R$6</c:f>
              <c:numCache>
                <c:formatCode>General</c:formatCode>
                <c:ptCount val="17"/>
                <c:pt idx="0">
                  <c:v>18</c:v>
                </c:pt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32</c:v>
                </c:pt>
                <c:pt idx="5">
                  <c:v>35</c:v>
                </c:pt>
                <c:pt idx="6">
                  <c:v>39</c:v>
                </c:pt>
                <c:pt idx="7">
                  <c:v>42</c:v>
                </c:pt>
                <c:pt idx="8">
                  <c:v>49</c:v>
                </c:pt>
                <c:pt idx="9">
                  <c:v>53</c:v>
                </c:pt>
                <c:pt idx="10">
                  <c:v>56</c:v>
                </c:pt>
                <c:pt idx="11">
                  <c:v>60</c:v>
                </c:pt>
                <c:pt idx="12">
                  <c:v>63</c:v>
                </c:pt>
                <c:pt idx="13">
                  <c:v>68</c:v>
                </c:pt>
              </c:numCache>
            </c:numRef>
          </c:xVal>
          <c:yVal>
            <c:numRef>
              <c:f>[3]TW!$B$25:$R$25</c:f>
              <c:numCache>
                <c:formatCode>General</c:formatCode>
                <c:ptCount val="17"/>
                <c:pt idx="0">
                  <c:v>97.243122833333317</c:v>
                </c:pt>
                <c:pt idx="1">
                  <c:v>166.16883783333333</c:v>
                </c:pt>
                <c:pt idx="2">
                  <c:v>233.72450258333333</c:v>
                </c:pt>
                <c:pt idx="3">
                  <c:v>336.30708941666666</c:v>
                </c:pt>
                <c:pt idx="4">
                  <c:v>486.02441566666658</c:v>
                </c:pt>
                <c:pt idx="5">
                  <c:v>577.55311391666658</c:v>
                </c:pt>
                <c:pt idx="6">
                  <c:v>1023.4972749166667</c:v>
                </c:pt>
                <c:pt idx="7">
                  <c:v>845.17096389999983</c:v>
                </c:pt>
                <c:pt idx="8">
                  <c:v>1336.1852101000002</c:v>
                </c:pt>
                <c:pt idx="9">
                  <c:v>1638.242511375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D1-478C-9AC3-2FF8E3498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92608"/>
        <c:axId val="147298560"/>
      </c:scatterChart>
      <c:valAx>
        <c:axId val="74292608"/>
        <c:scaling>
          <c:orientation val="minMax"/>
          <c:max val="58"/>
          <c:min val="1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tumor implant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298560"/>
        <c:crosses val="autoZero"/>
        <c:crossBetween val="midCat"/>
      </c:valAx>
      <c:valAx>
        <c:axId val="147298560"/>
        <c:scaling>
          <c:orientation val="minMax"/>
          <c:max val="20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Tumor weight (mgr)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742926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386111111111163"/>
          <c:y val="0.11535688247302421"/>
          <c:w val="0.12947222222222221"/>
          <c:h val="0.1674343832021001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it-IT" b="1">
                <a:solidFill>
                  <a:srgbClr val="FF0000"/>
                </a:solidFill>
              </a:rPr>
              <a:t>#266</a:t>
            </a:r>
          </a:p>
        </c:rich>
      </c:tx>
      <c:layout>
        <c:manualLayout>
          <c:xMode val="edge"/>
          <c:yMode val="edge"/>
          <c:x val="0.48799999999999999"/>
          <c:y val="7.87037037037037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12562760865083"/>
          <c:y val="0.13642430661079646"/>
          <c:w val="0.78993010363452965"/>
          <c:h val="0.64994531933508315"/>
        </c:manualLayout>
      </c:layout>
      <c:scatterChart>
        <c:scatterStyle val="smoothMarker"/>
        <c:varyColors val="0"/>
        <c:ser>
          <c:idx val="0"/>
          <c:order val="0"/>
          <c:tx>
            <c:v>CTR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([4]misure!$B$16,[4]misure!$D$16,[4]misure!$F$16,[4]misure!$H$16,[4]misure!$J$16,[4]misure!$L$16)</c:f>
                <c:numCache>
                  <c:formatCode>General</c:formatCode>
                  <c:ptCount val="6"/>
                  <c:pt idx="0">
                    <c:v>0.43134026216979482</c:v>
                  </c:pt>
                  <c:pt idx="1">
                    <c:v>0.42745887338476668</c:v>
                  </c:pt>
                  <c:pt idx="2">
                    <c:v>0.48592432433414168</c:v>
                  </c:pt>
                  <c:pt idx="3">
                    <c:v>0.65418589382030368</c:v>
                  </c:pt>
                  <c:pt idx="4">
                    <c:v>0.83905518617202834</c:v>
                  </c:pt>
                  <c:pt idx="5">
                    <c:v>0.90880051020393859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([4]misure!$B$6,[4]misure!$D$6,[4]misure!$F$6,[4]misure!$H$6,[4]misure!$J$6,[4]misure!$L$6)</c:f>
              <c:numCache>
                <c:formatCode>General</c:formatCode>
                <c:ptCount val="6"/>
                <c:pt idx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17</c:v>
                </c:pt>
                <c:pt idx="4">
                  <c:v>21</c:v>
                </c:pt>
                <c:pt idx="5">
                  <c:v>23</c:v>
                </c:pt>
              </c:numCache>
            </c:numRef>
          </c:xVal>
          <c:yVal>
            <c:numRef>
              <c:f>([4]misure!$B$15,[4]misure!$D$15,[4]misure!$F$15,[4]misure!$H$15,[4]misure!$J$15,[4]misure!$L$15)</c:f>
              <c:numCache>
                <c:formatCode>General</c:formatCode>
                <c:ptCount val="6"/>
                <c:pt idx="0">
                  <c:v>24.028571428571432</c:v>
                </c:pt>
                <c:pt idx="1">
                  <c:v>24.171428571428571</c:v>
                </c:pt>
                <c:pt idx="2">
                  <c:v>25.042857142857141</c:v>
                </c:pt>
                <c:pt idx="3">
                  <c:v>25.971428571428572</c:v>
                </c:pt>
                <c:pt idx="4">
                  <c:v>27.085714285714285</c:v>
                </c:pt>
                <c:pt idx="5">
                  <c:v>27.61428571428571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D1-457F-9A42-579201660E79}"/>
            </c:ext>
          </c:extLst>
        </c:ser>
        <c:ser>
          <c:idx val="1"/>
          <c:order val="1"/>
          <c:tx>
            <c:v>DDP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([4]misure!$B$38,[4]misure!$D$38,[4]misure!$F$38,[4]misure!$H$38,[4]misure!$J$38,[4]misure!$L$38,[4]misure!$N$38,[4]misure!$P$38,[4]misure!$R$38,[4]misure!$T$38,[4]misure!$V$38,[4]misure!$X$38,[4]misure!$Z$38,[4]misure!$AB$38,[4]misure!$AD$38,[4]misure!$AF$38,[4]misure!$AH$38,[4]misure!$AJ$38,[4]misure!$AL$38,[4]misure!$AN$38,[4]misure!$AP$38,[4]misure!$AR$38,[4]misure!$AT$38,[4]misure!$AV$38,[4]misure!$AX$38,[4]misure!$AZ$38,[4]misure!$BB$38,[4]misure!$BD$38,[4]misure!$BF$38)</c:f>
                <c:numCache>
                  <c:formatCode>General</c:formatCode>
                  <c:ptCount val="29"/>
                  <c:pt idx="0">
                    <c:v>0.81884064383737099</c:v>
                  </c:pt>
                  <c:pt idx="1">
                    <c:v>0.71806065977124178</c:v>
                  </c:pt>
                  <c:pt idx="2">
                    <c:v>0.77434560185430823</c:v>
                  </c:pt>
                  <c:pt idx="3">
                    <c:v>0.68528177497370446</c:v>
                  </c:pt>
                  <c:pt idx="4">
                    <c:v>0.57179055994694794</c:v>
                  </c:pt>
                  <c:pt idx="5">
                    <c:v>0.67131711334261879</c:v>
                  </c:pt>
                  <c:pt idx="6">
                    <c:v>0.58118652580542329</c:v>
                  </c:pt>
                  <c:pt idx="7">
                    <c:v>0.66168975610427394</c:v>
                  </c:pt>
                  <c:pt idx="8">
                    <c:v>0.64807406984078586</c:v>
                  </c:pt>
                  <c:pt idx="9">
                    <c:v>0.89607167372060403</c:v>
                  </c:pt>
                  <c:pt idx="10">
                    <c:v>0.83443260829007504</c:v>
                  </c:pt>
                  <c:pt idx="11">
                    <c:v>1.0362592983097105</c:v>
                  </c:pt>
                  <c:pt idx="12">
                    <c:v>0.95626588585207017</c:v>
                  </c:pt>
                  <c:pt idx="13">
                    <c:v>0.92939645887951305</c:v>
                  </c:pt>
                  <c:pt idx="14">
                    <c:v>0.9397399167381959</c:v>
                  </c:pt>
                  <c:pt idx="15">
                    <c:v>1.0055678329514461</c:v>
                  </c:pt>
                  <c:pt idx="16">
                    <c:v>0.80526048235614078</c:v>
                  </c:pt>
                  <c:pt idx="17">
                    <c:v>0.76307127961795151</c:v>
                  </c:pt>
                  <c:pt idx="18">
                    <c:v>0.98095758204816286</c:v>
                  </c:pt>
                  <c:pt idx="19">
                    <c:v>1.0183865234335692</c:v>
                  </c:pt>
                  <c:pt idx="20">
                    <c:v>1.0559092974514641</c:v>
                  </c:pt>
                  <c:pt idx="21">
                    <c:v>0.88496704270083804</c:v>
                  </c:pt>
                  <c:pt idx="22">
                    <c:v>0.99557353654396963</c:v>
                  </c:pt>
                  <c:pt idx="23">
                    <c:v>1.2070395372333269</c:v>
                  </c:pt>
                  <c:pt idx="24">
                    <c:v>1.1061695670696743</c:v>
                  </c:pt>
                  <c:pt idx="25">
                    <c:v>1.0552777412184486</c:v>
                  </c:pt>
                  <c:pt idx="26">
                    <c:v>1.2104406910983567</c:v>
                  </c:pt>
                  <c:pt idx="27">
                    <c:v>1.3374104331381196</c:v>
                  </c:pt>
                  <c:pt idx="28">
                    <c:v>1.7721299174847394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[4]misure!$B$6,[4]misure!$D$6,[4]misure!$F$6,[4]misure!$H$6,[4]misure!$J$6,[4]misure!$L$6,[4]misure!$N$6,[4]misure!$P$6,[4]misure!$R$6,[4]misure!$T$6,[4]misure!$V$6,[4]misure!$X$6,[4]misure!$Z$6,[4]misure!$AB$6,[4]misure!$AD$6,[4]misure!$AF$6,[4]misure!$AH$6,[4]misure!$AJ$6,[4]misure!$AL$6,[4]misure!$AN$6,[4]misure!$AP$6,[4]misure!$AR$6,[4]misure!$AU$6,[4]misure!$AW$6,[4]misure!$AY$6,[4]misure!$BA$6,[4]misure!$BC$6,[4]misure!$BE$6,[4]misure!$BG$6)</c:f>
              <c:numCache>
                <c:formatCode>General</c:formatCode>
                <c:ptCount val="29"/>
                <c:pt idx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17</c:v>
                </c:pt>
                <c:pt idx="4">
                  <c:v>21</c:v>
                </c:pt>
                <c:pt idx="5">
                  <c:v>23</c:v>
                </c:pt>
                <c:pt idx="6">
                  <c:v>25</c:v>
                </c:pt>
                <c:pt idx="7">
                  <c:v>28</c:v>
                </c:pt>
                <c:pt idx="8">
                  <c:v>31</c:v>
                </c:pt>
                <c:pt idx="9">
                  <c:v>36</c:v>
                </c:pt>
                <c:pt idx="10">
                  <c:v>38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52</c:v>
                </c:pt>
                <c:pt idx="16">
                  <c:v>56</c:v>
                </c:pt>
                <c:pt idx="17">
                  <c:v>59</c:v>
                </c:pt>
                <c:pt idx="18">
                  <c:v>65</c:v>
                </c:pt>
                <c:pt idx="19">
                  <c:v>67</c:v>
                </c:pt>
                <c:pt idx="20">
                  <c:v>70</c:v>
                </c:pt>
                <c:pt idx="21">
                  <c:v>73</c:v>
                </c:pt>
                <c:pt idx="22">
                  <c:v>77</c:v>
                </c:pt>
                <c:pt idx="23">
                  <c:v>81</c:v>
                </c:pt>
                <c:pt idx="24">
                  <c:v>84</c:v>
                </c:pt>
                <c:pt idx="25">
                  <c:v>87</c:v>
                </c:pt>
                <c:pt idx="26">
                  <c:v>91</c:v>
                </c:pt>
                <c:pt idx="27">
                  <c:v>94</c:v>
                </c:pt>
                <c:pt idx="28">
                  <c:v>98</c:v>
                </c:pt>
              </c:numCache>
            </c:numRef>
          </c:xVal>
          <c:yVal>
            <c:numRef>
              <c:f>([4]misure!$B$37,[4]misure!$D$37,[4]misure!$F$37,[4]misure!$H$37,[4]misure!$J$37,[4]misure!$L$37,[4]misure!$N$37,[4]misure!$P$37,[4]misure!$R$37,[4]misure!$T$37,[4]misure!$V$37,[4]misure!$X$37,[4]misure!$Z$37,[4]misure!$AB$37,[4]misure!$AD$37,[4]misure!$AF$37,[4]misure!$AH$37,[4]misure!$AJ$37,[4]misure!$AL$37,[4]misure!$AN$37,[4]misure!$AP$37,[4]misure!$AR$37,[4]misure!$AT$37,[4]misure!$AV$37,[4]misure!$AX$37,[4]misure!$AZ$37,[4]misure!$BB$37,[4]misure!$BD$37,[4]misure!$BF$37)</c:f>
              <c:numCache>
                <c:formatCode>General</c:formatCode>
                <c:ptCount val="29"/>
                <c:pt idx="0">
                  <c:v>23.149999999999995</c:v>
                </c:pt>
                <c:pt idx="1">
                  <c:v>23.483333333333334</c:v>
                </c:pt>
                <c:pt idx="2">
                  <c:v>22.316666666666666</c:v>
                </c:pt>
                <c:pt idx="3">
                  <c:v>22.883333333333336</c:v>
                </c:pt>
                <c:pt idx="4">
                  <c:v>22.616666666666664</c:v>
                </c:pt>
                <c:pt idx="5">
                  <c:v>23.400000000000002</c:v>
                </c:pt>
                <c:pt idx="6">
                  <c:v>23.033333333333331</c:v>
                </c:pt>
                <c:pt idx="7">
                  <c:v>23.25</c:v>
                </c:pt>
                <c:pt idx="8">
                  <c:v>23.3</c:v>
                </c:pt>
                <c:pt idx="9">
                  <c:v>24.783333333333335</c:v>
                </c:pt>
                <c:pt idx="10">
                  <c:v>24.183333333333337</c:v>
                </c:pt>
                <c:pt idx="11">
                  <c:v>24.75</c:v>
                </c:pt>
                <c:pt idx="12">
                  <c:v>25.466666666666669</c:v>
                </c:pt>
                <c:pt idx="13">
                  <c:v>25.966666666666665</c:v>
                </c:pt>
                <c:pt idx="14">
                  <c:v>25.366666666666664</c:v>
                </c:pt>
                <c:pt idx="15">
                  <c:v>25.55</c:v>
                </c:pt>
                <c:pt idx="16">
                  <c:v>25.566666666666666</c:v>
                </c:pt>
                <c:pt idx="17">
                  <c:v>25.616666666666671</c:v>
                </c:pt>
                <c:pt idx="18">
                  <c:v>26.216666666666669</c:v>
                </c:pt>
                <c:pt idx="19">
                  <c:v>26.066666666666666</c:v>
                </c:pt>
                <c:pt idx="20">
                  <c:v>27.016666666666666</c:v>
                </c:pt>
                <c:pt idx="21">
                  <c:v>26.450000000000003</c:v>
                </c:pt>
                <c:pt idx="22">
                  <c:v>26.250000000000004</c:v>
                </c:pt>
                <c:pt idx="23">
                  <c:v>27.416666666666668</c:v>
                </c:pt>
                <c:pt idx="24">
                  <c:v>27.683333333333337</c:v>
                </c:pt>
                <c:pt idx="25">
                  <c:v>27.816666666666666</c:v>
                </c:pt>
                <c:pt idx="26">
                  <c:v>27.650000000000002</c:v>
                </c:pt>
                <c:pt idx="27">
                  <c:v>28.399999999999995</c:v>
                </c:pt>
                <c:pt idx="28">
                  <c:v>28.533333333333331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ED1-457F-9A42-579201660E79}"/>
            </c:ext>
          </c:extLst>
        </c:ser>
        <c:ser>
          <c:idx val="2"/>
          <c:order val="2"/>
          <c:tx>
            <c:v>OLAPARIB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([4]misure!$B$27,[4]misure!$D$27,[4]misure!$F$27,[4]misure!$H$27,[4]misure!$J$27,[4]misure!$L$27,[4]misure!$N$27)</c:f>
                <c:numCache>
                  <c:formatCode>General</c:formatCode>
                  <c:ptCount val="7"/>
                  <c:pt idx="0">
                    <c:v>0.71118055216504472</c:v>
                  </c:pt>
                  <c:pt idx="1">
                    <c:v>0.64480832638682462</c:v>
                  </c:pt>
                  <c:pt idx="2">
                    <c:v>0.64312604605249113</c:v>
                  </c:pt>
                  <c:pt idx="3">
                    <c:v>0.5811865258054234</c:v>
                  </c:pt>
                  <c:pt idx="4">
                    <c:v>0.58238017365520489</c:v>
                  </c:pt>
                  <c:pt idx="5">
                    <c:v>0.73511903797956424</c:v>
                  </c:pt>
                  <c:pt idx="6">
                    <c:v>0.52782572881586631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([4]misure!$B$6,[4]misure!$D$6,[4]misure!$F$6,[4]misure!$H$6,[4]misure!$J$6,[4]misure!$L$6,[4]misure!$N$6)</c:f>
              <c:numCache>
                <c:formatCode>General</c:formatCode>
                <c:ptCount val="7"/>
                <c:pt idx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17</c:v>
                </c:pt>
                <c:pt idx="4">
                  <c:v>21</c:v>
                </c:pt>
                <c:pt idx="5">
                  <c:v>23</c:v>
                </c:pt>
                <c:pt idx="6">
                  <c:v>25</c:v>
                </c:pt>
              </c:numCache>
            </c:numRef>
          </c:xVal>
          <c:yVal>
            <c:numRef>
              <c:f>([4]misure!$B$26,[4]misure!$D$26,[4]misure!$F$26,[4]misure!$H$26,[4]misure!$J$26,[4]misure!$L$26,[4]misure!$N$26)</c:f>
              <c:numCache>
                <c:formatCode>General</c:formatCode>
                <c:ptCount val="7"/>
                <c:pt idx="0">
                  <c:v>21.633333333333336</c:v>
                </c:pt>
                <c:pt idx="1">
                  <c:v>21.566666666666666</c:v>
                </c:pt>
                <c:pt idx="2">
                  <c:v>22.316666666666663</c:v>
                </c:pt>
                <c:pt idx="3">
                  <c:v>22.733333333333334</c:v>
                </c:pt>
                <c:pt idx="4">
                  <c:v>24.049999999999997</c:v>
                </c:pt>
                <c:pt idx="5">
                  <c:v>24.779999999999998</c:v>
                </c:pt>
                <c:pt idx="6">
                  <c:v>25.36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D1-457F-9A42-579201660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19968"/>
        <c:axId val="73016640"/>
      </c:scatterChart>
      <c:valAx>
        <c:axId val="73019968"/>
        <c:scaling>
          <c:orientation val="minMax"/>
          <c:min val="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Days after tumor implant</a:t>
                </a:r>
              </a:p>
            </c:rich>
          </c:tx>
          <c:layout>
            <c:manualLayout>
              <c:xMode val="edge"/>
              <c:yMode val="edge"/>
              <c:x val="0.36565308283832942"/>
              <c:y val="0.877638888888888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016640"/>
        <c:crosses val="autoZero"/>
        <c:crossBetween val="midCat"/>
        <c:majorUnit val="10"/>
      </c:valAx>
      <c:valAx>
        <c:axId val="73016640"/>
        <c:scaling>
          <c:orientation val="minMax"/>
          <c:max val="35"/>
          <c:min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>
                    <a:solidFill>
                      <a:sysClr val="windowText" lastClr="000000"/>
                    </a:solidFill>
                  </a:rPr>
                  <a:t>Body weight (gr)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01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372931886698872"/>
          <c:y val="0.59252352227901339"/>
          <c:w val="0.18928554312876497"/>
          <c:h val="0.197369802458903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FF0000"/>
                </a:solidFill>
              </a:defRPr>
            </a:pPr>
            <a:r>
              <a:rPr lang="en-US">
                <a:solidFill>
                  <a:srgbClr val="FF0000"/>
                </a:solidFill>
              </a:rPr>
              <a:t>#261</a:t>
            </a:r>
          </a:p>
        </c:rich>
      </c:tx>
      <c:layout>
        <c:manualLayout>
          <c:xMode val="edge"/>
          <c:yMode val="edge"/>
          <c:x val="0.49957946823280824"/>
          <c:y val="6.0185185185185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389066096140692"/>
          <c:y val="9.758129192184313E-2"/>
          <c:w val="0.71641024422396993"/>
          <c:h val="0.72067475940507442"/>
        </c:manualLayout>
      </c:layout>
      <c:scatterChart>
        <c:scatterStyle val="smoothMarker"/>
        <c:varyColors val="0"/>
        <c:ser>
          <c:idx val="0"/>
          <c:order val="0"/>
          <c:tx>
            <c:v>CTR</c:v>
          </c:tx>
          <c:errBars>
            <c:errDir val="y"/>
            <c:errBarType val="plus"/>
            <c:errValType val="cust"/>
            <c:noEndCap val="0"/>
            <c:plus>
              <c:numRef>
                <c:f>[5]TW!$B$17:$AT$17</c:f>
                <c:numCache>
                  <c:formatCode>General</c:formatCode>
                  <c:ptCount val="45"/>
                  <c:pt idx="0">
                    <c:v>65.38789314271304</c:v>
                  </c:pt>
                  <c:pt idx="1">
                    <c:v>70.707075014759795</c:v>
                  </c:pt>
                  <c:pt idx="2">
                    <c:v>105.32025228355381</c:v>
                  </c:pt>
                  <c:pt idx="3">
                    <c:v>146.2905171165045</c:v>
                  </c:pt>
                  <c:pt idx="4">
                    <c:v>143.31549210944141</c:v>
                  </c:pt>
                  <c:pt idx="5">
                    <c:v>219.15027544717174</c:v>
                  </c:pt>
                  <c:pt idx="6">
                    <c:v>285.81304448575196</c:v>
                  </c:pt>
                  <c:pt idx="7">
                    <c:v>385.46054328370798</c:v>
                  </c:pt>
                  <c:pt idx="8">
                    <c:v>388.08899743072539</c:v>
                  </c:pt>
                  <c:pt idx="9">
                    <c:v>411.18419693915757</c:v>
                  </c:pt>
                  <c:pt idx="10">
                    <c:v>451.66065869466667</c:v>
                  </c:pt>
                  <c:pt idx="11">
                    <c:v>719.94178925402514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[5]TW!$B$5:$AR$5</c:f>
              <c:numCache>
                <c:formatCode>General</c:formatCode>
                <c:ptCount val="43"/>
                <c:pt idx="0">
                  <c:v>21</c:v>
                </c:pt>
                <c:pt idx="1">
                  <c:v>24</c:v>
                </c:pt>
                <c:pt idx="2">
                  <c:v>28</c:v>
                </c:pt>
                <c:pt idx="3">
                  <c:v>31</c:v>
                </c:pt>
                <c:pt idx="4">
                  <c:v>35</c:v>
                </c:pt>
                <c:pt idx="5">
                  <c:v>38</c:v>
                </c:pt>
                <c:pt idx="6">
                  <c:v>41</c:v>
                </c:pt>
                <c:pt idx="7">
                  <c:v>45</c:v>
                </c:pt>
                <c:pt idx="8">
                  <c:v>48</c:v>
                </c:pt>
                <c:pt idx="9">
                  <c:v>52</c:v>
                </c:pt>
                <c:pt idx="10">
                  <c:v>55</c:v>
                </c:pt>
                <c:pt idx="11">
                  <c:v>59</c:v>
                </c:pt>
                <c:pt idx="12">
                  <c:v>62</c:v>
                </c:pt>
                <c:pt idx="13">
                  <c:v>67</c:v>
                </c:pt>
                <c:pt idx="14">
                  <c:v>70</c:v>
                </c:pt>
                <c:pt idx="15">
                  <c:v>73</c:v>
                </c:pt>
                <c:pt idx="16">
                  <c:v>80</c:v>
                </c:pt>
                <c:pt idx="17">
                  <c:v>84</c:v>
                </c:pt>
                <c:pt idx="18">
                  <c:v>87</c:v>
                </c:pt>
                <c:pt idx="19">
                  <c:v>92</c:v>
                </c:pt>
                <c:pt idx="20">
                  <c:v>94</c:v>
                </c:pt>
                <c:pt idx="21">
                  <c:v>98</c:v>
                </c:pt>
                <c:pt idx="22">
                  <c:v>101</c:v>
                </c:pt>
                <c:pt idx="23">
                  <c:v>105</c:v>
                </c:pt>
                <c:pt idx="24">
                  <c:v>108</c:v>
                </c:pt>
                <c:pt idx="25">
                  <c:v>112</c:v>
                </c:pt>
                <c:pt idx="26">
                  <c:v>115</c:v>
                </c:pt>
                <c:pt idx="27">
                  <c:v>119</c:v>
                </c:pt>
                <c:pt idx="28">
                  <c:v>127</c:v>
                </c:pt>
                <c:pt idx="29">
                  <c:v>132</c:v>
                </c:pt>
                <c:pt idx="30">
                  <c:v>135</c:v>
                </c:pt>
                <c:pt idx="31">
                  <c:v>139</c:v>
                </c:pt>
                <c:pt idx="32">
                  <c:v>142</c:v>
                </c:pt>
                <c:pt idx="33">
                  <c:v>146</c:v>
                </c:pt>
                <c:pt idx="34">
                  <c:v>149</c:v>
                </c:pt>
                <c:pt idx="35">
                  <c:v>153</c:v>
                </c:pt>
                <c:pt idx="36">
                  <c:v>158</c:v>
                </c:pt>
                <c:pt idx="37">
                  <c:v>162</c:v>
                </c:pt>
                <c:pt idx="38">
                  <c:v>165</c:v>
                </c:pt>
                <c:pt idx="39">
                  <c:v>169</c:v>
                </c:pt>
                <c:pt idx="40">
                  <c:v>172</c:v>
                </c:pt>
                <c:pt idx="41">
                  <c:v>176</c:v>
                </c:pt>
                <c:pt idx="42">
                  <c:v>180</c:v>
                </c:pt>
              </c:numCache>
            </c:numRef>
          </c:xVal>
          <c:yVal>
            <c:numRef>
              <c:f>[5]TW!$B$16:$AS$16</c:f>
              <c:numCache>
                <c:formatCode>General</c:formatCode>
                <c:ptCount val="44"/>
                <c:pt idx="0">
                  <c:v>135.93375</c:v>
                </c:pt>
                <c:pt idx="1">
                  <c:v>189.58499999999998</c:v>
                </c:pt>
                <c:pt idx="2">
                  <c:v>243.48375000000001</c:v>
                </c:pt>
                <c:pt idx="3">
                  <c:v>313.60374999999999</c:v>
                </c:pt>
                <c:pt idx="4">
                  <c:v>409.50750000000005</c:v>
                </c:pt>
                <c:pt idx="5">
                  <c:v>531.1350000000001</c:v>
                </c:pt>
                <c:pt idx="6">
                  <c:v>632.59624999999994</c:v>
                </c:pt>
                <c:pt idx="7">
                  <c:v>842.83</c:v>
                </c:pt>
                <c:pt idx="8">
                  <c:v>857.46875000000011</c:v>
                </c:pt>
                <c:pt idx="9">
                  <c:v>1092.5687499999999</c:v>
                </c:pt>
                <c:pt idx="10">
                  <c:v>1373.6212499999999</c:v>
                </c:pt>
                <c:pt idx="11">
                  <c:v>1707.1799999999998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73-4325-8C40-86EB06F791D0}"/>
            </c:ext>
          </c:extLst>
        </c:ser>
        <c:ser>
          <c:idx val="1"/>
          <c:order val="1"/>
          <c:tx>
            <c:v>DDP</c:v>
          </c:tx>
          <c:errBars>
            <c:errDir val="y"/>
            <c:errBarType val="plus"/>
            <c:errValType val="cust"/>
            <c:noEndCap val="0"/>
            <c:plus>
              <c:numRef>
                <c:f>[5]TW!$B$31:$AX$31</c:f>
                <c:numCache>
                  <c:formatCode>General</c:formatCode>
                  <c:ptCount val="49"/>
                  <c:pt idx="0">
                    <c:v>61.787054064747295</c:v>
                  </c:pt>
                  <c:pt idx="1">
                    <c:v>47.962527821206407</c:v>
                  </c:pt>
                  <c:pt idx="2">
                    <c:v>61.863302283700072</c:v>
                  </c:pt>
                  <c:pt idx="3">
                    <c:v>50.841128282130036</c:v>
                  </c:pt>
                  <c:pt idx="4">
                    <c:v>30.934709784390169</c:v>
                  </c:pt>
                  <c:pt idx="5">
                    <c:v>13.354699651350355</c:v>
                  </c:pt>
                  <c:pt idx="6">
                    <c:v>15.866870359336758</c:v>
                  </c:pt>
                  <c:pt idx="7">
                    <c:v>4.7452417688084623</c:v>
                  </c:pt>
                  <c:pt idx="8">
                    <c:v>7.1794324288205384</c:v>
                  </c:pt>
                  <c:pt idx="9">
                    <c:v>6.5285739467189758</c:v>
                  </c:pt>
                  <c:pt idx="10">
                    <c:v>6.2960968949906704</c:v>
                  </c:pt>
                  <c:pt idx="11">
                    <c:v>4.4678605369659614</c:v>
                  </c:pt>
                  <c:pt idx="12">
                    <c:v>5.5625963162697492</c:v>
                  </c:pt>
                  <c:pt idx="13">
                    <c:v>4.1159294211635853</c:v>
                  </c:pt>
                  <c:pt idx="14">
                    <c:v>5.239892651572168</c:v>
                  </c:pt>
                  <c:pt idx="15">
                    <c:v>4.2521037276989277</c:v>
                  </c:pt>
                  <c:pt idx="16">
                    <c:v>3.5951251716734425</c:v>
                  </c:pt>
                  <c:pt idx="17">
                    <c:v>3.5068223191056851</c:v>
                  </c:pt>
                  <c:pt idx="18">
                    <c:v>3.9587912015889115</c:v>
                  </c:pt>
                  <c:pt idx="19">
                    <c:v>2.0513532119067159</c:v>
                  </c:pt>
                  <c:pt idx="20">
                    <c:v>5.1430098191623168</c:v>
                  </c:pt>
                  <c:pt idx="21">
                    <c:v>4.8241832929983541</c:v>
                  </c:pt>
                  <c:pt idx="22">
                    <c:v>4.5422323806692226</c:v>
                  </c:pt>
                  <c:pt idx="23">
                    <c:v>4.1168252331134969</c:v>
                  </c:pt>
                  <c:pt idx="24">
                    <c:v>5.8759531141764558</c:v>
                  </c:pt>
                  <c:pt idx="25">
                    <c:v>8.2452501478123761</c:v>
                  </c:pt>
                  <c:pt idx="26">
                    <c:v>6.7983633651375568</c:v>
                  </c:pt>
                  <c:pt idx="27">
                    <c:v>9.2371072311627938</c:v>
                  </c:pt>
                  <c:pt idx="28">
                    <c:v>26.454124652142831</c:v>
                  </c:pt>
                  <c:pt idx="29">
                    <c:v>49.460191315845115</c:v>
                  </c:pt>
                  <c:pt idx="30">
                    <c:v>60.789404298775622</c:v>
                  </c:pt>
                  <c:pt idx="31">
                    <c:v>77.95414765175174</c:v>
                  </c:pt>
                  <c:pt idx="32">
                    <c:v>100.91786975610965</c:v>
                  </c:pt>
                  <c:pt idx="33">
                    <c:v>140.23978831907078</c:v>
                  </c:pt>
                  <c:pt idx="34">
                    <c:v>184.97927722525515</c:v>
                  </c:pt>
                  <c:pt idx="35">
                    <c:v>214.34840010547731</c:v>
                  </c:pt>
                  <c:pt idx="36">
                    <c:v>214.85195786866828</c:v>
                  </c:pt>
                  <c:pt idx="37">
                    <c:v>302.89452808600629</c:v>
                  </c:pt>
                  <c:pt idx="38">
                    <c:v>333.74945798124941</c:v>
                  </c:pt>
                  <c:pt idx="39">
                    <c:v>406.29839523365638</c:v>
                  </c:pt>
                  <c:pt idx="40">
                    <c:v>358.85876055211469</c:v>
                  </c:pt>
                  <c:pt idx="41">
                    <c:v>358.85876055211469</c:v>
                  </c:pt>
                  <c:pt idx="42">
                    <c:v>534.1743344041447</c:v>
                  </c:pt>
                  <c:pt idx="43">
                    <c:v>631.0927905383204</c:v>
                  </c:pt>
                  <c:pt idx="44">
                    <c:v>817.21020531915644</c:v>
                  </c:pt>
                  <c:pt idx="45">
                    <c:v>690.92831380646464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[5]TW!$B$5:$AV$5</c:f>
              <c:numCache>
                <c:formatCode>General</c:formatCode>
                <c:ptCount val="47"/>
                <c:pt idx="0">
                  <c:v>21</c:v>
                </c:pt>
                <c:pt idx="1">
                  <c:v>24</c:v>
                </c:pt>
                <c:pt idx="2">
                  <c:v>28</c:v>
                </c:pt>
                <c:pt idx="3">
                  <c:v>31</c:v>
                </c:pt>
                <c:pt idx="4">
                  <c:v>35</c:v>
                </c:pt>
                <c:pt idx="5">
                  <c:v>38</c:v>
                </c:pt>
                <c:pt idx="6">
                  <c:v>41</c:v>
                </c:pt>
                <c:pt idx="7">
                  <c:v>45</c:v>
                </c:pt>
                <c:pt idx="8">
                  <c:v>48</c:v>
                </c:pt>
                <c:pt idx="9">
                  <c:v>52</c:v>
                </c:pt>
                <c:pt idx="10">
                  <c:v>55</c:v>
                </c:pt>
                <c:pt idx="11">
                  <c:v>59</c:v>
                </c:pt>
                <c:pt idx="12">
                  <c:v>62</c:v>
                </c:pt>
                <c:pt idx="13">
                  <c:v>67</c:v>
                </c:pt>
                <c:pt idx="14">
                  <c:v>70</c:v>
                </c:pt>
                <c:pt idx="15">
                  <c:v>73</c:v>
                </c:pt>
                <c:pt idx="16">
                  <c:v>80</c:v>
                </c:pt>
                <c:pt idx="17">
                  <c:v>84</c:v>
                </c:pt>
                <c:pt idx="18">
                  <c:v>87</c:v>
                </c:pt>
                <c:pt idx="19">
                  <c:v>92</c:v>
                </c:pt>
                <c:pt idx="20">
                  <c:v>94</c:v>
                </c:pt>
                <c:pt idx="21">
                  <c:v>98</c:v>
                </c:pt>
                <c:pt idx="22">
                  <c:v>101</c:v>
                </c:pt>
                <c:pt idx="23">
                  <c:v>105</c:v>
                </c:pt>
                <c:pt idx="24">
                  <c:v>108</c:v>
                </c:pt>
                <c:pt idx="25">
                  <c:v>112</c:v>
                </c:pt>
                <c:pt idx="26">
                  <c:v>115</c:v>
                </c:pt>
                <c:pt idx="27">
                  <c:v>119</c:v>
                </c:pt>
                <c:pt idx="28">
                  <c:v>127</c:v>
                </c:pt>
                <c:pt idx="29">
                  <c:v>132</c:v>
                </c:pt>
                <c:pt idx="30">
                  <c:v>135</c:v>
                </c:pt>
                <c:pt idx="31">
                  <c:v>139</c:v>
                </c:pt>
                <c:pt idx="32">
                  <c:v>142</c:v>
                </c:pt>
                <c:pt idx="33">
                  <c:v>146</c:v>
                </c:pt>
                <c:pt idx="34">
                  <c:v>149</c:v>
                </c:pt>
                <c:pt idx="35">
                  <c:v>153</c:v>
                </c:pt>
                <c:pt idx="36">
                  <c:v>158</c:v>
                </c:pt>
                <c:pt idx="37">
                  <c:v>162</c:v>
                </c:pt>
                <c:pt idx="38">
                  <c:v>165</c:v>
                </c:pt>
                <c:pt idx="39">
                  <c:v>169</c:v>
                </c:pt>
                <c:pt idx="40">
                  <c:v>172</c:v>
                </c:pt>
                <c:pt idx="41">
                  <c:v>176</c:v>
                </c:pt>
                <c:pt idx="42">
                  <c:v>180</c:v>
                </c:pt>
                <c:pt idx="43">
                  <c:v>183</c:v>
                </c:pt>
                <c:pt idx="44">
                  <c:v>187</c:v>
                </c:pt>
                <c:pt idx="45">
                  <c:v>190</c:v>
                </c:pt>
                <c:pt idx="46">
                  <c:v>207</c:v>
                </c:pt>
              </c:numCache>
            </c:numRef>
          </c:xVal>
          <c:yVal>
            <c:numRef>
              <c:f>[5]TW!$B$30:$AZ$30</c:f>
              <c:numCache>
                <c:formatCode>General</c:formatCode>
                <c:ptCount val="51"/>
                <c:pt idx="0">
                  <c:v>134.89999999999998</c:v>
                </c:pt>
                <c:pt idx="1">
                  <c:v>138.55000000000001</c:v>
                </c:pt>
                <c:pt idx="2">
                  <c:v>123.64222222222222</c:v>
                </c:pt>
                <c:pt idx="3">
                  <c:v>104.45333333333332</c:v>
                </c:pt>
                <c:pt idx="4">
                  <c:v>65.217777777777783</c:v>
                </c:pt>
                <c:pt idx="5">
                  <c:v>37.794444444444451</c:v>
                </c:pt>
                <c:pt idx="6">
                  <c:v>28.546666666666674</c:v>
                </c:pt>
                <c:pt idx="7">
                  <c:v>17.452222222222222</c:v>
                </c:pt>
                <c:pt idx="8">
                  <c:v>12.706666666666667</c:v>
                </c:pt>
                <c:pt idx="9">
                  <c:v>9.6844444444444449</c:v>
                </c:pt>
                <c:pt idx="10">
                  <c:v>10.978888888888889</c:v>
                </c:pt>
                <c:pt idx="11">
                  <c:v>8.3555555555555561</c:v>
                </c:pt>
                <c:pt idx="12">
                  <c:v>8.2355555555555569</c:v>
                </c:pt>
                <c:pt idx="13">
                  <c:v>4.1466666666666665</c:v>
                </c:pt>
                <c:pt idx="14">
                  <c:v>5.99</c:v>
                </c:pt>
                <c:pt idx="15">
                  <c:v>3.8488888888888888</c:v>
                </c:pt>
                <c:pt idx="16">
                  <c:v>2.9166666666666665</c:v>
                </c:pt>
                <c:pt idx="17">
                  <c:v>4.1655555555555557</c:v>
                </c:pt>
                <c:pt idx="18">
                  <c:v>2.8144444444444447</c:v>
                </c:pt>
                <c:pt idx="19">
                  <c:v>1.01</c:v>
                </c:pt>
                <c:pt idx="20">
                  <c:v>3.6033333333333335</c:v>
                </c:pt>
                <c:pt idx="21">
                  <c:v>4.427777777777778</c:v>
                </c:pt>
                <c:pt idx="22">
                  <c:v>4.25</c:v>
                </c:pt>
                <c:pt idx="23">
                  <c:v>4.7433333333333332</c:v>
                </c:pt>
                <c:pt idx="24">
                  <c:v>4.703333333333334</c:v>
                </c:pt>
                <c:pt idx="25">
                  <c:v>3.9233333333333329</c:v>
                </c:pt>
                <c:pt idx="26">
                  <c:v>2.6577777777777776</c:v>
                </c:pt>
                <c:pt idx="27">
                  <c:v>4.3899999999999997</c:v>
                </c:pt>
                <c:pt idx="28">
                  <c:v>11.85888888888889</c:v>
                </c:pt>
                <c:pt idx="29">
                  <c:v>19.933333333333334</c:v>
                </c:pt>
                <c:pt idx="30">
                  <c:v>23.393333333333334</c:v>
                </c:pt>
                <c:pt idx="31">
                  <c:v>33.948888888888888</c:v>
                </c:pt>
                <c:pt idx="32">
                  <c:v>42.13111111111111</c:v>
                </c:pt>
                <c:pt idx="33">
                  <c:v>56.00555555555556</c:v>
                </c:pt>
                <c:pt idx="34">
                  <c:v>73.604444444444454</c:v>
                </c:pt>
                <c:pt idx="35">
                  <c:v>90.475555555555559</c:v>
                </c:pt>
                <c:pt idx="36">
                  <c:v>86.353333333333325</c:v>
                </c:pt>
                <c:pt idx="37">
                  <c:v>119.58777777777777</c:v>
                </c:pt>
                <c:pt idx="38">
                  <c:v>129.21555555555554</c:v>
                </c:pt>
                <c:pt idx="39">
                  <c:v>154.41777777777779</c:v>
                </c:pt>
                <c:pt idx="40">
                  <c:v>147.27333333333337</c:v>
                </c:pt>
                <c:pt idx="41">
                  <c:v>147.27333333333337</c:v>
                </c:pt>
                <c:pt idx="42">
                  <c:v>201.35888888888888</c:v>
                </c:pt>
                <c:pt idx="43">
                  <c:v>240.22777777777776</c:v>
                </c:pt>
                <c:pt idx="44">
                  <c:v>312.11555555555555</c:v>
                </c:pt>
                <c:pt idx="45">
                  <c:v>271.95222222222225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73-4325-8C40-86EB06F79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050048"/>
        <c:axId val="122051968"/>
      </c:scatterChart>
      <c:valAx>
        <c:axId val="122050048"/>
        <c:scaling>
          <c:orientation val="minMax"/>
          <c:max val="181"/>
          <c:min val="21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Days after tumor implant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it-IT"/>
          </a:p>
        </c:txPr>
        <c:crossAx val="122051968"/>
        <c:crosses val="autoZero"/>
        <c:crossBetween val="midCat"/>
        <c:majorUnit val="20"/>
      </c:valAx>
      <c:valAx>
        <c:axId val="122051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Tumor</a:t>
                </a:r>
                <a:r>
                  <a:rPr lang="en-US" sz="1200" baseline="0"/>
                  <a:t> weight (mgr)</a:t>
                </a:r>
                <a:endParaRPr lang="en-US" sz="1200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it-IT"/>
          </a:p>
        </c:txPr>
        <c:crossAx val="1220500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u="sng">
                <a:solidFill>
                  <a:sysClr val="windowText" lastClr="000000"/>
                </a:solidFill>
              </a:defRPr>
            </a:pPr>
            <a:r>
              <a:rPr lang="en-US" u="sng">
                <a:solidFill>
                  <a:sysClr val="windowText" lastClr="000000"/>
                </a:solidFill>
              </a:rPr>
              <a:t>MNHOC258 </a:t>
            </a:r>
          </a:p>
        </c:rich>
      </c:tx>
      <c:layout>
        <c:manualLayout>
          <c:xMode val="edge"/>
          <c:yMode val="edge"/>
          <c:x val="0.40965869332346866"/>
          <c:y val="2.20506528382257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217012104927367"/>
          <c:y val="0.11503090563941104"/>
          <c:w val="0.82886141072909325"/>
          <c:h val="0.7092745856097786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'[6]Grafico TW'!$A$7</c:f>
              <c:strCache>
                <c:ptCount val="1"/>
                <c:pt idx="0">
                  <c:v>CTR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'[6]Grafico TW'!$B$17:$AA$17</c:f>
                <c:numCache>
                  <c:formatCode>General</c:formatCode>
                  <c:ptCount val="26"/>
                  <c:pt idx="0">
                    <c:v>24.927472294639113</c:v>
                  </c:pt>
                  <c:pt idx="1">
                    <c:v>42.563301930246887</c:v>
                  </c:pt>
                  <c:pt idx="2">
                    <c:v>33.959744127501274</c:v>
                  </c:pt>
                  <c:pt idx="3">
                    <c:v>26.570484862873954</c:v>
                  </c:pt>
                  <c:pt idx="4">
                    <c:v>37.406268943186497</c:v>
                  </c:pt>
                  <c:pt idx="5">
                    <c:v>48.27525175407834</c:v>
                  </c:pt>
                  <c:pt idx="6">
                    <c:v>53.874556691497311</c:v>
                  </c:pt>
                  <c:pt idx="7">
                    <c:v>82.224177273769172</c:v>
                  </c:pt>
                  <c:pt idx="8">
                    <c:v>77.205189683482459</c:v>
                  </c:pt>
                  <c:pt idx="9">
                    <c:v>100.20976233363838</c:v>
                  </c:pt>
                  <c:pt idx="10">
                    <c:v>123.49712409896144</c:v>
                  </c:pt>
                  <c:pt idx="11">
                    <c:v>151.52327162141506</c:v>
                  </c:pt>
                  <c:pt idx="12">
                    <c:v>163.57415928475461</c:v>
                  </c:pt>
                  <c:pt idx="13">
                    <c:v>167.55735768405543</c:v>
                  </c:pt>
                  <c:pt idx="14">
                    <c:v>185.94614596645116</c:v>
                  </c:pt>
                  <c:pt idx="15">
                    <c:v>183.97391407127634</c:v>
                  </c:pt>
                  <c:pt idx="16">
                    <c:v>204.85260005454438</c:v>
                  </c:pt>
                  <c:pt idx="17">
                    <c:v>216.56609661618648</c:v>
                  </c:pt>
                  <c:pt idx="18">
                    <c:v>268.41364459110218</c:v>
                  </c:pt>
                  <c:pt idx="19">
                    <c:v>271.59999780182687</c:v>
                  </c:pt>
                  <c:pt idx="20">
                    <c:v>100.99030240160026</c:v>
                  </c:pt>
                  <c:pt idx="21">
                    <c:v>74.195269924481508</c:v>
                  </c:pt>
                  <c:pt idx="22">
                    <c:v>95.937064678708339</c:v>
                  </c:pt>
                  <c:pt idx="23">
                    <c:v>40.989456418693841</c:v>
                  </c:pt>
                  <c:pt idx="24">
                    <c:v>57.602246520137264</c:v>
                  </c:pt>
                  <c:pt idx="25">
                    <c:v>146.11456538164379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'[6]Grafico TW'!$B$6:$S$6</c:f>
              <c:numCache>
                <c:formatCode>General</c:formatCode>
                <c:ptCount val="18"/>
                <c:pt idx="0">
                  <c:v>63</c:v>
                </c:pt>
                <c:pt idx="1">
                  <c:v>67</c:v>
                </c:pt>
                <c:pt idx="2">
                  <c:v>70</c:v>
                </c:pt>
                <c:pt idx="3">
                  <c:v>74</c:v>
                </c:pt>
                <c:pt idx="4">
                  <c:v>77</c:v>
                </c:pt>
                <c:pt idx="5">
                  <c:v>82</c:v>
                </c:pt>
                <c:pt idx="6">
                  <c:v>88</c:v>
                </c:pt>
                <c:pt idx="7">
                  <c:v>92</c:v>
                </c:pt>
                <c:pt idx="8">
                  <c:v>95</c:v>
                </c:pt>
                <c:pt idx="9">
                  <c:v>98</c:v>
                </c:pt>
                <c:pt idx="10">
                  <c:v>103</c:v>
                </c:pt>
                <c:pt idx="11">
                  <c:v>109</c:v>
                </c:pt>
                <c:pt idx="12">
                  <c:v>112</c:v>
                </c:pt>
                <c:pt idx="13">
                  <c:v>116</c:v>
                </c:pt>
                <c:pt idx="14">
                  <c:v>119</c:v>
                </c:pt>
                <c:pt idx="15">
                  <c:v>124</c:v>
                </c:pt>
                <c:pt idx="16">
                  <c:v>126</c:v>
                </c:pt>
                <c:pt idx="17">
                  <c:v>130</c:v>
                </c:pt>
              </c:numCache>
            </c:numRef>
          </c:xVal>
          <c:yVal>
            <c:numRef>
              <c:f>'[6]Grafico TW'!$B$16:$S$16</c:f>
              <c:numCache>
                <c:formatCode>General</c:formatCode>
                <c:ptCount val="18"/>
                <c:pt idx="0">
                  <c:v>140.98499999999999</c:v>
                </c:pt>
                <c:pt idx="1">
                  <c:v>183.42624999999998</c:v>
                </c:pt>
                <c:pt idx="2">
                  <c:v>206.26624999999999</c:v>
                </c:pt>
                <c:pt idx="3">
                  <c:v>181.09125</c:v>
                </c:pt>
                <c:pt idx="4">
                  <c:v>229.44750000000002</c:v>
                </c:pt>
                <c:pt idx="5">
                  <c:v>275.08375000000001</c:v>
                </c:pt>
                <c:pt idx="6">
                  <c:v>330.08125000000001</c:v>
                </c:pt>
                <c:pt idx="7">
                  <c:v>425.84625</c:v>
                </c:pt>
                <c:pt idx="8">
                  <c:v>434.94624999999996</c:v>
                </c:pt>
                <c:pt idx="9">
                  <c:v>534.76249999999993</c:v>
                </c:pt>
                <c:pt idx="10">
                  <c:v>611.73500000000001</c:v>
                </c:pt>
                <c:pt idx="11">
                  <c:v>673.32</c:v>
                </c:pt>
                <c:pt idx="12">
                  <c:v>716.59500000000003</c:v>
                </c:pt>
                <c:pt idx="13">
                  <c:v>781.11625000000004</c:v>
                </c:pt>
                <c:pt idx="14">
                  <c:v>839.77375000000006</c:v>
                </c:pt>
                <c:pt idx="15">
                  <c:v>762.49124999999992</c:v>
                </c:pt>
                <c:pt idx="16">
                  <c:v>954.60249999999996</c:v>
                </c:pt>
                <c:pt idx="17">
                  <c:v>974.81500000000005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D7-4610-BFF2-A420033A1295}"/>
            </c:ext>
          </c:extLst>
        </c:ser>
        <c:ser>
          <c:idx val="1"/>
          <c:order val="1"/>
          <c:tx>
            <c:strRef>
              <c:f>'[6]Grafico TW'!$A$20</c:f>
              <c:strCache>
                <c:ptCount val="1"/>
                <c:pt idx="0">
                  <c:v>DDP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'[6]Grafico TW'!$B$30:$AJ$30</c:f>
                <c:numCache>
                  <c:formatCode>General</c:formatCode>
                  <c:ptCount val="35"/>
                  <c:pt idx="0">
                    <c:v>20.323620184774313</c:v>
                  </c:pt>
                  <c:pt idx="1">
                    <c:v>23.063253261853752</c:v>
                  </c:pt>
                  <c:pt idx="2">
                    <c:v>26.538909389133263</c:v>
                  </c:pt>
                  <c:pt idx="3">
                    <c:v>27.217975190476395</c:v>
                  </c:pt>
                  <c:pt idx="4">
                    <c:v>32.83318607999027</c:v>
                  </c:pt>
                  <c:pt idx="5">
                    <c:v>39.148882791332937</c:v>
                  </c:pt>
                  <c:pt idx="6">
                    <c:v>43.637018181611722</c:v>
                  </c:pt>
                  <c:pt idx="7">
                    <c:v>55.016123474640317</c:v>
                  </c:pt>
                  <c:pt idx="8">
                    <c:v>77.660319178007072</c:v>
                  </c:pt>
                  <c:pt idx="9">
                    <c:v>82.209529534345961</c:v>
                  </c:pt>
                  <c:pt idx="10">
                    <c:v>83.082690777337746</c:v>
                  </c:pt>
                  <c:pt idx="11">
                    <c:v>114.0119774200855</c:v>
                  </c:pt>
                  <c:pt idx="12">
                    <c:v>110.2588055008587</c:v>
                  </c:pt>
                  <c:pt idx="13">
                    <c:v>118.21991234775219</c:v>
                  </c:pt>
                  <c:pt idx="14">
                    <c:v>111.46858790617165</c:v>
                  </c:pt>
                  <c:pt idx="15">
                    <c:v>128.73182468105662</c:v>
                  </c:pt>
                  <c:pt idx="16">
                    <c:v>161.30881751101745</c:v>
                  </c:pt>
                  <c:pt idx="17">
                    <c:v>149.70125024766594</c:v>
                  </c:pt>
                  <c:pt idx="18">
                    <c:v>177.65062463344466</c:v>
                  </c:pt>
                  <c:pt idx="19">
                    <c:v>166.42839427948883</c:v>
                  </c:pt>
                  <c:pt idx="20">
                    <c:v>213.62283069755932</c:v>
                  </c:pt>
                  <c:pt idx="21">
                    <c:v>185.09368673746829</c:v>
                  </c:pt>
                  <c:pt idx="22">
                    <c:v>190.24590620355249</c:v>
                  </c:pt>
                  <c:pt idx="23">
                    <c:v>250.55394630467015</c:v>
                  </c:pt>
                  <c:pt idx="24">
                    <c:v>301.4643453043758</c:v>
                  </c:pt>
                  <c:pt idx="25">
                    <c:v>161.1644806556333</c:v>
                  </c:pt>
                  <c:pt idx="26">
                    <c:v>196.34474376718109</c:v>
                  </c:pt>
                  <c:pt idx="27">
                    <c:v>143.28121490970125</c:v>
                  </c:pt>
                  <c:pt idx="28">
                    <c:v>118.34129551428781</c:v>
                  </c:pt>
                  <c:pt idx="29">
                    <c:v>134.66524070449657</c:v>
                  </c:pt>
                  <c:pt idx="30">
                    <c:v>149.88956619153763</c:v>
                  </c:pt>
                  <c:pt idx="31">
                    <c:v>116.66981591666895</c:v>
                  </c:pt>
                  <c:pt idx="32">
                    <c:v>151.89486156345006</c:v>
                  </c:pt>
                  <c:pt idx="33">
                    <c:v>194.09287685023372</c:v>
                  </c:pt>
                  <c:pt idx="34">
                    <c:v>250.13842938296057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'[6]Grafico TW'!$B$6:$AP$6</c:f>
              <c:numCache>
                <c:formatCode>General</c:formatCode>
                <c:ptCount val="41"/>
                <c:pt idx="0">
                  <c:v>63</c:v>
                </c:pt>
                <c:pt idx="1">
                  <c:v>67</c:v>
                </c:pt>
                <c:pt idx="2">
                  <c:v>70</c:v>
                </c:pt>
                <c:pt idx="3">
                  <c:v>74</c:v>
                </c:pt>
                <c:pt idx="4">
                  <c:v>77</c:v>
                </c:pt>
                <c:pt idx="5">
                  <c:v>82</c:v>
                </c:pt>
                <c:pt idx="6">
                  <c:v>88</c:v>
                </c:pt>
                <c:pt idx="7">
                  <c:v>92</c:v>
                </c:pt>
                <c:pt idx="8">
                  <c:v>95</c:v>
                </c:pt>
                <c:pt idx="9">
                  <c:v>98</c:v>
                </c:pt>
                <c:pt idx="10">
                  <c:v>103</c:v>
                </c:pt>
                <c:pt idx="11">
                  <c:v>109</c:v>
                </c:pt>
                <c:pt idx="12">
                  <c:v>112</c:v>
                </c:pt>
                <c:pt idx="13">
                  <c:v>116</c:v>
                </c:pt>
                <c:pt idx="14">
                  <c:v>119</c:v>
                </c:pt>
                <c:pt idx="15">
                  <c:v>124</c:v>
                </c:pt>
                <c:pt idx="16">
                  <c:v>126</c:v>
                </c:pt>
                <c:pt idx="17">
                  <c:v>130</c:v>
                </c:pt>
                <c:pt idx="18">
                  <c:v>133</c:v>
                </c:pt>
                <c:pt idx="19">
                  <c:v>137</c:v>
                </c:pt>
                <c:pt idx="20">
                  <c:v>141</c:v>
                </c:pt>
                <c:pt idx="21">
                  <c:v>146</c:v>
                </c:pt>
                <c:pt idx="22">
                  <c:v>148</c:v>
                </c:pt>
                <c:pt idx="23">
                  <c:v>151</c:v>
                </c:pt>
                <c:pt idx="24">
                  <c:v>154</c:v>
                </c:pt>
                <c:pt idx="25">
                  <c:v>160</c:v>
                </c:pt>
                <c:pt idx="26">
                  <c:v>166</c:v>
                </c:pt>
                <c:pt idx="27">
                  <c:v>169</c:v>
                </c:pt>
                <c:pt idx="28">
                  <c:v>172</c:v>
                </c:pt>
                <c:pt idx="29">
                  <c:v>175</c:v>
                </c:pt>
                <c:pt idx="30">
                  <c:v>183</c:v>
                </c:pt>
                <c:pt idx="31">
                  <c:v>187</c:v>
                </c:pt>
                <c:pt idx="32">
                  <c:v>195</c:v>
                </c:pt>
                <c:pt idx="33">
                  <c:v>200</c:v>
                </c:pt>
                <c:pt idx="34">
                  <c:v>207</c:v>
                </c:pt>
                <c:pt idx="35">
                  <c:v>214</c:v>
                </c:pt>
                <c:pt idx="36">
                  <c:v>221</c:v>
                </c:pt>
                <c:pt idx="37">
                  <c:v>228</c:v>
                </c:pt>
                <c:pt idx="38">
                  <c:v>235</c:v>
                </c:pt>
                <c:pt idx="39">
                  <c:v>242</c:v>
                </c:pt>
                <c:pt idx="40">
                  <c:v>249</c:v>
                </c:pt>
              </c:numCache>
            </c:numRef>
          </c:xVal>
          <c:yVal>
            <c:numRef>
              <c:f>'[6]Grafico TW'!$B$29:$AB$29</c:f>
              <c:numCache>
                <c:formatCode>General</c:formatCode>
                <c:ptCount val="27"/>
                <c:pt idx="0">
                  <c:v>131.84571428571431</c:v>
                </c:pt>
                <c:pt idx="1">
                  <c:v>127.89285714285715</c:v>
                </c:pt>
                <c:pt idx="2">
                  <c:v>126.38857142857144</c:v>
                </c:pt>
                <c:pt idx="3">
                  <c:v>145.21142857142857</c:v>
                </c:pt>
                <c:pt idx="4">
                  <c:v>130.47285714285712</c:v>
                </c:pt>
                <c:pt idx="5">
                  <c:v>131.66</c:v>
                </c:pt>
                <c:pt idx="6">
                  <c:v>133.73714285714286</c:v>
                </c:pt>
                <c:pt idx="7">
                  <c:v>159.32571428571427</c:v>
                </c:pt>
                <c:pt idx="8">
                  <c:v>179.21714285714285</c:v>
                </c:pt>
                <c:pt idx="9">
                  <c:v>200.08714285714288</c:v>
                </c:pt>
                <c:pt idx="10">
                  <c:v>228.8614285714286</c:v>
                </c:pt>
                <c:pt idx="11">
                  <c:v>264.44</c:v>
                </c:pt>
                <c:pt idx="12">
                  <c:v>283.09999999999997</c:v>
                </c:pt>
                <c:pt idx="13">
                  <c:v>313.13428571428568</c:v>
                </c:pt>
                <c:pt idx="14">
                  <c:v>297.69428571428574</c:v>
                </c:pt>
                <c:pt idx="15">
                  <c:v>330.90999999999997</c:v>
                </c:pt>
                <c:pt idx="16">
                  <c:v>414.21857142857147</c:v>
                </c:pt>
                <c:pt idx="17">
                  <c:v>445.82999999999993</c:v>
                </c:pt>
                <c:pt idx="18">
                  <c:v>448.51428571428568</c:v>
                </c:pt>
                <c:pt idx="19">
                  <c:v>444.87714285714281</c:v>
                </c:pt>
                <c:pt idx="20">
                  <c:v>493.27</c:v>
                </c:pt>
                <c:pt idx="21">
                  <c:v>465.14285714285717</c:v>
                </c:pt>
                <c:pt idx="22">
                  <c:v>470.41285714285715</c:v>
                </c:pt>
                <c:pt idx="23">
                  <c:v>527.04428571428582</c:v>
                </c:pt>
                <c:pt idx="24">
                  <c:v>517.79428571428571</c:v>
                </c:pt>
                <c:pt idx="25">
                  <c:v>401.2949999999999</c:v>
                </c:pt>
                <c:pt idx="26">
                  <c:v>431.67500000000001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D7-4610-BFF2-A420033A1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790528"/>
        <c:axId val="70821376"/>
      </c:scatterChart>
      <c:valAx>
        <c:axId val="70790528"/>
        <c:scaling>
          <c:orientation val="minMax"/>
          <c:max val="178"/>
          <c:min val="63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Days after tumor implant</a:t>
                </a:r>
              </a:p>
            </c:rich>
          </c:tx>
          <c:layout>
            <c:manualLayout>
              <c:xMode val="edge"/>
              <c:yMode val="edge"/>
              <c:x val="0.72495336207661554"/>
              <c:y val="0.901433581813127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it-IT"/>
          </a:p>
        </c:txPr>
        <c:crossAx val="70821376"/>
        <c:crosses val="autoZero"/>
        <c:crossBetween val="midCat"/>
        <c:majorUnit val="25"/>
      </c:valAx>
      <c:valAx>
        <c:axId val="7082137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Tumor weight (mg)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70790528"/>
        <c:crosses val="autoZero"/>
        <c:crossBetween val="midCat"/>
        <c:majorUnit val="100"/>
      </c:valAx>
    </c:plotArea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#271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775240594925634"/>
          <c:y val="8.3807961504813441E-2"/>
          <c:w val="0.70615741109619878"/>
          <c:h val="0.73851924609496966"/>
        </c:manualLayout>
      </c:layout>
      <c:scatterChart>
        <c:scatterStyle val="smoothMarker"/>
        <c:varyColors val="0"/>
        <c:ser>
          <c:idx val="0"/>
          <c:order val="0"/>
          <c:tx>
            <c:v>CTR</c:v>
          </c:tx>
          <c:errBars>
            <c:errDir val="y"/>
            <c:errBarType val="plus"/>
            <c:errValType val="cust"/>
            <c:noEndCap val="0"/>
            <c:plus>
              <c:numRef>
                <c:f>[7]TW!$B$22:$S$22</c:f>
                <c:numCache>
                  <c:formatCode>General</c:formatCode>
                  <c:ptCount val="18"/>
                  <c:pt idx="0">
                    <c:v>35.121271650396274</c:v>
                  </c:pt>
                  <c:pt idx="1">
                    <c:v>45.878987069630938</c:v>
                  </c:pt>
                  <c:pt idx="2">
                    <c:v>55.695516291665662</c:v>
                  </c:pt>
                  <c:pt idx="3">
                    <c:v>68.779484638748514</c:v>
                  </c:pt>
                  <c:pt idx="4">
                    <c:v>91.665722584609767</c:v>
                  </c:pt>
                  <c:pt idx="5">
                    <c:v>103.1005316216023</c:v>
                  </c:pt>
                  <c:pt idx="6">
                    <c:v>124.89699376033199</c:v>
                  </c:pt>
                  <c:pt idx="7">
                    <c:v>120.88555428743146</c:v>
                  </c:pt>
                  <c:pt idx="8">
                    <c:v>149.55866931623663</c:v>
                  </c:pt>
                  <c:pt idx="9">
                    <c:v>173.40640354806411</c:v>
                  </c:pt>
                  <c:pt idx="10">
                    <c:v>258.3524728821879</c:v>
                  </c:pt>
                  <c:pt idx="11">
                    <c:v>237.34240989013836</c:v>
                  </c:pt>
                  <c:pt idx="12">
                    <c:v>278.18135917400991</c:v>
                  </c:pt>
                  <c:pt idx="13">
                    <c:v>355.80194231453424</c:v>
                  </c:pt>
                  <c:pt idx="14">
                    <c:v>293.94487008538044</c:v>
                  </c:pt>
                  <c:pt idx="15">
                    <c:v>342.60378234074443</c:v>
                  </c:pt>
                  <c:pt idx="16">
                    <c:v>394.59856729125642</c:v>
                  </c:pt>
                  <c:pt idx="17">
                    <c:v>432.132824353025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[7]TW!$B$8:$S$8</c:f>
              <c:numCache>
                <c:formatCode>General</c:formatCode>
                <c:ptCount val="18"/>
                <c:pt idx="0">
                  <c:v>45</c:v>
                </c:pt>
                <c:pt idx="1">
                  <c:v>49</c:v>
                </c:pt>
                <c:pt idx="2">
                  <c:v>52</c:v>
                </c:pt>
                <c:pt idx="3">
                  <c:v>55</c:v>
                </c:pt>
                <c:pt idx="4">
                  <c:v>59</c:v>
                </c:pt>
                <c:pt idx="5">
                  <c:v>62</c:v>
                </c:pt>
                <c:pt idx="6">
                  <c:v>66</c:v>
                </c:pt>
                <c:pt idx="7">
                  <c:v>69</c:v>
                </c:pt>
                <c:pt idx="8">
                  <c:v>73</c:v>
                </c:pt>
                <c:pt idx="9">
                  <c:v>77</c:v>
                </c:pt>
                <c:pt idx="10">
                  <c:v>80</c:v>
                </c:pt>
                <c:pt idx="11">
                  <c:v>83</c:v>
                </c:pt>
                <c:pt idx="12">
                  <c:v>87</c:v>
                </c:pt>
                <c:pt idx="13">
                  <c:v>90</c:v>
                </c:pt>
                <c:pt idx="14">
                  <c:v>94</c:v>
                </c:pt>
                <c:pt idx="15">
                  <c:v>97</c:v>
                </c:pt>
                <c:pt idx="16">
                  <c:v>101</c:v>
                </c:pt>
                <c:pt idx="17">
                  <c:v>104</c:v>
                </c:pt>
              </c:numCache>
            </c:numRef>
          </c:xVal>
          <c:yVal>
            <c:numRef>
              <c:f>[7]TW!$B$21:$S$21</c:f>
              <c:numCache>
                <c:formatCode>General</c:formatCode>
                <c:ptCount val="18"/>
                <c:pt idx="0">
                  <c:v>124.18742365</c:v>
                </c:pt>
                <c:pt idx="1">
                  <c:v>158.35059324999997</c:v>
                </c:pt>
                <c:pt idx="2">
                  <c:v>195.43212475000001</c:v>
                </c:pt>
                <c:pt idx="3">
                  <c:v>221.50833935</c:v>
                </c:pt>
                <c:pt idx="4">
                  <c:v>261.68866179999998</c:v>
                </c:pt>
                <c:pt idx="5">
                  <c:v>315.58150999999992</c:v>
                </c:pt>
                <c:pt idx="6">
                  <c:v>368.09286170000001</c:v>
                </c:pt>
                <c:pt idx="7">
                  <c:v>419.57045310000001</c:v>
                </c:pt>
                <c:pt idx="8">
                  <c:v>498.23656879999999</c:v>
                </c:pt>
                <c:pt idx="9">
                  <c:v>587.00764140000013</c:v>
                </c:pt>
                <c:pt idx="10">
                  <c:v>772.78594755000006</c:v>
                </c:pt>
                <c:pt idx="11">
                  <c:v>787.73498659999996</c:v>
                </c:pt>
                <c:pt idx="12">
                  <c:v>935.21277260000011</c:v>
                </c:pt>
                <c:pt idx="13">
                  <c:v>1128.2413743499999</c:v>
                </c:pt>
                <c:pt idx="14">
                  <c:v>1056.55936615</c:v>
                </c:pt>
                <c:pt idx="15">
                  <c:v>1095.3729426666666</c:v>
                </c:pt>
                <c:pt idx="16">
                  <c:v>1181.4081656666667</c:v>
                </c:pt>
                <c:pt idx="17">
                  <c:v>1393.9697109375002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6F-4C54-9FBC-ADD611DA64AC}"/>
            </c:ext>
          </c:extLst>
        </c:ser>
        <c:ser>
          <c:idx val="1"/>
          <c:order val="1"/>
          <c:tx>
            <c:v>DDP</c:v>
          </c:tx>
          <c:errBars>
            <c:errDir val="y"/>
            <c:errBarType val="plus"/>
            <c:errValType val="cust"/>
            <c:noEndCap val="0"/>
            <c:plus>
              <c:numRef>
                <c:f>[7]TW!$B$37:$S$37</c:f>
                <c:numCache>
                  <c:formatCode>General</c:formatCode>
                  <c:ptCount val="18"/>
                  <c:pt idx="0">
                    <c:v>26.32279516896217</c:v>
                  </c:pt>
                  <c:pt idx="1">
                    <c:v>37.0082076857475</c:v>
                  </c:pt>
                  <c:pt idx="2">
                    <c:v>31.645520752080991</c:v>
                  </c:pt>
                  <c:pt idx="3">
                    <c:v>38.982470445697551</c:v>
                  </c:pt>
                  <c:pt idx="4">
                    <c:v>40.160102335296671</c:v>
                  </c:pt>
                  <c:pt idx="5">
                    <c:v>42.145952861492049</c:v>
                  </c:pt>
                  <c:pt idx="6">
                    <c:v>67.641155864806379</c:v>
                  </c:pt>
                  <c:pt idx="7">
                    <c:v>63.608504167217291</c:v>
                  </c:pt>
                  <c:pt idx="8">
                    <c:v>59.981621610214766</c:v>
                  </c:pt>
                  <c:pt idx="9">
                    <c:v>55.142156116131787</c:v>
                  </c:pt>
                  <c:pt idx="10">
                    <c:v>60.418876298040395</c:v>
                  </c:pt>
                  <c:pt idx="11">
                    <c:v>56.532726414573759</c:v>
                  </c:pt>
                  <c:pt idx="12">
                    <c:v>69.886309043242832</c:v>
                  </c:pt>
                  <c:pt idx="13">
                    <c:v>71.197418759348963</c:v>
                  </c:pt>
                  <c:pt idx="14">
                    <c:v>68.441692544090273</c:v>
                  </c:pt>
                  <c:pt idx="15">
                    <c:v>64.907047359741483</c:v>
                  </c:pt>
                  <c:pt idx="16">
                    <c:v>65.530442705305404</c:v>
                  </c:pt>
                  <c:pt idx="17">
                    <c:v>77.518202543576976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[7]TW!$B$8:$Z$8</c:f>
              <c:numCache>
                <c:formatCode>General</c:formatCode>
                <c:ptCount val="25"/>
                <c:pt idx="0">
                  <c:v>45</c:v>
                </c:pt>
                <c:pt idx="1">
                  <c:v>49</c:v>
                </c:pt>
                <c:pt idx="2">
                  <c:v>52</c:v>
                </c:pt>
                <c:pt idx="3">
                  <c:v>55</c:v>
                </c:pt>
                <c:pt idx="4">
                  <c:v>59</c:v>
                </c:pt>
                <c:pt idx="5">
                  <c:v>62</c:v>
                </c:pt>
                <c:pt idx="6">
                  <c:v>66</c:v>
                </c:pt>
                <c:pt idx="7">
                  <c:v>69</c:v>
                </c:pt>
                <c:pt idx="8">
                  <c:v>73</c:v>
                </c:pt>
                <c:pt idx="9">
                  <c:v>77</c:v>
                </c:pt>
                <c:pt idx="10">
                  <c:v>80</c:v>
                </c:pt>
                <c:pt idx="11">
                  <c:v>83</c:v>
                </c:pt>
                <c:pt idx="12">
                  <c:v>87</c:v>
                </c:pt>
                <c:pt idx="13">
                  <c:v>90</c:v>
                </c:pt>
                <c:pt idx="14">
                  <c:v>94</c:v>
                </c:pt>
                <c:pt idx="15">
                  <c:v>97</c:v>
                </c:pt>
                <c:pt idx="16">
                  <c:v>101</c:v>
                </c:pt>
                <c:pt idx="17">
                  <c:v>104</c:v>
                </c:pt>
                <c:pt idx="18">
                  <c:v>108</c:v>
                </c:pt>
                <c:pt idx="19">
                  <c:v>113</c:v>
                </c:pt>
                <c:pt idx="20">
                  <c:v>116</c:v>
                </c:pt>
                <c:pt idx="21">
                  <c:v>120</c:v>
                </c:pt>
                <c:pt idx="22">
                  <c:v>124</c:v>
                </c:pt>
                <c:pt idx="23">
                  <c:v>127</c:v>
                </c:pt>
                <c:pt idx="24">
                  <c:v>131</c:v>
                </c:pt>
              </c:numCache>
            </c:numRef>
          </c:xVal>
          <c:yVal>
            <c:numRef>
              <c:f>[7]TW!$B$36:$AK$36</c:f>
              <c:numCache>
                <c:formatCode>General</c:formatCode>
                <c:ptCount val="36"/>
                <c:pt idx="0">
                  <c:v>111.98832994999998</c:v>
                </c:pt>
                <c:pt idx="1">
                  <c:v>137.04749394999999</c:v>
                </c:pt>
                <c:pt idx="2">
                  <c:v>127.11164005000003</c:v>
                </c:pt>
                <c:pt idx="3">
                  <c:v>152.19931375000002</c:v>
                </c:pt>
                <c:pt idx="4">
                  <c:v>151.12546755</c:v>
                </c:pt>
                <c:pt idx="5">
                  <c:v>162.90428500000002</c:v>
                </c:pt>
                <c:pt idx="6">
                  <c:v>186.97005704999998</c:v>
                </c:pt>
                <c:pt idx="7">
                  <c:v>190.20120155000001</c:v>
                </c:pt>
                <c:pt idx="8">
                  <c:v>166.01156184999999</c:v>
                </c:pt>
                <c:pt idx="9">
                  <c:v>167.40357220000001</c:v>
                </c:pt>
                <c:pt idx="10">
                  <c:v>169.63101085</c:v>
                </c:pt>
                <c:pt idx="11">
                  <c:v>184.84334229999999</c:v>
                </c:pt>
                <c:pt idx="12">
                  <c:v>192.21464559999998</c:v>
                </c:pt>
                <c:pt idx="13">
                  <c:v>217.46368979999997</c:v>
                </c:pt>
                <c:pt idx="14">
                  <c:v>217.39759889999999</c:v>
                </c:pt>
                <c:pt idx="15">
                  <c:v>214.91602745</c:v>
                </c:pt>
                <c:pt idx="16">
                  <c:v>227.81667640000001</c:v>
                </c:pt>
                <c:pt idx="17">
                  <c:v>252.75609989999998</c:v>
                </c:pt>
                <c:pt idx="18">
                  <c:v>285.70659654999997</c:v>
                </c:pt>
                <c:pt idx="19">
                  <c:v>312.61098314999992</c:v>
                </c:pt>
                <c:pt idx="20">
                  <c:v>314.27160670000001</c:v>
                </c:pt>
                <c:pt idx="21">
                  <c:v>383.79281559999998</c:v>
                </c:pt>
                <c:pt idx="22">
                  <c:v>454.06618700000001</c:v>
                </c:pt>
                <c:pt idx="23">
                  <c:v>516.42707129999997</c:v>
                </c:pt>
                <c:pt idx="24">
                  <c:v>470.96657084999998</c:v>
                </c:pt>
                <c:pt idx="25">
                  <c:v>500.82331464999987</c:v>
                </c:pt>
                <c:pt idx="26">
                  <c:v>441.22486779999997</c:v>
                </c:pt>
                <c:pt idx="27">
                  <c:v>497.48242720000007</c:v>
                </c:pt>
                <c:pt idx="28">
                  <c:v>586.91772594999998</c:v>
                </c:pt>
                <c:pt idx="29">
                  <c:v>695.1155348499999</c:v>
                </c:pt>
                <c:pt idx="30">
                  <c:v>745.79579445000002</c:v>
                </c:pt>
                <c:pt idx="31">
                  <c:v>896.76008605000004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26F-4C54-9FBC-ADD611DA64AC}"/>
            </c:ext>
          </c:extLst>
        </c:ser>
        <c:ser>
          <c:idx val="4"/>
          <c:order val="4"/>
          <c:tx>
            <c:v>olaparib</c:v>
          </c:tx>
          <c:errBars>
            <c:errDir val="y"/>
            <c:errBarType val="plus"/>
            <c:errValType val="cust"/>
            <c:noEndCap val="0"/>
            <c:plus>
              <c:numRef>
                <c:f>[7]TW!$B$67:$AD$67</c:f>
                <c:numCache>
                  <c:formatCode>General</c:formatCode>
                  <c:ptCount val="29"/>
                  <c:pt idx="0">
                    <c:v>20.746629036817151</c:v>
                  </c:pt>
                  <c:pt idx="1">
                    <c:v>25.775568007175135</c:v>
                  </c:pt>
                  <c:pt idx="2">
                    <c:v>29.35553182954429</c:v>
                  </c:pt>
                  <c:pt idx="3">
                    <c:v>25.621313070911835</c:v>
                  </c:pt>
                  <c:pt idx="4">
                    <c:v>30.240543082350936</c:v>
                  </c:pt>
                  <c:pt idx="5">
                    <c:v>35.597310581697869</c:v>
                  </c:pt>
                  <c:pt idx="6">
                    <c:v>32.791270677930697</c:v>
                  </c:pt>
                  <c:pt idx="7">
                    <c:v>34.901299999828353</c:v>
                  </c:pt>
                  <c:pt idx="8">
                    <c:v>42.77479933722649</c:v>
                  </c:pt>
                  <c:pt idx="9">
                    <c:v>37.625108976855842</c:v>
                  </c:pt>
                  <c:pt idx="10">
                    <c:v>62.806944924438852</c:v>
                  </c:pt>
                  <c:pt idx="11">
                    <c:v>59.578117061355428</c:v>
                  </c:pt>
                  <c:pt idx="12">
                    <c:v>66.595787763295746</c:v>
                  </c:pt>
                  <c:pt idx="13">
                    <c:v>69.170063817856374</c:v>
                  </c:pt>
                  <c:pt idx="14">
                    <c:v>83.181889390099528</c:v>
                  </c:pt>
                  <c:pt idx="15">
                    <c:v>110.85581066357025</c:v>
                  </c:pt>
                  <c:pt idx="16">
                    <c:v>120.17992207579742</c:v>
                  </c:pt>
                  <c:pt idx="17">
                    <c:v>180.73126744546443</c:v>
                  </c:pt>
                  <c:pt idx="18">
                    <c:v>288.07589951911507</c:v>
                  </c:pt>
                  <c:pt idx="19">
                    <c:v>197.25595252032471</c:v>
                  </c:pt>
                  <c:pt idx="20">
                    <c:v>141.55564483787856</c:v>
                  </c:pt>
                  <c:pt idx="21">
                    <c:v>199.54851112083358</c:v>
                  </c:pt>
                  <c:pt idx="22">
                    <c:v>252.02367002090762</c:v>
                  </c:pt>
                  <c:pt idx="23">
                    <c:v>240.95600501611793</c:v>
                  </c:pt>
                  <c:pt idx="24">
                    <c:v>467.51691779578726</c:v>
                  </c:pt>
                  <c:pt idx="25">
                    <c:v>167.70043119702683</c:v>
                  </c:pt>
                  <c:pt idx="26">
                    <c:v>223.44373392344698</c:v>
                  </c:pt>
                  <c:pt idx="27">
                    <c:v>373.37188544263552</c:v>
                  </c:pt>
                  <c:pt idx="28">
                    <c:v>425.43787310730869</c:v>
                  </c:pt>
                </c:numCache>
              </c:numRef>
            </c:plus>
            <c:minus>
              <c:numRef>
                <c:f>[7]TW!$AA$69</c:f>
                <c:numCache>
                  <c:formatCode>General</c:formatCode>
                  <c:ptCount val="1"/>
                </c:numCache>
              </c:numRef>
            </c:minus>
          </c:errBars>
          <c:xVal>
            <c:numRef>
              <c:f>[7]TW!$B$8:$AJ$8</c:f>
              <c:numCache>
                <c:formatCode>General</c:formatCode>
                <c:ptCount val="35"/>
                <c:pt idx="0">
                  <c:v>45</c:v>
                </c:pt>
                <c:pt idx="1">
                  <c:v>49</c:v>
                </c:pt>
                <c:pt idx="2">
                  <c:v>52</c:v>
                </c:pt>
                <c:pt idx="3">
                  <c:v>55</c:v>
                </c:pt>
                <c:pt idx="4">
                  <c:v>59</c:v>
                </c:pt>
                <c:pt idx="5">
                  <c:v>62</c:v>
                </c:pt>
                <c:pt idx="6">
                  <c:v>66</c:v>
                </c:pt>
                <c:pt idx="7">
                  <c:v>69</c:v>
                </c:pt>
                <c:pt idx="8">
                  <c:v>73</c:v>
                </c:pt>
                <c:pt idx="9">
                  <c:v>77</c:v>
                </c:pt>
                <c:pt idx="10">
                  <c:v>80</c:v>
                </c:pt>
                <c:pt idx="11">
                  <c:v>83</c:v>
                </c:pt>
                <c:pt idx="12">
                  <c:v>87</c:v>
                </c:pt>
                <c:pt idx="13">
                  <c:v>90</c:v>
                </c:pt>
                <c:pt idx="14">
                  <c:v>94</c:v>
                </c:pt>
                <c:pt idx="15">
                  <c:v>97</c:v>
                </c:pt>
                <c:pt idx="16">
                  <c:v>101</c:v>
                </c:pt>
                <c:pt idx="17">
                  <c:v>104</c:v>
                </c:pt>
                <c:pt idx="18">
                  <c:v>108</c:v>
                </c:pt>
                <c:pt idx="19">
                  <c:v>113</c:v>
                </c:pt>
                <c:pt idx="20">
                  <c:v>116</c:v>
                </c:pt>
                <c:pt idx="21">
                  <c:v>120</c:v>
                </c:pt>
                <c:pt idx="22">
                  <c:v>124</c:v>
                </c:pt>
                <c:pt idx="23">
                  <c:v>127</c:v>
                </c:pt>
                <c:pt idx="24">
                  <c:v>131</c:v>
                </c:pt>
                <c:pt idx="25">
                  <c:v>134</c:v>
                </c:pt>
                <c:pt idx="26">
                  <c:v>141</c:v>
                </c:pt>
                <c:pt idx="27">
                  <c:v>148</c:v>
                </c:pt>
                <c:pt idx="28">
                  <c:v>152</c:v>
                </c:pt>
                <c:pt idx="29">
                  <c:v>171</c:v>
                </c:pt>
                <c:pt idx="30">
                  <c:v>176</c:v>
                </c:pt>
                <c:pt idx="31">
                  <c:v>180</c:v>
                </c:pt>
                <c:pt idx="32">
                  <c:v>183</c:v>
                </c:pt>
                <c:pt idx="33">
                  <c:v>190</c:v>
                </c:pt>
                <c:pt idx="34">
                  <c:v>193</c:v>
                </c:pt>
              </c:numCache>
            </c:numRef>
          </c:xVal>
          <c:yVal>
            <c:numRef>
              <c:f>[7]TW!$B$66:$Z$66</c:f>
              <c:numCache>
                <c:formatCode>General</c:formatCode>
                <c:ptCount val="25"/>
                <c:pt idx="0">
                  <c:v>108.76930055</c:v>
                </c:pt>
                <c:pt idx="1">
                  <c:v>139.64976715</c:v>
                </c:pt>
                <c:pt idx="2">
                  <c:v>180.08212259999999</c:v>
                </c:pt>
                <c:pt idx="3">
                  <c:v>152.40222539999999</c:v>
                </c:pt>
                <c:pt idx="4">
                  <c:v>180.99161845000003</c:v>
                </c:pt>
                <c:pt idx="5">
                  <c:v>219.38290484999999</c:v>
                </c:pt>
                <c:pt idx="6">
                  <c:v>223.84800650000003</c:v>
                </c:pt>
                <c:pt idx="7">
                  <c:v>225.69861464999994</c:v>
                </c:pt>
                <c:pt idx="8">
                  <c:v>255.9381874</c:v>
                </c:pt>
                <c:pt idx="9">
                  <c:v>252.02341629999995</c:v>
                </c:pt>
                <c:pt idx="10">
                  <c:v>301.71853945000004</c:v>
                </c:pt>
                <c:pt idx="11">
                  <c:v>329.70008360000003</c:v>
                </c:pt>
                <c:pt idx="12">
                  <c:v>333.60643799999991</c:v>
                </c:pt>
                <c:pt idx="13">
                  <c:v>335.63655009999997</c:v>
                </c:pt>
                <c:pt idx="14">
                  <c:v>375.80421815</c:v>
                </c:pt>
                <c:pt idx="15">
                  <c:v>434.50079669999997</c:v>
                </c:pt>
                <c:pt idx="16">
                  <c:v>463.79475349999996</c:v>
                </c:pt>
                <c:pt idx="17">
                  <c:v>576.67215444999988</c:v>
                </c:pt>
                <c:pt idx="18">
                  <c:v>810.94597640000006</c:v>
                </c:pt>
                <c:pt idx="19">
                  <c:v>636.14745911111106</c:v>
                </c:pt>
                <c:pt idx="20">
                  <c:v>544.33439527777784</c:v>
                </c:pt>
                <c:pt idx="21">
                  <c:v>650.64410944444433</c:v>
                </c:pt>
                <c:pt idx="22">
                  <c:v>769.8119534444445</c:v>
                </c:pt>
                <c:pt idx="23">
                  <c:v>928.41819066666676</c:v>
                </c:pt>
                <c:pt idx="24">
                  <c:v>1146.7832347777778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26F-4C54-9FBC-ADD611DA6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66016"/>
        <c:axId val="7577676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PTX</c:v>
                </c:tx>
                <c:errBars>
                  <c:errDir val="y"/>
                  <c:errBarType val="plus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[7]TW!$B$82:$S$82</c15:sqref>
                          </c15:formulaRef>
                        </c:ext>
                      </c:extLst>
                      <c:numCache>
                        <c:formatCode>General</c:formatCode>
                        <c:ptCount val="18"/>
                        <c:pt idx="0">
                          <c:v>20.991539819637506</c:v>
                        </c:pt>
                        <c:pt idx="1">
                          <c:v>21.927417560242084</c:v>
                        </c:pt>
                        <c:pt idx="2">
                          <c:v>29.277638682839228</c:v>
                        </c:pt>
                        <c:pt idx="3">
                          <c:v>30.506174461195879</c:v>
                        </c:pt>
                        <c:pt idx="4">
                          <c:v>27.531551301903701</c:v>
                        </c:pt>
                        <c:pt idx="5">
                          <c:v>27.985957472851787</c:v>
                        </c:pt>
                        <c:pt idx="6">
                          <c:v>22.279690820987472</c:v>
                        </c:pt>
                        <c:pt idx="7">
                          <c:v>19.960138359378977</c:v>
                        </c:pt>
                        <c:pt idx="8">
                          <c:v>16.165115223387232</c:v>
                        </c:pt>
                        <c:pt idx="9">
                          <c:v>14.267202984559082</c:v>
                        </c:pt>
                        <c:pt idx="10">
                          <c:v>17.881195918530672</c:v>
                        </c:pt>
                        <c:pt idx="11">
                          <c:v>14.898054035509656</c:v>
                        </c:pt>
                        <c:pt idx="12">
                          <c:v>18.025307152111694</c:v>
                        </c:pt>
                        <c:pt idx="13">
                          <c:v>16.739757628071665</c:v>
                        </c:pt>
                        <c:pt idx="14">
                          <c:v>20.868901081768861</c:v>
                        </c:pt>
                        <c:pt idx="15">
                          <c:v>25.155014442019286</c:v>
                        </c:pt>
                        <c:pt idx="16">
                          <c:v>18.968173834341762</c:v>
                        </c:pt>
                        <c:pt idx="17">
                          <c:v>22.175768635498052</c:v>
                        </c:pt>
                      </c:numCache>
                    </c:numRef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[7]TW!$B$8:$Z$8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45</c:v>
                      </c:pt>
                      <c:pt idx="1">
                        <c:v>49</c:v>
                      </c:pt>
                      <c:pt idx="2">
                        <c:v>52</c:v>
                      </c:pt>
                      <c:pt idx="3">
                        <c:v>55</c:v>
                      </c:pt>
                      <c:pt idx="4">
                        <c:v>59</c:v>
                      </c:pt>
                      <c:pt idx="5">
                        <c:v>62</c:v>
                      </c:pt>
                      <c:pt idx="6">
                        <c:v>66</c:v>
                      </c:pt>
                      <c:pt idx="7">
                        <c:v>69</c:v>
                      </c:pt>
                      <c:pt idx="8">
                        <c:v>73</c:v>
                      </c:pt>
                      <c:pt idx="9">
                        <c:v>77</c:v>
                      </c:pt>
                      <c:pt idx="10">
                        <c:v>80</c:v>
                      </c:pt>
                      <c:pt idx="11">
                        <c:v>83</c:v>
                      </c:pt>
                      <c:pt idx="12">
                        <c:v>87</c:v>
                      </c:pt>
                      <c:pt idx="13">
                        <c:v>90</c:v>
                      </c:pt>
                      <c:pt idx="14">
                        <c:v>94</c:v>
                      </c:pt>
                      <c:pt idx="15">
                        <c:v>97</c:v>
                      </c:pt>
                      <c:pt idx="16">
                        <c:v>101</c:v>
                      </c:pt>
                      <c:pt idx="17">
                        <c:v>104</c:v>
                      </c:pt>
                      <c:pt idx="18">
                        <c:v>108</c:v>
                      </c:pt>
                      <c:pt idx="19">
                        <c:v>113</c:v>
                      </c:pt>
                      <c:pt idx="20">
                        <c:v>116</c:v>
                      </c:pt>
                      <c:pt idx="21">
                        <c:v>120</c:v>
                      </c:pt>
                      <c:pt idx="22">
                        <c:v>124</c:v>
                      </c:pt>
                      <c:pt idx="23">
                        <c:v>127</c:v>
                      </c:pt>
                      <c:pt idx="24">
                        <c:v>131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[7]TW!$B$81:$AH$81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109.01991475</c:v>
                      </c:pt>
                      <c:pt idx="1">
                        <c:v>136.84669260000001</c:v>
                      </c:pt>
                      <c:pt idx="2">
                        <c:v>179.60545820000002</c:v>
                      </c:pt>
                      <c:pt idx="3">
                        <c:v>173.93239120000001</c:v>
                      </c:pt>
                      <c:pt idx="4">
                        <c:v>171.34872495000002</c:v>
                      </c:pt>
                      <c:pt idx="5">
                        <c:v>153.01452125</c:v>
                      </c:pt>
                      <c:pt idx="6">
                        <c:v>118.5413382</c:v>
                      </c:pt>
                      <c:pt idx="7">
                        <c:v>115.60269454999998</c:v>
                      </c:pt>
                      <c:pt idx="8">
                        <c:v>96.230308049999991</c:v>
                      </c:pt>
                      <c:pt idx="9">
                        <c:v>82.04568660000001</c:v>
                      </c:pt>
                      <c:pt idx="10">
                        <c:v>86.337785099999991</c:v>
                      </c:pt>
                      <c:pt idx="11">
                        <c:v>81.007995149999985</c:v>
                      </c:pt>
                      <c:pt idx="12">
                        <c:v>77.121233399999994</c:v>
                      </c:pt>
                      <c:pt idx="13">
                        <c:v>81.299735599999991</c:v>
                      </c:pt>
                      <c:pt idx="14">
                        <c:v>97.530413050000007</c:v>
                      </c:pt>
                      <c:pt idx="15">
                        <c:v>102.22703614999999</c:v>
                      </c:pt>
                      <c:pt idx="16">
                        <c:v>107.16657190000001</c:v>
                      </c:pt>
                      <c:pt idx="17">
                        <c:v>117.27404114999999</c:v>
                      </c:pt>
                      <c:pt idx="18">
                        <c:v>139.09056915000002</c:v>
                      </c:pt>
                      <c:pt idx="19">
                        <c:v>183.4853947</c:v>
                      </c:pt>
                      <c:pt idx="20">
                        <c:v>193.15909239999996</c:v>
                      </c:pt>
                      <c:pt idx="21">
                        <c:v>216.73157339999997</c:v>
                      </c:pt>
                      <c:pt idx="22">
                        <c:v>257.85085784999995</c:v>
                      </c:pt>
                      <c:pt idx="23">
                        <c:v>264.99791775</c:v>
                      </c:pt>
                      <c:pt idx="24">
                        <c:v>362.94689170000004</c:v>
                      </c:pt>
                      <c:pt idx="25">
                        <c:v>425.53786889999992</c:v>
                      </c:pt>
                      <c:pt idx="26">
                        <c:v>516.05742344999999</c:v>
                      </c:pt>
                      <c:pt idx="27">
                        <c:v>841.42883540000003</c:v>
                      </c:pt>
                      <c:pt idx="28">
                        <c:v>954.49867520000009</c:v>
                      </c:pt>
                      <c:pt idx="29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126F-4C54-9FBC-ADD611DA64A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ET743</c:v>
                </c:tx>
                <c:errBars>
                  <c:errDir val="y"/>
                  <c:errBarType val="plus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[7]TW!$B$52:$S$52</c15:sqref>
                          </c15:formulaRef>
                        </c:ext>
                      </c:extLst>
                      <c:numCache>
                        <c:formatCode>General</c:formatCode>
                        <c:ptCount val="18"/>
                        <c:pt idx="0">
                          <c:v>24.978708197657081</c:v>
                        </c:pt>
                        <c:pt idx="1">
                          <c:v>21.790896480407078</c:v>
                        </c:pt>
                        <c:pt idx="2">
                          <c:v>19.536394818344139</c:v>
                        </c:pt>
                        <c:pt idx="3">
                          <c:v>19.89511036160248</c:v>
                        </c:pt>
                        <c:pt idx="4">
                          <c:v>24.416227729683659</c:v>
                        </c:pt>
                        <c:pt idx="5">
                          <c:v>37.649942948390276</c:v>
                        </c:pt>
                        <c:pt idx="6">
                          <c:v>46.745756544487087</c:v>
                        </c:pt>
                        <c:pt idx="7">
                          <c:v>45.129564437970721</c:v>
                        </c:pt>
                        <c:pt idx="8">
                          <c:v>39.030682344292778</c:v>
                        </c:pt>
                        <c:pt idx="9">
                          <c:v>30.090901886229961</c:v>
                        </c:pt>
                        <c:pt idx="10">
                          <c:v>35.561810899891483</c:v>
                        </c:pt>
                        <c:pt idx="11">
                          <c:v>41.180429324951284</c:v>
                        </c:pt>
                        <c:pt idx="12">
                          <c:v>48.190101983788615</c:v>
                        </c:pt>
                        <c:pt idx="13">
                          <c:v>38.151205702333506</c:v>
                        </c:pt>
                        <c:pt idx="14">
                          <c:v>46.783543247160452</c:v>
                        </c:pt>
                        <c:pt idx="15">
                          <c:v>59.671091587933191</c:v>
                        </c:pt>
                        <c:pt idx="16">
                          <c:v>62.703421309312468</c:v>
                        </c:pt>
                        <c:pt idx="17">
                          <c:v>69.974333006486134</c:v>
                        </c:pt>
                      </c:numCache>
                    </c:numRef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[7]TW!$B$8:$AA$8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45</c:v>
                      </c:pt>
                      <c:pt idx="1">
                        <c:v>49</c:v>
                      </c:pt>
                      <c:pt idx="2">
                        <c:v>52</c:v>
                      </c:pt>
                      <c:pt idx="3">
                        <c:v>55</c:v>
                      </c:pt>
                      <c:pt idx="4">
                        <c:v>59</c:v>
                      </c:pt>
                      <c:pt idx="5">
                        <c:v>62</c:v>
                      </c:pt>
                      <c:pt idx="6">
                        <c:v>66</c:v>
                      </c:pt>
                      <c:pt idx="7">
                        <c:v>69</c:v>
                      </c:pt>
                      <c:pt idx="8">
                        <c:v>73</c:v>
                      </c:pt>
                      <c:pt idx="9">
                        <c:v>77</c:v>
                      </c:pt>
                      <c:pt idx="10">
                        <c:v>80</c:v>
                      </c:pt>
                      <c:pt idx="11">
                        <c:v>83</c:v>
                      </c:pt>
                      <c:pt idx="12">
                        <c:v>87</c:v>
                      </c:pt>
                      <c:pt idx="13">
                        <c:v>90</c:v>
                      </c:pt>
                      <c:pt idx="14">
                        <c:v>94</c:v>
                      </c:pt>
                      <c:pt idx="15">
                        <c:v>97</c:v>
                      </c:pt>
                      <c:pt idx="16">
                        <c:v>101</c:v>
                      </c:pt>
                      <c:pt idx="17">
                        <c:v>104</c:v>
                      </c:pt>
                      <c:pt idx="18">
                        <c:v>108</c:v>
                      </c:pt>
                      <c:pt idx="19">
                        <c:v>113</c:v>
                      </c:pt>
                      <c:pt idx="20">
                        <c:v>116</c:v>
                      </c:pt>
                      <c:pt idx="21">
                        <c:v>120</c:v>
                      </c:pt>
                      <c:pt idx="22">
                        <c:v>124</c:v>
                      </c:pt>
                      <c:pt idx="23">
                        <c:v>127</c:v>
                      </c:pt>
                      <c:pt idx="24">
                        <c:v>131</c:v>
                      </c:pt>
                      <c:pt idx="25">
                        <c:v>134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[7]TW!$B$51:$AP$51</c15:sqref>
                        </c15:formulaRef>
                      </c:ext>
                    </c:extLst>
                    <c:numCache>
                      <c:formatCode>General</c:formatCode>
                      <c:ptCount val="41"/>
                      <c:pt idx="0">
                        <c:v>109.75785395</c:v>
                      </c:pt>
                      <c:pt idx="1">
                        <c:v>107.60620075</c:v>
                      </c:pt>
                      <c:pt idx="2">
                        <c:v>125.5025819</c:v>
                      </c:pt>
                      <c:pt idx="3">
                        <c:v>117.6805118</c:v>
                      </c:pt>
                      <c:pt idx="4">
                        <c:v>104.9554811111111</c:v>
                      </c:pt>
                      <c:pt idx="5">
                        <c:v>149.7097310625</c:v>
                      </c:pt>
                      <c:pt idx="6">
                        <c:v>159.55859916666668</c:v>
                      </c:pt>
                      <c:pt idx="7">
                        <c:v>156.94923233333333</c:v>
                      </c:pt>
                      <c:pt idx="8">
                        <c:v>152.55959783333336</c:v>
                      </c:pt>
                      <c:pt idx="9">
                        <c:v>130.60563416666665</c:v>
                      </c:pt>
                      <c:pt idx="10">
                        <c:v>170.48400124999998</c:v>
                      </c:pt>
                      <c:pt idx="11">
                        <c:v>171.38319000000001</c:v>
                      </c:pt>
                      <c:pt idx="12">
                        <c:v>179.43610875000002</c:v>
                      </c:pt>
                      <c:pt idx="13">
                        <c:v>174.6477019166667</c:v>
                      </c:pt>
                      <c:pt idx="14">
                        <c:v>195.50455766666667</c:v>
                      </c:pt>
                      <c:pt idx="15">
                        <c:v>212.50695483333334</c:v>
                      </c:pt>
                      <c:pt idx="16">
                        <c:v>203.85785641666664</c:v>
                      </c:pt>
                      <c:pt idx="17">
                        <c:v>240.93553033333333</c:v>
                      </c:pt>
                      <c:pt idx="18">
                        <c:v>297.61894266666667</c:v>
                      </c:pt>
                      <c:pt idx="19">
                        <c:v>285.72042608333334</c:v>
                      </c:pt>
                      <c:pt idx="20">
                        <c:v>327.07326958333334</c:v>
                      </c:pt>
                      <c:pt idx="21">
                        <c:v>421.97938225000001</c:v>
                      </c:pt>
                      <c:pt idx="22">
                        <c:v>474.57133599999997</c:v>
                      </c:pt>
                      <c:pt idx="23">
                        <c:v>564.25605366666673</c:v>
                      </c:pt>
                      <c:pt idx="24">
                        <c:v>573.47224466666671</c:v>
                      </c:pt>
                      <c:pt idx="25">
                        <c:v>654.31578191666665</c:v>
                      </c:pt>
                      <c:pt idx="26">
                        <c:v>746.90768933333345</c:v>
                      </c:pt>
                      <c:pt idx="27">
                        <c:v>1120.2337879166666</c:v>
                      </c:pt>
                      <c:pt idx="28">
                        <c:v>879.6060023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26F-4C54-9FBC-ADD611DA64AC}"/>
                  </c:ext>
                </c:extLst>
              </c15:ser>
            </c15:filteredScatterSeries>
          </c:ext>
        </c:extLst>
      </c:scatterChart>
      <c:valAx>
        <c:axId val="75766016"/>
        <c:scaling>
          <c:orientation val="minMax"/>
          <c:max val="165"/>
          <c:min val="4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tumor implant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5776768"/>
        <c:crosses val="autoZero"/>
        <c:crossBetween val="midCat"/>
      </c:valAx>
      <c:valAx>
        <c:axId val="75776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Tumor weight (mgr) </a:t>
                </a:r>
              </a:p>
            </c:rich>
          </c:tx>
          <c:layout>
            <c:manualLayout>
              <c:xMode val="edge"/>
              <c:yMode val="edge"/>
              <c:x val="1.6666666666666701E-2"/>
              <c:y val="0.2124438611840203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75766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782771500700359"/>
          <c:y val="5.0361956224166018E-2"/>
          <c:w val="0.23651261893133013"/>
          <c:h val="0.3335360987560620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it-IT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CTR</c:v>
          </c:tx>
          <c:errBars>
            <c:errDir val="y"/>
            <c:errBarType val="both"/>
            <c:errValType val="cust"/>
            <c:noEndCap val="0"/>
            <c:plus>
              <c:numRef>
                <c:f>[8]TW!$B$16:$V$16</c:f>
                <c:numCache>
                  <c:formatCode>General</c:formatCode>
                  <c:ptCount val="21"/>
                  <c:pt idx="0">
                    <c:v>24.338794426386269</c:v>
                  </c:pt>
                  <c:pt idx="1">
                    <c:v>38.018870035890323</c:v>
                  </c:pt>
                  <c:pt idx="2">
                    <c:v>45.097983130471455</c:v>
                  </c:pt>
                  <c:pt idx="3">
                    <c:v>56.367615806599659</c:v>
                  </c:pt>
                  <c:pt idx="4">
                    <c:v>120.53446652035869</c:v>
                  </c:pt>
                  <c:pt idx="5">
                    <c:v>134.57072233632579</c:v>
                  </c:pt>
                  <c:pt idx="6">
                    <c:v>172.09704900128037</c:v>
                  </c:pt>
                  <c:pt idx="7">
                    <c:v>220.7079220153995</c:v>
                  </c:pt>
                  <c:pt idx="8">
                    <c:v>225.33542972549981</c:v>
                  </c:pt>
                  <c:pt idx="9">
                    <c:v>275.79868295435301</c:v>
                  </c:pt>
                  <c:pt idx="10">
                    <c:v>343.91597239084331</c:v>
                  </c:pt>
                  <c:pt idx="11">
                    <c:v>214.11002121096351</c:v>
                  </c:pt>
                  <c:pt idx="12">
                    <c:v>252.39207632707888</c:v>
                  </c:pt>
                  <c:pt idx="13">
                    <c:v>277.31874722509599</c:v>
                  </c:pt>
                  <c:pt idx="14">
                    <c:v>280.5160538444066</c:v>
                  </c:pt>
                  <c:pt idx="15">
                    <c:v>162.11292400555581</c:v>
                  </c:pt>
                  <c:pt idx="16">
                    <c:v>218.63678228725851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[8]TW!$B$4:$U$4</c:f>
              <c:numCache>
                <c:formatCode>General</c:formatCode>
                <c:ptCount val="20"/>
                <c:pt idx="0">
                  <c:v>21</c:v>
                </c:pt>
                <c:pt idx="1">
                  <c:v>24</c:v>
                </c:pt>
                <c:pt idx="2">
                  <c:v>28</c:v>
                </c:pt>
                <c:pt idx="3">
                  <c:v>31</c:v>
                </c:pt>
                <c:pt idx="4">
                  <c:v>35</c:v>
                </c:pt>
                <c:pt idx="5">
                  <c:v>38</c:v>
                </c:pt>
                <c:pt idx="6">
                  <c:v>42</c:v>
                </c:pt>
                <c:pt idx="7">
                  <c:v>45</c:v>
                </c:pt>
                <c:pt idx="8">
                  <c:v>49</c:v>
                </c:pt>
                <c:pt idx="9">
                  <c:v>52</c:v>
                </c:pt>
                <c:pt idx="10">
                  <c:v>56</c:v>
                </c:pt>
                <c:pt idx="11">
                  <c:v>59</c:v>
                </c:pt>
                <c:pt idx="12">
                  <c:v>63</c:v>
                </c:pt>
                <c:pt idx="13">
                  <c:v>66</c:v>
                </c:pt>
                <c:pt idx="14">
                  <c:v>70</c:v>
                </c:pt>
                <c:pt idx="15">
                  <c:v>73</c:v>
                </c:pt>
                <c:pt idx="16">
                  <c:v>77</c:v>
                </c:pt>
                <c:pt idx="17">
                  <c:v>79</c:v>
                </c:pt>
                <c:pt idx="18">
                  <c:v>84</c:v>
                </c:pt>
                <c:pt idx="19">
                  <c:v>87</c:v>
                </c:pt>
              </c:numCache>
            </c:numRef>
          </c:xVal>
          <c:yVal>
            <c:numRef>
              <c:f>[8]TW!$B$15:$P$15</c:f>
              <c:numCache>
                <c:formatCode>General</c:formatCode>
                <c:ptCount val="15"/>
                <c:pt idx="0">
                  <c:v>115.86297614285716</c:v>
                </c:pt>
                <c:pt idx="1">
                  <c:v>179.7217097857143</c:v>
                </c:pt>
                <c:pt idx="2">
                  <c:v>246.15097128571429</c:v>
                </c:pt>
                <c:pt idx="3">
                  <c:v>286.05200064285714</c:v>
                </c:pt>
                <c:pt idx="4">
                  <c:v>485.1436814999999</c:v>
                </c:pt>
                <c:pt idx="5">
                  <c:v>592.71738492857162</c:v>
                </c:pt>
                <c:pt idx="6">
                  <c:v>650.14813821428572</c:v>
                </c:pt>
                <c:pt idx="7">
                  <c:v>840.54229628571431</c:v>
                </c:pt>
                <c:pt idx="8">
                  <c:v>949.58270571428591</c:v>
                </c:pt>
                <c:pt idx="9">
                  <c:v>1100.5506027142856</c:v>
                </c:pt>
                <c:pt idx="10">
                  <c:v>1201.7715484285714</c:v>
                </c:pt>
                <c:pt idx="11">
                  <c:v>1149.9457516666669</c:v>
                </c:pt>
                <c:pt idx="12">
                  <c:v>1324.0074155</c:v>
                </c:pt>
                <c:pt idx="13">
                  <c:v>1411.7335195833336</c:v>
                </c:pt>
                <c:pt idx="14">
                  <c:v>1644.0837214166665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86-4B94-BC89-F921F24FB171}"/>
            </c:ext>
          </c:extLst>
        </c:ser>
        <c:ser>
          <c:idx val="1"/>
          <c:order val="1"/>
          <c:tx>
            <c:v>DDP</c:v>
          </c:tx>
          <c:errBars>
            <c:errDir val="y"/>
            <c:errBarType val="both"/>
            <c:errValType val="cust"/>
            <c:noEndCap val="0"/>
            <c:plus>
              <c:numRef>
                <c:f>[8]TW!$B$27:$V$27</c:f>
                <c:numCache>
                  <c:formatCode>General</c:formatCode>
                  <c:ptCount val="21"/>
                  <c:pt idx="0">
                    <c:v>28.89139650486711</c:v>
                  </c:pt>
                  <c:pt idx="1">
                    <c:v>34.081596849425914</c:v>
                  </c:pt>
                  <c:pt idx="2">
                    <c:v>40.673793768638696</c:v>
                  </c:pt>
                  <c:pt idx="3">
                    <c:v>60.566372960883371</c:v>
                  </c:pt>
                  <c:pt idx="4">
                    <c:v>82.013378964783172</c:v>
                  </c:pt>
                  <c:pt idx="5">
                    <c:v>118.85610739965951</c:v>
                  </c:pt>
                  <c:pt idx="6">
                    <c:v>134.10675359333499</c:v>
                  </c:pt>
                  <c:pt idx="7">
                    <c:v>160.29442701414459</c:v>
                  </c:pt>
                  <c:pt idx="8">
                    <c:v>204.73828245878929</c:v>
                  </c:pt>
                  <c:pt idx="9">
                    <c:v>199.5584391435757</c:v>
                  </c:pt>
                  <c:pt idx="10">
                    <c:v>258.82069191619479</c:v>
                  </c:pt>
                  <c:pt idx="11">
                    <c:v>354.27275640300513</c:v>
                  </c:pt>
                  <c:pt idx="12">
                    <c:v>363.05496821654486</c:v>
                  </c:pt>
                  <c:pt idx="13">
                    <c:v>327.60010615500011</c:v>
                  </c:pt>
                  <c:pt idx="14">
                    <c:v>466.47482453982775</c:v>
                  </c:pt>
                  <c:pt idx="15">
                    <c:v>550.82773864420346</c:v>
                  </c:pt>
                  <c:pt idx="16">
                    <c:v>597.94506254898067</c:v>
                  </c:pt>
                  <c:pt idx="17">
                    <c:v>587.82472632246049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[8]TW!$B$4:$U$4</c:f>
              <c:numCache>
                <c:formatCode>General</c:formatCode>
                <c:ptCount val="20"/>
                <c:pt idx="0">
                  <c:v>21</c:v>
                </c:pt>
                <c:pt idx="1">
                  <c:v>24</c:v>
                </c:pt>
                <c:pt idx="2">
                  <c:v>28</c:v>
                </c:pt>
                <c:pt idx="3">
                  <c:v>31</c:v>
                </c:pt>
                <c:pt idx="4">
                  <c:v>35</c:v>
                </c:pt>
                <c:pt idx="5">
                  <c:v>38</c:v>
                </c:pt>
                <c:pt idx="6">
                  <c:v>42</c:v>
                </c:pt>
                <c:pt idx="7">
                  <c:v>45</c:v>
                </c:pt>
                <c:pt idx="8">
                  <c:v>49</c:v>
                </c:pt>
                <c:pt idx="9">
                  <c:v>52</c:v>
                </c:pt>
                <c:pt idx="10">
                  <c:v>56</c:v>
                </c:pt>
                <c:pt idx="11">
                  <c:v>59</c:v>
                </c:pt>
                <c:pt idx="12">
                  <c:v>63</c:v>
                </c:pt>
                <c:pt idx="13">
                  <c:v>66</c:v>
                </c:pt>
                <c:pt idx="14">
                  <c:v>70</c:v>
                </c:pt>
                <c:pt idx="15">
                  <c:v>73</c:v>
                </c:pt>
                <c:pt idx="16">
                  <c:v>77</c:v>
                </c:pt>
                <c:pt idx="17">
                  <c:v>79</c:v>
                </c:pt>
                <c:pt idx="18">
                  <c:v>84</c:v>
                </c:pt>
                <c:pt idx="19">
                  <c:v>87</c:v>
                </c:pt>
              </c:numCache>
            </c:numRef>
          </c:xVal>
          <c:yVal>
            <c:numRef>
              <c:f>[8]TW!$B$26:$R$26</c:f>
              <c:numCache>
                <c:formatCode>General</c:formatCode>
                <c:ptCount val="17"/>
                <c:pt idx="0">
                  <c:v>108.58021358333333</c:v>
                </c:pt>
                <c:pt idx="1">
                  <c:v>159.010346</c:v>
                </c:pt>
                <c:pt idx="2">
                  <c:v>184.95597949999998</c:v>
                </c:pt>
                <c:pt idx="3">
                  <c:v>229.88416816666668</c:v>
                </c:pt>
                <c:pt idx="4">
                  <c:v>276.17404491666667</c:v>
                </c:pt>
                <c:pt idx="5">
                  <c:v>430.86587716666668</c:v>
                </c:pt>
                <c:pt idx="6">
                  <c:v>427.92525849999998</c:v>
                </c:pt>
                <c:pt idx="7">
                  <c:v>561.97954533333336</c:v>
                </c:pt>
                <c:pt idx="8">
                  <c:v>675.58938375000014</c:v>
                </c:pt>
                <c:pt idx="9">
                  <c:v>774.87691174999998</c:v>
                </c:pt>
                <c:pt idx="10">
                  <c:v>894.55332700000008</c:v>
                </c:pt>
                <c:pt idx="11">
                  <c:v>1166.3468917500002</c:v>
                </c:pt>
                <c:pt idx="12">
                  <c:v>1318.1337163333333</c:v>
                </c:pt>
                <c:pt idx="13">
                  <c:v>1174.0498428999999</c:v>
                </c:pt>
                <c:pt idx="14">
                  <c:v>1535.4642578</c:v>
                </c:pt>
                <c:pt idx="15">
                  <c:v>1508.153386</c:v>
                </c:pt>
                <c:pt idx="16">
                  <c:v>1644.3687500000001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86-4B94-BC89-F921F24FB171}"/>
            </c:ext>
          </c:extLst>
        </c:ser>
        <c:ser>
          <c:idx val="3"/>
          <c:order val="3"/>
          <c:tx>
            <c:v>OLAPARIB</c:v>
          </c:tx>
          <c:errBars>
            <c:errDir val="y"/>
            <c:errBarType val="both"/>
            <c:errValType val="cust"/>
            <c:noEndCap val="0"/>
            <c:plus>
              <c:numRef>
                <c:f>[8]TW!$B$50:$U$50</c:f>
                <c:numCache>
                  <c:formatCode>General</c:formatCode>
                  <c:ptCount val="20"/>
                  <c:pt idx="0">
                    <c:v>25.194769500723691</c:v>
                  </c:pt>
                  <c:pt idx="1">
                    <c:v>43.775286443371833</c:v>
                  </c:pt>
                  <c:pt idx="2">
                    <c:v>58.204858279215138</c:v>
                  </c:pt>
                  <c:pt idx="3">
                    <c:v>66.607617081081386</c:v>
                  </c:pt>
                  <c:pt idx="4">
                    <c:v>89.533940782772163</c:v>
                  </c:pt>
                  <c:pt idx="5">
                    <c:v>107.22466251713639</c:v>
                  </c:pt>
                  <c:pt idx="6">
                    <c:v>126.01611169801014</c:v>
                  </c:pt>
                  <c:pt idx="7">
                    <c:v>148.122455268002</c:v>
                  </c:pt>
                  <c:pt idx="8">
                    <c:v>175.46772788067685</c:v>
                  </c:pt>
                  <c:pt idx="9">
                    <c:v>200.61370573218346</c:v>
                  </c:pt>
                  <c:pt idx="10">
                    <c:v>204.33798733664855</c:v>
                  </c:pt>
                  <c:pt idx="11">
                    <c:v>241.80863251018701</c:v>
                  </c:pt>
                  <c:pt idx="12">
                    <c:v>320.18960782956316</c:v>
                  </c:pt>
                  <c:pt idx="13">
                    <c:v>341.11818928203974</c:v>
                  </c:pt>
                  <c:pt idx="14">
                    <c:v>399.92222615334089</c:v>
                  </c:pt>
                  <c:pt idx="15">
                    <c:v>299.46742050533601</c:v>
                  </c:pt>
                  <c:pt idx="16">
                    <c:v>455.04988044651736</c:v>
                  </c:pt>
                  <c:pt idx="17">
                    <c:v>386.82946521366762</c:v>
                  </c:pt>
                  <c:pt idx="18">
                    <c:v>282.59321977071511</c:v>
                  </c:pt>
                  <c:pt idx="19">
                    <c:v>318.83764339256999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[8]TW!$B$4:$U$4</c:f>
              <c:numCache>
                <c:formatCode>General</c:formatCode>
                <c:ptCount val="20"/>
                <c:pt idx="0">
                  <c:v>21</c:v>
                </c:pt>
                <c:pt idx="1">
                  <c:v>24</c:v>
                </c:pt>
                <c:pt idx="2">
                  <c:v>28</c:v>
                </c:pt>
                <c:pt idx="3">
                  <c:v>31</c:v>
                </c:pt>
                <c:pt idx="4">
                  <c:v>35</c:v>
                </c:pt>
                <c:pt idx="5">
                  <c:v>38</c:v>
                </c:pt>
                <c:pt idx="6">
                  <c:v>42</c:v>
                </c:pt>
                <c:pt idx="7">
                  <c:v>45</c:v>
                </c:pt>
                <c:pt idx="8">
                  <c:v>49</c:v>
                </c:pt>
                <c:pt idx="9">
                  <c:v>52</c:v>
                </c:pt>
                <c:pt idx="10">
                  <c:v>56</c:v>
                </c:pt>
                <c:pt idx="11">
                  <c:v>59</c:v>
                </c:pt>
                <c:pt idx="12">
                  <c:v>63</c:v>
                </c:pt>
                <c:pt idx="13">
                  <c:v>66</c:v>
                </c:pt>
                <c:pt idx="14">
                  <c:v>70</c:v>
                </c:pt>
                <c:pt idx="15">
                  <c:v>73</c:v>
                </c:pt>
                <c:pt idx="16">
                  <c:v>77</c:v>
                </c:pt>
                <c:pt idx="17">
                  <c:v>79</c:v>
                </c:pt>
                <c:pt idx="18">
                  <c:v>84</c:v>
                </c:pt>
                <c:pt idx="19">
                  <c:v>87</c:v>
                </c:pt>
              </c:numCache>
            </c:numRef>
          </c:xVal>
          <c:yVal>
            <c:numRef>
              <c:f>[8]TW!$B$49:$P$49</c:f>
              <c:numCache>
                <c:formatCode>General</c:formatCode>
                <c:ptCount val="15"/>
                <c:pt idx="0">
                  <c:v>110.02957628571428</c:v>
                </c:pt>
                <c:pt idx="1">
                  <c:v>152.03257778571427</c:v>
                </c:pt>
                <c:pt idx="2">
                  <c:v>198.84631578571427</c:v>
                </c:pt>
                <c:pt idx="3">
                  <c:v>234.39243221428566</c:v>
                </c:pt>
                <c:pt idx="4">
                  <c:v>324.85551621428567</c:v>
                </c:pt>
                <c:pt idx="5">
                  <c:v>385.65263871428573</c:v>
                </c:pt>
                <c:pt idx="6">
                  <c:v>458.15452185714287</c:v>
                </c:pt>
                <c:pt idx="7">
                  <c:v>558.70411121428572</c:v>
                </c:pt>
                <c:pt idx="8">
                  <c:v>705.73893528571432</c:v>
                </c:pt>
                <c:pt idx="9">
                  <c:v>756.50918714285706</c:v>
                </c:pt>
                <c:pt idx="10">
                  <c:v>865.32727507142863</c:v>
                </c:pt>
                <c:pt idx="11">
                  <c:v>954.0354595</c:v>
                </c:pt>
                <c:pt idx="12">
                  <c:v>1244.3144072142857</c:v>
                </c:pt>
                <c:pt idx="13">
                  <c:v>1375.6084587857142</c:v>
                </c:pt>
                <c:pt idx="14">
                  <c:v>1545.1443217857143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A86-4B94-BC89-F921F24FB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65792"/>
        <c:axId val="4086771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PTX</c:v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[8]TW!$B$38:$U$38</c15:sqref>
                          </c15:formulaRef>
                        </c:ext>
                      </c:extLst>
                      <c:numCache>
                        <c:formatCode>General</c:formatCode>
                        <c:ptCount val="20"/>
                        <c:pt idx="0">
                          <c:v>34.016823089027433</c:v>
                        </c:pt>
                        <c:pt idx="1">
                          <c:v>40.424495900090989</c:v>
                        </c:pt>
                        <c:pt idx="2">
                          <c:v>55.887861250915165</c:v>
                        </c:pt>
                        <c:pt idx="3">
                          <c:v>51.310765461499841</c:v>
                        </c:pt>
                        <c:pt idx="4">
                          <c:v>50.839887142115934</c:v>
                        </c:pt>
                        <c:pt idx="5">
                          <c:v>37.111308491554205</c:v>
                        </c:pt>
                        <c:pt idx="6">
                          <c:v>35.42522017775908</c:v>
                        </c:pt>
                        <c:pt idx="7">
                          <c:v>36.71604727234223</c:v>
                        </c:pt>
                        <c:pt idx="8">
                          <c:v>43.613019526285612</c:v>
                        </c:pt>
                        <c:pt idx="9">
                          <c:v>69.879978320726963</c:v>
                        </c:pt>
                        <c:pt idx="10">
                          <c:v>82.74768270543683</c:v>
                        </c:pt>
                        <c:pt idx="11">
                          <c:v>96.691007724307724</c:v>
                        </c:pt>
                        <c:pt idx="12">
                          <c:v>124.58634665815907</c:v>
                        </c:pt>
                        <c:pt idx="13">
                          <c:v>150.3239264901344</c:v>
                        </c:pt>
                        <c:pt idx="14">
                          <c:v>171.3270019667128</c:v>
                        </c:pt>
                        <c:pt idx="15">
                          <c:v>249.62563983265221</c:v>
                        </c:pt>
                        <c:pt idx="16">
                          <c:v>293.96063830078174</c:v>
                        </c:pt>
                        <c:pt idx="17">
                          <c:v>339.39222035042297</c:v>
                        </c:pt>
                        <c:pt idx="18">
                          <c:v>366.98716793975268</c:v>
                        </c:pt>
                        <c:pt idx="19">
                          <c:v>425.32776111720568</c:v>
                        </c:pt>
                      </c:numCache>
                    </c:numRef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[8]TW!$B$4:$U$4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21</c:v>
                      </c:pt>
                      <c:pt idx="1">
                        <c:v>24</c:v>
                      </c:pt>
                      <c:pt idx="2">
                        <c:v>28</c:v>
                      </c:pt>
                      <c:pt idx="3">
                        <c:v>31</c:v>
                      </c:pt>
                      <c:pt idx="4">
                        <c:v>35</c:v>
                      </c:pt>
                      <c:pt idx="5">
                        <c:v>38</c:v>
                      </c:pt>
                      <c:pt idx="6">
                        <c:v>42</c:v>
                      </c:pt>
                      <c:pt idx="7">
                        <c:v>45</c:v>
                      </c:pt>
                      <c:pt idx="8">
                        <c:v>49</c:v>
                      </c:pt>
                      <c:pt idx="9">
                        <c:v>52</c:v>
                      </c:pt>
                      <c:pt idx="10">
                        <c:v>56</c:v>
                      </c:pt>
                      <c:pt idx="11">
                        <c:v>59</c:v>
                      </c:pt>
                      <c:pt idx="12">
                        <c:v>63</c:v>
                      </c:pt>
                      <c:pt idx="13">
                        <c:v>66</c:v>
                      </c:pt>
                      <c:pt idx="14">
                        <c:v>70</c:v>
                      </c:pt>
                      <c:pt idx="15">
                        <c:v>73</c:v>
                      </c:pt>
                      <c:pt idx="16">
                        <c:v>77</c:v>
                      </c:pt>
                      <c:pt idx="17">
                        <c:v>79</c:v>
                      </c:pt>
                      <c:pt idx="18">
                        <c:v>84</c:v>
                      </c:pt>
                      <c:pt idx="19">
                        <c:v>87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[8]TW!$B$37:$U$37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116.77920866666665</c:v>
                      </c:pt>
                      <c:pt idx="1">
                        <c:v>152.23663658333331</c:v>
                      </c:pt>
                      <c:pt idx="2">
                        <c:v>192.39470133333336</c:v>
                      </c:pt>
                      <c:pt idx="3">
                        <c:v>184.11207291666665</c:v>
                      </c:pt>
                      <c:pt idx="4">
                        <c:v>166.37987949999999</c:v>
                      </c:pt>
                      <c:pt idx="5">
                        <c:v>147.20530058333335</c:v>
                      </c:pt>
                      <c:pt idx="6">
                        <c:v>120.13594291666668</c:v>
                      </c:pt>
                      <c:pt idx="7">
                        <c:v>135.89282</c:v>
                      </c:pt>
                      <c:pt idx="8">
                        <c:v>147.32982533333333</c:v>
                      </c:pt>
                      <c:pt idx="9">
                        <c:v>200.88305374999996</c:v>
                      </c:pt>
                      <c:pt idx="10">
                        <c:v>246.02536566666672</c:v>
                      </c:pt>
                      <c:pt idx="11">
                        <c:v>298.6676966666667</c:v>
                      </c:pt>
                      <c:pt idx="12">
                        <c:v>425.68041066666666</c:v>
                      </c:pt>
                      <c:pt idx="13">
                        <c:v>526.48760200000004</c:v>
                      </c:pt>
                      <c:pt idx="14">
                        <c:v>653.00563908333334</c:v>
                      </c:pt>
                      <c:pt idx="15">
                        <c:v>912.96857625000018</c:v>
                      </c:pt>
                      <c:pt idx="16">
                        <c:v>1079.9353846666666</c:v>
                      </c:pt>
                      <c:pt idx="17">
                        <c:v>1139.8816763333332</c:v>
                      </c:pt>
                      <c:pt idx="18">
                        <c:v>1403.0203695</c:v>
                      </c:pt>
                      <c:pt idx="19">
                        <c:v>1643.6763160833332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5A86-4B94-BC89-F921F24FB17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ET</c:v>
                </c:tx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[8]TW!$B$63:$V$63</c15:sqref>
                          </c15:formulaRef>
                        </c:ext>
                      </c:extLst>
                      <c:numCache>
                        <c:formatCode>General</c:formatCode>
                        <c:ptCount val="21"/>
                        <c:pt idx="0">
                          <c:v>66.94149207543893</c:v>
                        </c:pt>
                        <c:pt idx="1">
                          <c:v>83.884544718751656</c:v>
                        </c:pt>
                        <c:pt idx="2">
                          <c:v>104.74702482622546</c:v>
                        </c:pt>
                        <c:pt idx="3">
                          <c:v>111.58205075406926</c:v>
                        </c:pt>
                        <c:pt idx="4">
                          <c:v>103.38782331440521</c:v>
                        </c:pt>
                        <c:pt idx="5">
                          <c:v>63.070789703724657</c:v>
                        </c:pt>
                        <c:pt idx="6">
                          <c:v>50.411793675944843</c:v>
                        </c:pt>
                        <c:pt idx="7">
                          <c:v>69.456450945935202</c:v>
                        </c:pt>
                        <c:pt idx="8">
                          <c:v>83.68736942656048</c:v>
                        </c:pt>
                        <c:pt idx="9">
                          <c:v>74.965449551591945</c:v>
                        </c:pt>
                        <c:pt idx="10">
                          <c:v>72.757299914752437</c:v>
                        </c:pt>
                        <c:pt idx="11">
                          <c:v>103.29116570308742</c:v>
                        </c:pt>
                        <c:pt idx="12">
                          <c:v>102.55687770097485</c:v>
                        </c:pt>
                        <c:pt idx="13">
                          <c:v>124.89464558192925</c:v>
                        </c:pt>
                        <c:pt idx="14">
                          <c:v>123.29928698430378</c:v>
                        </c:pt>
                        <c:pt idx="15">
                          <c:v>143.76351949438688</c:v>
                        </c:pt>
                        <c:pt idx="16">
                          <c:v>125.65583383977997</c:v>
                        </c:pt>
                        <c:pt idx="17">
                          <c:v>155.85618551434675</c:v>
                        </c:pt>
                        <c:pt idx="18">
                          <c:v>149.65895050508252</c:v>
                        </c:pt>
                        <c:pt idx="19">
                          <c:v>213.25524397694778</c:v>
                        </c:pt>
                        <c:pt idx="20">
                          <c:v>305.81309170773187</c:v>
                        </c:pt>
                      </c:numCache>
                    </c:numRef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[8]TW!$B$4:$U$4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21</c:v>
                      </c:pt>
                      <c:pt idx="1">
                        <c:v>24</c:v>
                      </c:pt>
                      <c:pt idx="2">
                        <c:v>28</c:v>
                      </c:pt>
                      <c:pt idx="3">
                        <c:v>31</c:v>
                      </c:pt>
                      <c:pt idx="4">
                        <c:v>35</c:v>
                      </c:pt>
                      <c:pt idx="5">
                        <c:v>38</c:v>
                      </c:pt>
                      <c:pt idx="6">
                        <c:v>42</c:v>
                      </c:pt>
                      <c:pt idx="7">
                        <c:v>45</c:v>
                      </c:pt>
                      <c:pt idx="8">
                        <c:v>49</c:v>
                      </c:pt>
                      <c:pt idx="9">
                        <c:v>52</c:v>
                      </c:pt>
                      <c:pt idx="10">
                        <c:v>56</c:v>
                      </c:pt>
                      <c:pt idx="11">
                        <c:v>59</c:v>
                      </c:pt>
                      <c:pt idx="12">
                        <c:v>63</c:v>
                      </c:pt>
                      <c:pt idx="13">
                        <c:v>66</c:v>
                      </c:pt>
                      <c:pt idx="14">
                        <c:v>70</c:v>
                      </c:pt>
                      <c:pt idx="15">
                        <c:v>73</c:v>
                      </c:pt>
                      <c:pt idx="16">
                        <c:v>77</c:v>
                      </c:pt>
                      <c:pt idx="17">
                        <c:v>79</c:v>
                      </c:pt>
                      <c:pt idx="18">
                        <c:v>84</c:v>
                      </c:pt>
                      <c:pt idx="19">
                        <c:v>87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[8]TW!$B$62:$U$62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113.19464214285713</c:v>
                      </c:pt>
                      <c:pt idx="1">
                        <c:v>135.35430914285715</c:v>
                      </c:pt>
                      <c:pt idx="2">
                        <c:v>170.77684149999999</c:v>
                      </c:pt>
                      <c:pt idx="3">
                        <c:v>192.40336392857142</c:v>
                      </c:pt>
                      <c:pt idx="4">
                        <c:v>221.22312521428572</c:v>
                      </c:pt>
                      <c:pt idx="5">
                        <c:v>239.51782929999999</c:v>
                      </c:pt>
                      <c:pt idx="6">
                        <c:v>237.11205069999997</c:v>
                      </c:pt>
                      <c:pt idx="7">
                        <c:v>300.94330100000008</c:v>
                      </c:pt>
                      <c:pt idx="8">
                        <c:v>337.05572749999999</c:v>
                      </c:pt>
                      <c:pt idx="9">
                        <c:v>355.49039679999998</c:v>
                      </c:pt>
                      <c:pt idx="10">
                        <c:v>386.34508110000002</c:v>
                      </c:pt>
                      <c:pt idx="11">
                        <c:v>441.74005670000008</c:v>
                      </c:pt>
                      <c:pt idx="12">
                        <c:v>535.5323204</c:v>
                      </c:pt>
                      <c:pt idx="13">
                        <c:v>574.06310180000003</c:v>
                      </c:pt>
                      <c:pt idx="14">
                        <c:v>632.13633289999996</c:v>
                      </c:pt>
                      <c:pt idx="15">
                        <c:v>927.1047542</c:v>
                      </c:pt>
                      <c:pt idx="16">
                        <c:v>935.22780060000002</c:v>
                      </c:pt>
                      <c:pt idx="17">
                        <c:v>1169.8844229000001</c:v>
                      </c:pt>
                      <c:pt idx="18">
                        <c:v>1379.3360822</c:v>
                      </c:pt>
                      <c:pt idx="19">
                        <c:v>1659.1173788999999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A86-4B94-BC89-F921F24FB171}"/>
                  </c:ext>
                </c:extLst>
              </c15:ser>
            </c15:filteredScatterSeries>
          </c:ext>
        </c:extLst>
      </c:scatterChart>
      <c:valAx>
        <c:axId val="40865792"/>
        <c:scaling>
          <c:orientation val="minMax"/>
          <c:min val="2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tumor implant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0867712"/>
        <c:crosses val="autoZero"/>
        <c:crossBetween val="midCat"/>
      </c:valAx>
      <c:valAx>
        <c:axId val="40867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Tumor weight (mgr)</a:t>
                </a:r>
              </a:p>
            </c:rich>
          </c:tx>
          <c:layout>
            <c:manualLayout>
              <c:xMode val="edge"/>
              <c:yMode val="edge"/>
              <c:x val="1.1111111111111125E-2"/>
              <c:y val="0.2031679684031012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0865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8644776469035449"/>
          <c:y val="0.12624949388065981"/>
          <c:w val="0.19690098889173951"/>
          <c:h val="0.4320885682504758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#316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[9]TW!$A$4</c:f>
              <c:strCache>
                <c:ptCount val="1"/>
                <c:pt idx="0">
                  <c:v>CTRL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[9]TW!$F$14</c:f>
                <c:numCache>
                  <c:formatCode>General</c:formatCode>
                  <c:ptCount val="1"/>
                  <c:pt idx="0">
                    <c:v>74.888033545930114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[9]TW!$B$3:$S$3</c:f>
              <c:numCache>
                <c:formatCode>General</c:formatCode>
                <c:ptCount val="18"/>
                <c:pt idx="0">
                  <c:v>35</c:v>
                </c:pt>
                <c:pt idx="1">
                  <c:v>38</c:v>
                </c:pt>
                <c:pt idx="2">
                  <c:v>42</c:v>
                </c:pt>
                <c:pt idx="3">
                  <c:v>45</c:v>
                </c:pt>
                <c:pt idx="4">
                  <c:v>49</c:v>
                </c:pt>
                <c:pt idx="5">
                  <c:v>52</c:v>
                </c:pt>
                <c:pt idx="6">
                  <c:v>56</c:v>
                </c:pt>
                <c:pt idx="7">
                  <c:v>60</c:v>
                </c:pt>
                <c:pt idx="8">
                  <c:v>63</c:v>
                </c:pt>
                <c:pt idx="9">
                  <c:v>70</c:v>
                </c:pt>
                <c:pt idx="10">
                  <c:v>73</c:v>
                </c:pt>
                <c:pt idx="11">
                  <c:v>77</c:v>
                </c:pt>
                <c:pt idx="12">
                  <c:v>82</c:v>
                </c:pt>
                <c:pt idx="13">
                  <c:v>86</c:v>
                </c:pt>
                <c:pt idx="14">
                  <c:v>97</c:v>
                </c:pt>
                <c:pt idx="15">
                  <c:v>101</c:v>
                </c:pt>
                <c:pt idx="16">
                  <c:v>103</c:v>
                </c:pt>
                <c:pt idx="17">
                  <c:v>107</c:v>
                </c:pt>
              </c:numCache>
            </c:numRef>
          </c:xVal>
          <c:yVal>
            <c:numRef>
              <c:f>[9]TW!$B$13:$S$13</c:f>
              <c:numCache>
                <c:formatCode>General</c:formatCode>
                <c:ptCount val="18"/>
                <c:pt idx="0">
                  <c:v>135.89044025000001</c:v>
                </c:pt>
                <c:pt idx="1">
                  <c:v>198.75614093749999</c:v>
                </c:pt>
                <c:pt idx="2">
                  <c:v>244.97810731250001</c:v>
                </c:pt>
                <c:pt idx="3">
                  <c:v>308.41919443749998</c:v>
                </c:pt>
                <c:pt idx="4">
                  <c:v>369.69922212499995</c:v>
                </c:pt>
                <c:pt idx="5">
                  <c:v>490.03027862499999</c:v>
                </c:pt>
                <c:pt idx="6">
                  <c:v>541.024207875</c:v>
                </c:pt>
                <c:pt idx="7">
                  <c:v>666.88499543750004</c:v>
                </c:pt>
                <c:pt idx="8">
                  <c:v>748.91142068750003</c:v>
                </c:pt>
                <c:pt idx="9">
                  <c:v>944.49855837500002</c:v>
                </c:pt>
                <c:pt idx="10">
                  <c:v>950.84791468750007</c:v>
                </c:pt>
                <c:pt idx="11">
                  <c:v>1204.0601410625002</c:v>
                </c:pt>
                <c:pt idx="12">
                  <c:v>1351.0500186250001</c:v>
                </c:pt>
                <c:pt idx="13">
                  <c:v>966.68304100000012</c:v>
                </c:pt>
                <c:pt idx="14">
                  <c:v>1559.4288726666666</c:v>
                </c:pt>
                <c:pt idx="15">
                  <c:v>1419.2365998749999</c:v>
                </c:pt>
                <c:pt idx="16">
                  <c:v>1636.197986875</c:v>
                </c:pt>
                <c:pt idx="17">
                  <c:v>1777.5998645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75-45B7-9882-84A40D998D91}"/>
            </c:ext>
          </c:extLst>
        </c:ser>
        <c:ser>
          <c:idx val="1"/>
          <c:order val="1"/>
          <c:tx>
            <c:strRef>
              <c:f>[9]TW!$A$17</c:f>
              <c:strCache>
                <c:ptCount val="1"/>
                <c:pt idx="0">
                  <c:v>DDP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[9]TW!$B$27:$AA$27</c:f>
                <c:numCache>
                  <c:formatCode>General</c:formatCode>
                  <c:ptCount val="26"/>
                  <c:pt idx="0">
                    <c:v>33.518038558282825</c:v>
                  </c:pt>
                  <c:pt idx="1">
                    <c:v>33.269562153281363</c:v>
                  </c:pt>
                  <c:pt idx="2">
                    <c:v>25.743398782350503</c:v>
                  </c:pt>
                  <c:pt idx="3">
                    <c:v>32.449611535774444</c:v>
                  </c:pt>
                  <c:pt idx="4">
                    <c:v>20.462413998432449</c:v>
                  </c:pt>
                  <c:pt idx="5">
                    <c:v>16.35213375063454</c:v>
                  </c:pt>
                  <c:pt idx="6">
                    <c:v>15.602687962923513</c:v>
                  </c:pt>
                  <c:pt idx="7">
                    <c:v>16.838099898348784</c:v>
                  </c:pt>
                  <c:pt idx="8">
                    <c:v>13.651061352520783</c:v>
                  </c:pt>
                  <c:pt idx="9">
                    <c:v>19.281742905944924</c:v>
                  </c:pt>
                  <c:pt idx="10">
                    <c:v>22.775807328369137</c:v>
                  </c:pt>
                  <c:pt idx="11">
                    <c:v>19.670209249684699</c:v>
                  </c:pt>
                  <c:pt idx="12">
                    <c:v>22.847358224872252</c:v>
                  </c:pt>
                  <c:pt idx="13">
                    <c:v>31.197840610647837</c:v>
                  </c:pt>
                  <c:pt idx="14">
                    <c:v>29.578778395401862</c:v>
                  </c:pt>
                  <c:pt idx="15">
                    <c:v>62.052469785842092</c:v>
                  </c:pt>
                  <c:pt idx="16">
                    <c:v>71.503601274880467</c:v>
                  </c:pt>
                  <c:pt idx="17">
                    <c:v>103.1474802239681</c:v>
                  </c:pt>
                  <c:pt idx="18">
                    <c:v>118.60984558669956</c:v>
                  </c:pt>
                  <c:pt idx="19">
                    <c:v>104.99082486173712</c:v>
                  </c:pt>
                  <c:pt idx="20">
                    <c:v>99.979779030664417</c:v>
                  </c:pt>
                  <c:pt idx="21">
                    <c:v>106.57664957632964</c:v>
                  </c:pt>
                  <c:pt idx="22">
                    <c:v>100.92565321872313</c:v>
                  </c:pt>
                  <c:pt idx="23">
                    <c:v>110.45886913147089</c:v>
                  </c:pt>
                  <c:pt idx="24">
                    <c:v>142.86362691740001</c:v>
                  </c:pt>
                  <c:pt idx="25">
                    <c:v>125.00637329569379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[9]TW!$B$3:$AJ$3</c:f>
              <c:numCache>
                <c:formatCode>General</c:formatCode>
                <c:ptCount val="35"/>
                <c:pt idx="0">
                  <c:v>35</c:v>
                </c:pt>
                <c:pt idx="1">
                  <c:v>38</c:v>
                </c:pt>
                <c:pt idx="2">
                  <c:v>42</c:v>
                </c:pt>
                <c:pt idx="3">
                  <c:v>45</c:v>
                </c:pt>
                <c:pt idx="4">
                  <c:v>49</c:v>
                </c:pt>
                <c:pt idx="5">
                  <c:v>52</c:v>
                </c:pt>
                <c:pt idx="6">
                  <c:v>56</c:v>
                </c:pt>
                <c:pt idx="7">
                  <c:v>60</c:v>
                </c:pt>
                <c:pt idx="8">
                  <c:v>63</c:v>
                </c:pt>
                <c:pt idx="9">
                  <c:v>70</c:v>
                </c:pt>
                <c:pt idx="10">
                  <c:v>73</c:v>
                </c:pt>
                <c:pt idx="11">
                  <c:v>77</c:v>
                </c:pt>
                <c:pt idx="12">
                  <c:v>82</c:v>
                </c:pt>
                <c:pt idx="13">
                  <c:v>86</c:v>
                </c:pt>
                <c:pt idx="14">
                  <c:v>97</c:v>
                </c:pt>
                <c:pt idx="15">
                  <c:v>101</c:v>
                </c:pt>
                <c:pt idx="16">
                  <c:v>103</c:v>
                </c:pt>
                <c:pt idx="17">
                  <c:v>107</c:v>
                </c:pt>
                <c:pt idx="18">
                  <c:v>110</c:v>
                </c:pt>
                <c:pt idx="19">
                  <c:v>114</c:v>
                </c:pt>
                <c:pt idx="20">
                  <c:v>117</c:v>
                </c:pt>
                <c:pt idx="21">
                  <c:v>121</c:v>
                </c:pt>
                <c:pt idx="22">
                  <c:v>124</c:v>
                </c:pt>
                <c:pt idx="23">
                  <c:v>129</c:v>
                </c:pt>
                <c:pt idx="24">
                  <c:v>135</c:v>
                </c:pt>
                <c:pt idx="25">
                  <c:v>138</c:v>
                </c:pt>
                <c:pt idx="26">
                  <c:v>142</c:v>
                </c:pt>
                <c:pt idx="27">
                  <c:v>145</c:v>
                </c:pt>
                <c:pt idx="28">
                  <c:v>149</c:v>
                </c:pt>
                <c:pt idx="29">
                  <c:v>152</c:v>
                </c:pt>
                <c:pt idx="30">
                  <c:v>155</c:v>
                </c:pt>
                <c:pt idx="31">
                  <c:v>158</c:v>
                </c:pt>
                <c:pt idx="32">
                  <c:v>163</c:v>
                </c:pt>
                <c:pt idx="33">
                  <c:v>165</c:v>
                </c:pt>
                <c:pt idx="34">
                  <c:v>169</c:v>
                </c:pt>
              </c:numCache>
            </c:numRef>
          </c:xVal>
          <c:yVal>
            <c:numRef>
              <c:f>[9]TW!$B$26:$AJ$26</c:f>
              <c:numCache>
                <c:formatCode>General</c:formatCode>
                <c:ptCount val="35"/>
                <c:pt idx="0">
                  <c:v>132.08381787499999</c:v>
                </c:pt>
                <c:pt idx="1">
                  <c:v>135.278898</c:v>
                </c:pt>
                <c:pt idx="2">
                  <c:v>88.584643</c:v>
                </c:pt>
                <c:pt idx="3">
                  <c:v>90.029695125000018</c:v>
                </c:pt>
                <c:pt idx="4">
                  <c:v>61.4741984375</c:v>
                </c:pt>
                <c:pt idx="5">
                  <c:v>47.42584025</c:v>
                </c:pt>
                <c:pt idx="6">
                  <c:v>52.323431312500006</c:v>
                </c:pt>
                <c:pt idx="7">
                  <c:v>45.657424687499997</c:v>
                </c:pt>
                <c:pt idx="8">
                  <c:v>37.67243775</c:v>
                </c:pt>
                <c:pt idx="9">
                  <c:v>46.272727500000002</c:v>
                </c:pt>
                <c:pt idx="10">
                  <c:v>47.759300937500001</c:v>
                </c:pt>
                <c:pt idx="11">
                  <c:v>53.395117062499999</c:v>
                </c:pt>
                <c:pt idx="12">
                  <c:v>64.760030428571426</c:v>
                </c:pt>
                <c:pt idx="13">
                  <c:v>77.998004357142847</c:v>
                </c:pt>
                <c:pt idx="14">
                  <c:v>88.990461571428568</c:v>
                </c:pt>
                <c:pt idx="15">
                  <c:v>133.22099328571429</c:v>
                </c:pt>
                <c:pt idx="16">
                  <c:v>143.40256657142857</c:v>
                </c:pt>
                <c:pt idx="17">
                  <c:v>208.59702864285717</c:v>
                </c:pt>
                <c:pt idx="18">
                  <c:v>241.74570485714284</c:v>
                </c:pt>
                <c:pt idx="19">
                  <c:v>214.91204099999999</c:v>
                </c:pt>
                <c:pt idx="20">
                  <c:v>211.51783935714289</c:v>
                </c:pt>
                <c:pt idx="21">
                  <c:v>233.91523199999997</c:v>
                </c:pt>
                <c:pt idx="22">
                  <c:v>187.00719807142855</c:v>
                </c:pt>
                <c:pt idx="23">
                  <c:v>255.96994292857144</c:v>
                </c:pt>
                <c:pt idx="24">
                  <c:v>308.11621107142855</c:v>
                </c:pt>
                <c:pt idx="25">
                  <c:v>301.32066371428573</c:v>
                </c:pt>
                <c:pt idx="26">
                  <c:v>313.72091349999999</c:v>
                </c:pt>
                <c:pt idx="27">
                  <c:v>404.36016842857134</c:v>
                </c:pt>
                <c:pt idx="28">
                  <c:v>523.13147321428573</c:v>
                </c:pt>
                <c:pt idx="29">
                  <c:v>588.77676942857136</c:v>
                </c:pt>
                <c:pt idx="30">
                  <c:v>647.52505771428582</c:v>
                </c:pt>
                <c:pt idx="31">
                  <c:v>624.85834362499997</c:v>
                </c:pt>
                <c:pt idx="32">
                  <c:v>836.72601987500002</c:v>
                </c:pt>
                <c:pt idx="33">
                  <c:v>562.27908533333334</c:v>
                </c:pt>
                <c:pt idx="34">
                  <c:v>753.46720333333326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75-45B7-9882-84A40D998D91}"/>
            </c:ext>
          </c:extLst>
        </c:ser>
        <c:ser>
          <c:idx val="3"/>
          <c:order val="3"/>
          <c:tx>
            <c:strRef>
              <c:f>[9]TW!$A$43</c:f>
              <c:strCache>
                <c:ptCount val="1"/>
                <c:pt idx="0">
                  <c:v>OLA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[9]TW!$B$53:$O$53</c:f>
                <c:numCache>
                  <c:formatCode>General</c:formatCode>
                  <c:ptCount val="14"/>
                  <c:pt idx="0">
                    <c:v>25.000086907345267</c:v>
                  </c:pt>
                  <c:pt idx="1">
                    <c:v>26.930737600204633</c:v>
                  </c:pt>
                  <c:pt idx="2">
                    <c:v>22.495268570695647</c:v>
                  </c:pt>
                  <c:pt idx="3">
                    <c:v>26.493031934139445</c:v>
                  </c:pt>
                  <c:pt idx="4">
                    <c:v>31.197344750030307</c:v>
                  </c:pt>
                  <c:pt idx="5">
                    <c:v>34.928983178199069</c:v>
                  </c:pt>
                  <c:pt idx="6">
                    <c:v>67.150097836642175</c:v>
                  </c:pt>
                  <c:pt idx="7">
                    <c:v>56.472654424193593</c:v>
                  </c:pt>
                  <c:pt idx="8">
                    <c:v>90.145282026227662</c:v>
                  </c:pt>
                  <c:pt idx="9">
                    <c:v>81.404730984294744</c:v>
                  </c:pt>
                  <c:pt idx="10">
                    <c:v>94.501276514376514</c:v>
                  </c:pt>
                  <c:pt idx="11">
                    <c:v>138.24748774000224</c:v>
                  </c:pt>
                  <c:pt idx="12">
                    <c:v>114.34044031974267</c:v>
                  </c:pt>
                  <c:pt idx="13">
                    <c:v>186.21330543019437</c:v>
                  </c:pt>
                </c:numCache>
              </c:numRef>
            </c:plus>
            <c:minus>
              <c:numRef>
                <c:f>[9]TW!$B$53:$S$53</c:f>
                <c:numCache>
                  <c:formatCode>General</c:formatCode>
                  <c:ptCount val="18"/>
                  <c:pt idx="0">
                    <c:v>25.000086907345267</c:v>
                  </c:pt>
                  <c:pt idx="1">
                    <c:v>26.930737600204633</c:v>
                  </c:pt>
                  <c:pt idx="2">
                    <c:v>22.495268570695647</c:v>
                  </c:pt>
                  <c:pt idx="3">
                    <c:v>26.493031934139445</c:v>
                  </c:pt>
                  <c:pt idx="4">
                    <c:v>31.197344750030307</c:v>
                  </c:pt>
                  <c:pt idx="5">
                    <c:v>34.928983178199069</c:v>
                  </c:pt>
                  <c:pt idx="6">
                    <c:v>67.150097836642175</c:v>
                  </c:pt>
                  <c:pt idx="7">
                    <c:v>56.472654424193593</c:v>
                  </c:pt>
                  <c:pt idx="8">
                    <c:v>90.145282026227662</c:v>
                  </c:pt>
                  <c:pt idx="9">
                    <c:v>81.404730984294744</c:v>
                  </c:pt>
                  <c:pt idx="10">
                    <c:v>94.501276514376514</c:v>
                  </c:pt>
                  <c:pt idx="11">
                    <c:v>138.24748774000224</c:v>
                  </c:pt>
                  <c:pt idx="12">
                    <c:v>114.34044031974267</c:v>
                  </c:pt>
                  <c:pt idx="13">
                    <c:v>186.21330543019437</c:v>
                  </c:pt>
                  <c:pt idx="14">
                    <c:v>268.16557345483926</c:v>
                  </c:pt>
                  <c:pt idx="15">
                    <c:v>96.957821801619957</c:v>
                  </c:pt>
                  <c:pt idx="16">
                    <c:v>101.27061097105091</c:v>
                  </c:pt>
                  <c:pt idx="17">
                    <c:v>241.24588097029331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[9]TW!$B$3:$S$3</c:f>
              <c:numCache>
                <c:formatCode>General</c:formatCode>
                <c:ptCount val="18"/>
                <c:pt idx="0">
                  <c:v>35</c:v>
                </c:pt>
                <c:pt idx="1">
                  <c:v>38</c:v>
                </c:pt>
                <c:pt idx="2">
                  <c:v>42</c:v>
                </c:pt>
                <c:pt idx="3">
                  <c:v>45</c:v>
                </c:pt>
                <c:pt idx="4">
                  <c:v>49</c:v>
                </c:pt>
                <c:pt idx="5">
                  <c:v>52</c:v>
                </c:pt>
                <c:pt idx="6">
                  <c:v>56</c:v>
                </c:pt>
                <c:pt idx="7">
                  <c:v>60</c:v>
                </c:pt>
                <c:pt idx="8">
                  <c:v>63</c:v>
                </c:pt>
                <c:pt idx="9">
                  <c:v>70</c:v>
                </c:pt>
                <c:pt idx="10">
                  <c:v>73</c:v>
                </c:pt>
                <c:pt idx="11">
                  <c:v>77</c:v>
                </c:pt>
                <c:pt idx="12">
                  <c:v>82</c:v>
                </c:pt>
                <c:pt idx="13">
                  <c:v>86</c:v>
                </c:pt>
                <c:pt idx="14">
                  <c:v>97</c:v>
                </c:pt>
                <c:pt idx="15">
                  <c:v>101</c:v>
                </c:pt>
                <c:pt idx="16">
                  <c:v>103</c:v>
                </c:pt>
                <c:pt idx="17">
                  <c:v>107</c:v>
                </c:pt>
              </c:numCache>
            </c:numRef>
          </c:xVal>
          <c:yVal>
            <c:numRef>
              <c:f>[9]TW!$B$52:$S$52</c:f>
              <c:numCache>
                <c:formatCode>General</c:formatCode>
                <c:ptCount val="18"/>
                <c:pt idx="0">
                  <c:v>126.02654068749999</c:v>
                </c:pt>
                <c:pt idx="1">
                  <c:v>163.71422612499998</c:v>
                </c:pt>
                <c:pt idx="2">
                  <c:v>172.73393143749999</c:v>
                </c:pt>
                <c:pt idx="3">
                  <c:v>219.64011956250005</c:v>
                </c:pt>
                <c:pt idx="4">
                  <c:v>262.02608268750004</c:v>
                </c:pt>
                <c:pt idx="5">
                  <c:v>297.13717221428573</c:v>
                </c:pt>
                <c:pt idx="6">
                  <c:v>408.10911774999994</c:v>
                </c:pt>
                <c:pt idx="7">
                  <c:v>467.86476006250001</c:v>
                </c:pt>
                <c:pt idx="8">
                  <c:v>511.24279487499996</c:v>
                </c:pt>
                <c:pt idx="9">
                  <c:v>654.19539681250001</c:v>
                </c:pt>
                <c:pt idx="10">
                  <c:v>728.35510762499996</c:v>
                </c:pt>
                <c:pt idx="11">
                  <c:v>853.79174631249987</c:v>
                </c:pt>
                <c:pt idx="12">
                  <c:v>834.23672693749995</c:v>
                </c:pt>
                <c:pt idx="13">
                  <c:v>1037.3307905000001</c:v>
                </c:pt>
                <c:pt idx="14">
                  <c:v>1612.1135059285716</c:v>
                </c:pt>
                <c:pt idx="15">
                  <c:v>1484.891241</c:v>
                </c:pt>
                <c:pt idx="16">
                  <c:v>1642.9124170999999</c:v>
                </c:pt>
                <c:pt idx="17">
                  <c:v>2185.6371200000003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75-45B7-9882-84A40D998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45248"/>
        <c:axId val="11984716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[9]TW!$A$30</c15:sqref>
                        </c15:formulaRef>
                      </c:ext>
                    </c:extLst>
                    <c:strCache>
                      <c:ptCount val="1"/>
                      <c:pt idx="0">
                        <c:v>PTX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plus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[9]TW!$Y$40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196.30960081997091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[9]TW!$B$40:$Y$40</c15:sqref>
                          </c15:formulaRef>
                        </c:ext>
                      </c:extLst>
                      <c:numCache>
                        <c:formatCode>General</c:formatCode>
                        <c:ptCount val="24"/>
                        <c:pt idx="0">
                          <c:v>25.652065424771322</c:v>
                        </c:pt>
                        <c:pt idx="1">
                          <c:v>34.988209770270466</c:v>
                        </c:pt>
                        <c:pt idx="2">
                          <c:v>23.385380737608337</c:v>
                        </c:pt>
                        <c:pt idx="3">
                          <c:v>14.37863232904547</c:v>
                        </c:pt>
                        <c:pt idx="4">
                          <c:v>13.191665358767674</c:v>
                        </c:pt>
                        <c:pt idx="5">
                          <c:v>13.376121802430562</c:v>
                        </c:pt>
                        <c:pt idx="6">
                          <c:v>11.293175988531365</c:v>
                        </c:pt>
                        <c:pt idx="7">
                          <c:v>11.121740923992045</c:v>
                        </c:pt>
                        <c:pt idx="8">
                          <c:v>13.443479753071053</c:v>
                        </c:pt>
                        <c:pt idx="9">
                          <c:v>20.682378664286425</c:v>
                        </c:pt>
                        <c:pt idx="10">
                          <c:v>16.611782158876839</c:v>
                        </c:pt>
                        <c:pt idx="11">
                          <c:v>15.16666124176159</c:v>
                        </c:pt>
                        <c:pt idx="12">
                          <c:v>17.625113400539426</c:v>
                        </c:pt>
                        <c:pt idx="13">
                          <c:v>18.807519086549473</c:v>
                        </c:pt>
                        <c:pt idx="14">
                          <c:v>46.661188058618478</c:v>
                        </c:pt>
                        <c:pt idx="15">
                          <c:v>61.532924041619779</c:v>
                        </c:pt>
                        <c:pt idx="16">
                          <c:v>112.60310050246864</c:v>
                        </c:pt>
                        <c:pt idx="17">
                          <c:v>147.07320058429602</c:v>
                        </c:pt>
                        <c:pt idx="18">
                          <c:v>139.21250743958294</c:v>
                        </c:pt>
                        <c:pt idx="19">
                          <c:v>214.48067322210886</c:v>
                        </c:pt>
                        <c:pt idx="20">
                          <c:v>270.84901298356391</c:v>
                        </c:pt>
                        <c:pt idx="21">
                          <c:v>118.16780443937313</c:v>
                        </c:pt>
                        <c:pt idx="22">
                          <c:v>191.94398130504939</c:v>
                        </c:pt>
                        <c:pt idx="23">
                          <c:v>196.30960081997091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[9]TW!$B$3:$AJ$3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0">
                        <c:v>35</c:v>
                      </c:pt>
                      <c:pt idx="1">
                        <c:v>38</c:v>
                      </c:pt>
                      <c:pt idx="2">
                        <c:v>42</c:v>
                      </c:pt>
                      <c:pt idx="3">
                        <c:v>45</c:v>
                      </c:pt>
                      <c:pt idx="4">
                        <c:v>49</c:v>
                      </c:pt>
                      <c:pt idx="5">
                        <c:v>52</c:v>
                      </c:pt>
                      <c:pt idx="6">
                        <c:v>56</c:v>
                      </c:pt>
                      <c:pt idx="7">
                        <c:v>60</c:v>
                      </c:pt>
                      <c:pt idx="8">
                        <c:v>63</c:v>
                      </c:pt>
                      <c:pt idx="9">
                        <c:v>70</c:v>
                      </c:pt>
                      <c:pt idx="10">
                        <c:v>73</c:v>
                      </c:pt>
                      <c:pt idx="11">
                        <c:v>77</c:v>
                      </c:pt>
                      <c:pt idx="12">
                        <c:v>82</c:v>
                      </c:pt>
                      <c:pt idx="13">
                        <c:v>86</c:v>
                      </c:pt>
                      <c:pt idx="14">
                        <c:v>97</c:v>
                      </c:pt>
                      <c:pt idx="15">
                        <c:v>101</c:v>
                      </c:pt>
                      <c:pt idx="16">
                        <c:v>103</c:v>
                      </c:pt>
                      <c:pt idx="17">
                        <c:v>107</c:v>
                      </c:pt>
                      <c:pt idx="18">
                        <c:v>110</c:v>
                      </c:pt>
                      <c:pt idx="19">
                        <c:v>114</c:v>
                      </c:pt>
                      <c:pt idx="20">
                        <c:v>117</c:v>
                      </c:pt>
                      <c:pt idx="21">
                        <c:v>121</c:v>
                      </c:pt>
                      <c:pt idx="22">
                        <c:v>124</c:v>
                      </c:pt>
                      <c:pt idx="23">
                        <c:v>129</c:v>
                      </c:pt>
                      <c:pt idx="24">
                        <c:v>135</c:v>
                      </c:pt>
                      <c:pt idx="25">
                        <c:v>138</c:v>
                      </c:pt>
                      <c:pt idx="26">
                        <c:v>142</c:v>
                      </c:pt>
                      <c:pt idx="27">
                        <c:v>145</c:v>
                      </c:pt>
                      <c:pt idx="28">
                        <c:v>149</c:v>
                      </c:pt>
                      <c:pt idx="29">
                        <c:v>152</c:v>
                      </c:pt>
                      <c:pt idx="30">
                        <c:v>155</c:v>
                      </c:pt>
                      <c:pt idx="31">
                        <c:v>158</c:v>
                      </c:pt>
                      <c:pt idx="32">
                        <c:v>163</c:v>
                      </c:pt>
                      <c:pt idx="33">
                        <c:v>165</c:v>
                      </c:pt>
                      <c:pt idx="34">
                        <c:v>169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[9]TW!$B$39:$AJ$39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0">
                        <c:v>124.50427887500001</c:v>
                      </c:pt>
                      <c:pt idx="1">
                        <c:v>168.24533212499998</c:v>
                      </c:pt>
                      <c:pt idx="2">
                        <c:v>114.92814850000001</c:v>
                      </c:pt>
                      <c:pt idx="3">
                        <c:v>99.890415312499997</c:v>
                      </c:pt>
                      <c:pt idx="4">
                        <c:v>79.379520374999998</c:v>
                      </c:pt>
                      <c:pt idx="5">
                        <c:v>71.856943437499993</c:v>
                      </c:pt>
                      <c:pt idx="6">
                        <c:v>68.225054812499991</c:v>
                      </c:pt>
                      <c:pt idx="7">
                        <c:v>61.177505687500002</c:v>
                      </c:pt>
                      <c:pt idx="8">
                        <c:v>72.541165250000006</c:v>
                      </c:pt>
                      <c:pt idx="9">
                        <c:v>51.794422124999997</c:v>
                      </c:pt>
                      <c:pt idx="10">
                        <c:v>54.650831312499996</c:v>
                      </c:pt>
                      <c:pt idx="11">
                        <c:v>56.385158999999994</c:v>
                      </c:pt>
                      <c:pt idx="12">
                        <c:v>66.071295312499998</c:v>
                      </c:pt>
                      <c:pt idx="13">
                        <c:v>57.558059687499998</c:v>
                      </c:pt>
                      <c:pt idx="14">
                        <c:v>100.7437150625</c:v>
                      </c:pt>
                      <c:pt idx="15">
                        <c:v>125.33859606250002</c:v>
                      </c:pt>
                      <c:pt idx="16">
                        <c:v>208.20875337500001</c:v>
                      </c:pt>
                      <c:pt idx="17">
                        <c:v>269.19685368749998</c:v>
                      </c:pt>
                      <c:pt idx="18">
                        <c:v>276.20953500000002</c:v>
                      </c:pt>
                      <c:pt idx="19">
                        <c:v>386.30212881250003</c:v>
                      </c:pt>
                      <c:pt idx="20">
                        <c:v>467.94398187499996</c:v>
                      </c:pt>
                      <c:pt idx="21">
                        <c:v>285.32116507142854</c:v>
                      </c:pt>
                      <c:pt idx="22">
                        <c:v>418.05052664285711</c:v>
                      </c:pt>
                      <c:pt idx="23">
                        <c:v>487.17468564285718</c:v>
                      </c:pt>
                      <c:pt idx="24">
                        <c:v>1096.0630575833336</c:v>
                      </c:pt>
                      <c:pt idx="25">
                        <c:v>36.892967249999998</c:v>
                      </c:pt>
                      <c:pt idx="26">
                        <c:v>53.105418750000005</c:v>
                      </c:pt>
                      <c:pt idx="27">
                        <c:v>58.004687750000002</c:v>
                      </c:pt>
                      <c:pt idx="28">
                        <c:v>102.792564</c:v>
                      </c:pt>
                      <c:pt idx="29">
                        <c:v>158.71148174999999</c:v>
                      </c:pt>
                      <c:pt idx="30">
                        <c:v>179.93536075</c:v>
                      </c:pt>
                      <c:pt idx="31">
                        <c:v>304.39908099999997</c:v>
                      </c:pt>
                      <c:pt idx="32">
                        <c:v>501.02211800000003</c:v>
                      </c:pt>
                      <c:pt idx="33">
                        <c:v>461.71796850000004</c:v>
                      </c:pt>
                      <c:pt idx="34">
                        <c:v>16.225460999999999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1875-45B7-9882-84A40D998D91}"/>
                  </c:ext>
                </c:extLst>
              </c15:ser>
            </c15:filteredScatterSeries>
          </c:ext>
        </c:extLst>
      </c:scatterChart>
      <c:valAx>
        <c:axId val="119845248"/>
        <c:scaling>
          <c:orientation val="minMax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 after tumor implant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47168"/>
        <c:crosses val="autoZero"/>
        <c:crossBetween val="midCat"/>
      </c:valAx>
      <c:valAx>
        <c:axId val="1198471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Tumor weight (mg)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845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885825</xdr:colOff>
      <xdr:row>41</xdr:row>
      <xdr:rowOff>76200</xdr:rowOff>
    </xdr:from>
    <xdr:to>
      <xdr:col>8</xdr:col>
      <xdr:colOff>323850</xdr:colOff>
      <xdr:row>57</xdr:row>
      <xdr:rowOff>57150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768B635F-EFAB-4642-8F3B-8C91C18B87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32</xdr:row>
      <xdr:rowOff>180975</xdr:rowOff>
    </xdr:from>
    <xdr:to>
      <xdr:col>8</xdr:col>
      <xdr:colOff>523875</xdr:colOff>
      <xdr:row>47</xdr:row>
      <xdr:rowOff>66675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172A96E-3764-4DE3-9510-567666EF3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53</xdr:row>
      <xdr:rowOff>0</xdr:rowOff>
    </xdr:from>
    <xdr:to>
      <xdr:col>21</xdr:col>
      <xdr:colOff>190500</xdr:colOff>
      <xdr:row>67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1DFC5E1-DC76-47B2-865A-08C251E01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714375</xdr:colOff>
      <xdr:row>43</xdr:row>
      <xdr:rowOff>180975</xdr:rowOff>
    </xdr:from>
    <xdr:to>
      <xdr:col>8</xdr:col>
      <xdr:colOff>571500</xdr:colOff>
      <xdr:row>61</xdr:row>
      <xdr:rowOff>9525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E567A17F-19CD-4DDA-A157-8CA7943D3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34</xdr:row>
      <xdr:rowOff>68036</xdr:rowOff>
    </xdr:from>
    <xdr:to>
      <xdr:col>10</xdr:col>
      <xdr:colOff>53069</xdr:colOff>
      <xdr:row>48</xdr:row>
      <xdr:rowOff>144236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063DA8B-036B-47D5-9DE7-94E5FC9FE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209872</xdr:colOff>
      <xdr:row>32</xdr:row>
      <xdr:rowOff>145297</xdr:rowOff>
    </xdr:from>
    <xdr:to>
      <xdr:col>11</xdr:col>
      <xdr:colOff>300362</xdr:colOff>
      <xdr:row>50</xdr:row>
      <xdr:rowOff>171976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761FA5F-07D0-4386-9487-DDE88D280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83342</xdr:colOff>
      <xdr:row>51</xdr:row>
      <xdr:rowOff>47626</xdr:rowOff>
    </xdr:from>
    <xdr:to>
      <xdr:col>12</xdr:col>
      <xdr:colOff>130968</xdr:colOff>
      <xdr:row>70</xdr:row>
      <xdr:rowOff>11906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1F0DB87-F89C-4845-85A2-7308F8228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142874</xdr:colOff>
      <xdr:row>38</xdr:row>
      <xdr:rowOff>150395</xdr:rowOff>
    </xdr:from>
    <xdr:to>
      <xdr:col>9</xdr:col>
      <xdr:colOff>768684</xdr:colOff>
      <xdr:row>61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F66F814-5163-42CB-AE3F-117EFE887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39157</xdr:colOff>
      <xdr:row>45</xdr:row>
      <xdr:rowOff>176742</xdr:rowOff>
    </xdr:from>
    <xdr:to>
      <xdr:col>11</xdr:col>
      <xdr:colOff>581024</xdr:colOff>
      <xdr:row>69</xdr:row>
      <xdr:rowOff>28575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8E1FDD7-D0FB-4139-B82E-D69E74EC7F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404813</xdr:colOff>
      <xdr:row>151</xdr:row>
      <xdr:rowOff>23812</xdr:rowOff>
    </xdr:from>
    <xdr:to>
      <xdr:col>26</xdr:col>
      <xdr:colOff>244929</xdr:colOff>
      <xdr:row>174</xdr:row>
      <xdr:rowOff>66145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E05E4F4D-54BD-4627-93DE-9A183140C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19050</xdr:colOff>
      <xdr:row>150</xdr:row>
      <xdr:rowOff>114300</xdr:rowOff>
    </xdr:from>
    <xdr:to>
      <xdr:col>12</xdr:col>
      <xdr:colOff>560917</xdr:colOff>
      <xdr:row>173</xdr:row>
      <xdr:rowOff>156633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D24DB28B-9347-45A1-AC56-3E73AD0A4E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124/R/%23124%205DDP%2014-4-2016%20DDP+olaparib/finale%20%231245DDP%2014-4-201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316/%23316%20Xp%208DDP%201-03-21/%23316%208DDP%201-03-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239/R/%23239%206DDP%2014-4-2016%20test%20resistenza%20DDP/finale%20%23239%206DDP%2014-4-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239/R/%23239%20R%2025-5-2017%20olaparib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266/S/exp%20%23266%20ascite%20VIIIp%2027-02-2018/%23266%20ascite%20VIIIp%20IP%2027-02-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261%20VIII%20p%2030-1-2015/%23261%20VIIIp%2030-1-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258%20IIIpass%2030-1-14/FINALE%23258%20III%20p%2030-1-2014%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271/%23271%20VIIp.%2015-7-2016/finale%20%23271%20VIIp%2015-7-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315/%23315%20V%20p.%2018-9-2017/18-9-2017%20%23315%20Vp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Farmacologia%20Molecolare/Francesca/2_IN%20VIVO/1_attivit&#224;%20farmacologiche%20xenografts%20ovaio/%23316/%23316%20VIp%2030-09-19/%23316%20VIp%2030-09-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-random"/>
      <sheetName val="random"/>
      <sheetName val="schedule"/>
      <sheetName val="misure"/>
      <sheetName val="TW"/>
      <sheetName val="BW"/>
    </sheetNames>
    <sheetDataSet>
      <sheetData sheetId="0"/>
      <sheetData sheetId="1"/>
      <sheetData sheetId="2"/>
      <sheetData sheetId="3"/>
      <sheetData sheetId="4"/>
      <sheetData sheetId="5">
        <row r="7">
          <cell r="B7">
            <v>25</v>
          </cell>
          <cell r="C7">
            <v>28</v>
          </cell>
          <cell r="D7">
            <v>32</v>
          </cell>
          <cell r="E7">
            <v>35</v>
          </cell>
          <cell r="F7">
            <v>39</v>
          </cell>
          <cell r="G7">
            <v>42</v>
          </cell>
          <cell r="H7">
            <v>46</v>
          </cell>
          <cell r="I7">
            <v>49</v>
          </cell>
          <cell r="J7">
            <v>53</v>
          </cell>
          <cell r="K7">
            <v>56</v>
          </cell>
          <cell r="L7">
            <v>60</v>
          </cell>
          <cell r="M7">
            <v>63</v>
          </cell>
        </row>
        <row r="16">
          <cell r="B16">
            <v>231.82832775</v>
          </cell>
          <cell r="C16">
            <v>508.63683516666669</v>
          </cell>
          <cell r="D16">
            <v>762.64002491666668</v>
          </cell>
          <cell r="E16">
            <v>1506.9801332499999</v>
          </cell>
          <cell r="F16">
            <v>1355.659930625</v>
          </cell>
          <cell r="G16">
            <v>2067.8290837500003</v>
          </cell>
          <cell r="H16">
            <v>2287.2183719999998</v>
          </cell>
          <cell r="I16">
            <v>2494.508198</v>
          </cell>
        </row>
        <row r="17">
          <cell r="B17">
            <v>69.925520318270614</v>
          </cell>
          <cell r="C17">
            <v>164.56628689423025</v>
          </cell>
          <cell r="D17">
            <v>286.55797142018321</v>
          </cell>
          <cell r="E17">
            <v>433.99302790912873</v>
          </cell>
          <cell r="F17">
            <v>491.64848466569356</v>
          </cell>
          <cell r="G17">
            <v>730.16148220982836</v>
          </cell>
          <cell r="H17">
            <v>706.74834294054529</v>
          </cell>
          <cell r="I17">
            <v>228.08860199999981</v>
          </cell>
        </row>
        <row r="27">
          <cell r="B27">
            <v>237.37312333333333</v>
          </cell>
          <cell r="C27">
            <v>429.51442641666671</v>
          </cell>
          <cell r="D27">
            <v>681.63268741666673</v>
          </cell>
          <cell r="E27">
            <v>1083.2749544166666</v>
          </cell>
          <cell r="F27">
            <v>899.58817479999993</v>
          </cell>
          <cell r="G27">
            <v>1088.4551616000001</v>
          </cell>
          <cell r="H27">
            <v>1370.2357701999999</v>
          </cell>
          <cell r="I27">
            <v>1527.7794916000003</v>
          </cell>
          <cell r="J27">
            <v>2466.9518300999998</v>
          </cell>
        </row>
        <row r="28">
          <cell r="B28">
            <v>65.707399962942603</v>
          </cell>
          <cell r="C28">
            <v>91.105164187445766</v>
          </cell>
          <cell r="D28">
            <v>151.01468628103981</v>
          </cell>
          <cell r="E28">
            <v>424.43429119917545</v>
          </cell>
          <cell r="F28">
            <v>211.71884330186293</v>
          </cell>
          <cell r="G28">
            <v>256.13960703985879</v>
          </cell>
          <cell r="H28">
            <v>337.38609558261754</v>
          </cell>
          <cell r="I28">
            <v>350.38802368960546</v>
          </cell>
          <cell r="J28">
            <v>610.95894754062908</v>
          </cell>
        </row>
        <row r="39">
          <cell r="B39">
            <v>237.61957249999998</v>
          </cell>
          <cell r="C39">
            <v>406.43264849999997</v>
          </cell>
          <cell r="D39">
            <v>616.93159707142854</v>
          </cell>
          <cell r="E39">
            <v>1107.6948293571429</v>
          </cell>
          <cell r="F39">
            <v>1711.7636594999999</v>
          </cell>
          <cell r="G39">
            <v>2458.9576710714286</v>
          </cell>
          <cell r="H39">
            <v>2546.7107544999999</v>
          </cell>
          <cell r="I39">
            <v>2556.987091</v>
          </cell>
        </row>
        <row r="40">
          <cell r="B40">
            <v>60.741842046705031</v>
          </cell>
          <cell r="C40">
            <v>107.56791810525738</v>
          </cell>
          <cell r="D40">
            <v>132.62823711482451</v>
          </cell>
          <cell r="E40">
            <v>268.20451692655791</v>
          </cell>
          <cell r="F40">
            <v>426.14893892488789</v>
          </cell>
          <cell r="G40">
            <v>660.53535838961261</v>
          </cell>
          <cell r="H40">
            <v>263.15901790871703</v>
          </cell>
          <cell r="I40">
            <v>497.82664413663821</v>
          </cell>
        </row>
      </sheetData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random"/>
      <sheetName val="RANDOM"/>
      <sheetName val="MISURE"/>
      <sheetName val="TW"/>
      <sheetName val="BW"/>
      <sheetName val="refinement"/>
    </sheetNames>
    <sheetDataSet>
      <sheetData sheetId="0"/>
      <sheetData sheetId="1"/>
      <sheetData sheetId="2"/>
      <sheetData sheetId="3"/>
      <sheetData sheetId="4">
        <row r="4">
          <cell r="B4">
            <v>28</v>
          </cell>
          <cell r="C4">
            <v>31</v>
          </cell>
          <cell r="D4">
            <v>35</v>
          </cell>
          <cell r="E4">
            <v>38</v>
          </cell>
          <cell r="F4">
            <v>42</v>
          </cell>
          <cell r="G4">
            <v>45</v>
          </cell>
          <cell r="H4">
            <v>49</v>
          </cell>
          <cell r="I4">
            <v>52</v>
          </cell>
          <cell r="J4">
            <v>57</v>
          </cell>
          <cell r="K4">
            <v>60</v>
          </cell>
          <cell r="L4">
            <v>63</v>
          </cell>
          <cell r="M4">
            <v>66</v>
          </cell>
          <cell r="N4">
            <v>71</v>
          </cell>
          <cell r="O4">
            <v>73</v>
          </cell>
          <cell r="P4">
            <v>77</v>
          </cell>
          <cell r="Q4">
            <v>80</v>
          </cell>
          <cell r="R4">
            <v>84</v>
          </cell>
          <cell r="S4">
            <v>87</v>
          </cell>
          <cell r="T4">
            <v>101</v>
          </cell>
          <cell r="U4"/>
          <cell r="V4"/>
        </row>
        <row r="5">
          <cell r="A5" t="str">
            <v>CTRL</v>
          </cell>
        </row>
        <row r="13">
          <cell r="B13">
            <v>101.4596217142857</v>
          </cell>
          <cell r="C13">
            <v>137.11691371428572</v>
          </cell>
          <cell r="D13">
            <v>151.88348207142855</v>
          </cell>
          <cell r="E13">
            <v>214.15473750000001</v>
          </cell>
          <cell r="F13">
            <v>261.76892157142851</v>
          </cell>
          <cell r="G13">
            <v>326.66996714285716</v>
          </cell>
          <cell r="H13">
            <v>597.72638928571439</v>
          </cell>
          <cell r="I13">
            <v>658.95622235714279</v>
          </cell>
          <cell r="J13">
            <v>1043.7043578571429</v>
          </cell>
          <cell r="K13">
            <v>1081.8289973333333</v>
          </cell>
          <cell r="L13">
            <v>1495.3881968333333</v>
          </cell>
          <cell r="M13">
            <v>1161.9751026666665</v>
          </cell>
          <cell r="N13">
            <v>1414.30576</v>
          </cell>
          <cell r="O13">
            <v>1615.7193749999999</v>
          </cell>
          <cell r="P13">
            <v>2185.1729346666666</v>
          </cell>
          <cell r="Q13"/>
        </row>
        <row r="14">
          <cell r="F14">
            <v>79.6245280259336</v>
          </cell>
        </row>
        <row r="17">
          <cell r="A17" t="str">
            <v>DDP</v>
          </cell>
        </row>
        <row r="25">
          <cell r="B25">
            <v>99.782370714285733</v>
          </cell>
          <cell r="C25">
            <v>118.62179557142858</v>
          </cell>
          <cell r="D25">
            <v>135.35807214285714</v>
          </cell>
          <cell r="E25">
            <v>187.31327107142857</v>
          </cell>
          <cell r="F25">
            <v>246.09811792857141</v>
          </cell>
          <cell r="G25">
            <v>244.90918771428571</v>
          </cell>
          <cell r="H25">
            <v>383.37227307142859</v>
          </cell>
          <cell r="I25">
            <v>446.00044385714284</v>
          </cell>
          <cell r="J25">
            <v>622.61222592857143</v>
          </cell>
          <cell r="K25">
            <v>738.88100550000001</v>
          </cell>
          <cell r="L25">
            <v>1078.6896377142857</v>
          </cell>
          <cell r="M25">
            <v>877.07051050000007</v>
          </cell>
          <cell r="N25">
            <v>880.89079859999981</v>
          </cell>
          <cell r="O25">
            <v>1048.8709308</v>
          </cell>
          <cell r="P25">
            <v>1071.3362723750001</v>
          </cell>
          <cell r="Q25">
            <v>771.10267699999997</v>
          </cell>
          <cell r="R25">
            <v>931.96128733333319</v>
          </cell>
          <cell r="S25">
            <v>1114.0834558333333</v>
          </cell>
          <cell r="T25">
            <v>1827.7154318333335</v>
          </cell>
          <cell r="U25"/>
          <cell r="V25"/>
        </row>
        <row r="26">
          <cell r="B26">
            <v>20.129734429372682</v>
          </cell>
          <cell r="C26">
            <v>26.809289002174925</v>
          </cell>
          <cell r="D26">
            <v>27.599202516343791</v>
          </cell>
          <cell r="E26">
            <v>46.531510972614548</v>
          </cell>
          <cell r="F26">
            <v>64.036646728784618</v>
          </cell>
          <cell r="G26">
            <v>70.032759644081025</v>
          </cell>
          <cell r="H26">
            <v>107.21047043538753</v>
          </cell>
          <cell r="I26">
            <v>143.94451507867501</v>
          </cell>
          <cell r="J26">
            <v>240.32244609498687</v>
          </cell>
          <cell r="K26">
            <v>238.66257584963503</v>
          </cell>
          <cell r="L26">
            <v>403.31349790185237</v>
          </cell>
          <cell r="M26">
            <v>223.89515232145212</v>
          </cell>
          <cell r="N26">
            <v>204.26629202807715</v>
          </cell>
          <cell r="O26">
            <v>269.75354591786214</v>
          </cell>
          <cell r="P26">
            <v>240.36927747121331</v>
          </cell>
          <cell r="Q26">
            <v>102.50382572828678</v>
          </cell>
          <cell r="R26">
            <v>102.95109971872252</v>
          </cell>
          <cell r="S26">
            <v>119.60962173537047</v>
          </cell>
          <cell r="T26">
            <v>183.52051724628365</v>
          </cell>
          <cell r="U26"/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-random"/>
      <sheetName val="random"/>
      <sheetName val="misure"/>
      <sheetName val="TW"/>
      <sheetName val="BW"/>
    </sheetNames>
    <sheetDataSet>
      <sheetData sheetId="0"/>
      <sheetData sheetId="1"/>
      <sheetData sheetId="2"/>
      <sheetData sheetId="3"/>
      <sheetData sheetId="4">
        <row r="7">
          <cell r="B7">
            <v>21</v>
          </cell>
          <cell r="C7">
            <v>25</v>
          </cell>
          <cell r="D7">
            <v>28</v>
          </cell>
          <cell r="E7">
            <v>32</v>
          </cell>
          <cell r="F7">
            <v>35</v>
          </cell>
          <cell r="G7">
            <v>39</v>
          </cell>
          <cell r="H7">
            <v>41</v>
          </cell>
          <cell r="I7">
            <v>46</v>
          </cell>
          <cell r="J7">
            <v>53</v>
          </cell>
          <cell r="K7">
            <v>60</v>
          </cell>
          <cell r="L7">
            <v>63</v>
          </cell>
          <cell r="M7">
            <v>67</v>
          </cell>
          <cell r="N7">
            <v>70</v>
          </cell>
          <cell r="O7">
            <v>74</v>
          </cell>
          <cell r="P7">
            <v>77</v>
          </cell>
        </row>
        <row r="17">
          <cell r="B17">
            <v>183.66608971428573</v>
          </cell>
          <cell r="C17">
            <v>296.00518357142857</v>
          </cell>
          <cell r="D17">
            <v>432.93506114285719</v>
          </cell>
          <cell r="E17">
            <v>581.9973275000001</v>
          </cell>
          <cell r="F17">
            <v>681.25655399999994</v>
          </cell>
          <cell r="G17">
            <v>862.68196207142853</v>
          </cell>
          <cell r="H17">
            <v>965.48425199999997</v>
          </cell>
          <cell r="I17">
            <v>974.04058987500002</v>
          </cell>
          <cell r="J17">
            <v>1195.4481774999999</v>
          </cell>
          <cell r="K17">
            <v>1699.6649299999999</v>
          </cell>
        </row>
        <row r="18">
          <cell r="B18">
            <v>34.397128622291795</v>
          </cell>
          <cell r="C18">
            <v>60.658254123207946</v>
          </cell>
          <cell r="D18">
            <v>78.729280303456861</v>
          </cell>
          <cell r="E18">
            <v>116.00132024122755</v>
          </cell>
          <cell r="F18">
            <v>159.19216765184953</v>
          </cell>
          <cell r="G18">
            <v>198.21771876684193</v>
          </cell>
          <cell r="H18">
            <v>221.78230642222579</v>
          </cell>
          <cell r="I18">
            <v>287.21641910831909</v>
          </cell>
          <cell r="J18">
            <v>397.35164411365423</v>
          </cell>
          <cell r="K18">
            <v>646.48426036160117</v>
          </cell>
          <cell r="N18"/>
        </row>
        <row r="30">
          <cell r="B30">
            <v>183.89567264285714</v>
          </cell>
          <cell r="C30">
            <v>279.59431414285712</v>
          </cell>
          <cell r="D30">
            <v>420.66649807142863</v>
          </cell>
          <cell r="E30">
            <v>436.81468821428564</v>
          </cell>
          <cell r="F30">
            <v>516.3576300714285</v>
          </cell>
          <cell r="G30">
            <v>576.9995385714285</v>
          </cell>
          <cell r="H30">
            <v>622.08909914285698</v>
          </cell>
          <cell r="I30">
            <v>657.97975399999996</v>
          </cell>
          <cell r="J30">
            <v>1499.7984472142857</v>
          </cell>
          <cell r="K30">
            <v>1732.403470583333</v>
          </cell>
        </row>
        <row r="31">
          <cell r="B31">
            <v>38.144149865392734</v>
          </cell>
          <cell r="C31">
            <v>68.485644404642315</v>
          </cell>
          <cell r="D31">
            <v>102.20290576960258</v>
          </cell>
          <cell r="E31">
            <v>129.72164587707476</v>
          </cell>
          <cell r="F31">
            <v>147.07253097061474</v>
          </cell>
          <cell r="G31">
            <v>184.67896890355888</v>
          </cell>
          <cell r="H31">
            <v>173.23322079531255</v>
          </cell>
          <cell r="I31">
            <v>217.21030190374429</v>
          </cell>
          <cell r="J31">
            <v>392.80886082428287</v>
          </cell>
          <cell r="K31">
            <v>489.73763300978533</v>
          </cell>
          <cell r="L31">
            <v>238.20533315750467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random"/>
      <sheetName val="random"/>
      <sheetName val="misure"/>
      <sheetName val="TW"/>
      <sheetName val="BW"/>
    </sheetNames>
    <sheetDataSet>
      <sheetData sheetId="0"/>
      <sheetData sheetId="1"/>
      <sheetData sheetId="2"/>
      <sheetData sheetId="3"/>
      <sheetData sheetId="4">
        <row r="6">
          <cell r="B6">
            <v>18</v>
          </cell>
          <cell r="C6">
            <v>21</v>
          </cell>
          <cell r="D6">
            <v>25</v>
          </cell>
          <cell r="E6">
            <v>28</v>
          </cell>
          <cell r="F6">
            <v>32</v>
          </cell>
          <cell r="G6">
            <v>35</v>
          </cell>
          <cell r="H6">
            <v>39</v>
          </cell>
          <cell r="I6">
            <v>42</v>
          </cell>
          <cell r="J6">
            <v>49</v>
          </cell>
          <cell r="K6">
            <v>53</v>
          </cell>
          <cell r="L6">
            <v>56</v>
          </cell>
          <cell r="M6">
            <v>60</v>
          </cell>
          <cell r="N6">
            <v>63</v>
          </cell>
          <cell r="O6">
            <v>68</v>
          </cell>
        </row>
        <row r="14">
          <cell r="B14">
            <v>98.080295499999991</v>
          </cell>
          <cell r="C14">
            <v>159.86168683333332</v>
          </cell>
          <cell r="D14">
            <v>253.03370925000002</v>
          </cell>
          <cell r="E14">
            <v>359.02438133333334</v>
          </cell>
          <cell r="F14">
            <v>514.07910733333335</v>
          </cell>
          <cell r="G14">
            <v>644.48010683333325</v>
          </cell>
          <cell r="H14">
            <v>688.06052679999982</v>
          </cell>
          <cell r="I14">
            <v>796.7178457</v>
          </cell>
          <cell r="J14">
            <v>1193.0453156999999</v>
          </cell>
          <cell r="K14">
            <v>1601.2584634</v>
          </cell>
        </row>
        <row r="15">
          <cell r="B15">
            <v>19.936073334291294</v>
          </cell>
          <cell r="C15">
            <v>44.51883999618277</v>
          </cell>
          <cell r="D15">
            <v>80.850891862327231</v>
          </cell>
          <cell r="E15">
            <v>127.53651217184002</v>
          </cell>
          <cell r="F15">
            <v>179.74001179592392</v>
          </cell>
          <cell r="G15">
            <v>226.87627922994449</v>
          </cell>
          <cell r="H15">
            <v>208.70821271262122</v>
          </cell>
          <cell r="I15">
            <v>235.00544219139545</v>
          </cell>
          <cell r="J15">
            <v>335.29950245471537</v>
          </cell>
          <cell r="K15">
            <v>421.48408713513862</v>
          </cell>
        </row>
        <row r="25">
          <cell r="B25">
            <v>97.243122833333317</v>
          </cell>
          <cell r="C25">
            <v>166.16883783333333</v>
          </cell>
          <cell r="D25">
            <v>233.72450258333333</v>
          </cell>
          <cell r="E25">
            <v>336.30708941666666</v>
          </cell>
          <cell r="F25">
            <v>486.02441566666658</v>
          </cell>
          <cell r="G25">
            <v>577.55311391666658</v>
          </cell>
          <cell r="H25">
            <v>1023.4972749166667</v>
          </cell>
          <cell r="I25">
            <v>845.17096389999983</v>
          </cell>
          <cell r="J25">
            <v>1336.1852101000002</v>
          </cell>
          <cell r="K25">
            <v>1638.242511375</v>
          </cell>
        </row>
        <row r="26">
          <cell r="B26">
            <v>22.733247139336299</v>
          </cell>
          <cell r="C26">
            <v>45.518180764088761</v>
          </cell>
          <cell r="D26">
            <v>69.879969150771743</v>
          </cell>
          <cell r="E26">
            <v>104.21748314131884</v>
          </cell>
          <cell r="F26">
            <v>152.65875363657392</v>
          </cell>
          <cell r="G26">
            <v>160.78507715007109</v>
          </cell>
          <cell r="H26">
            <v>381.66789980332334</v>
          </cell>
          <cell r="I26">
            <v>264.34242613363881</v>
          </cell>
          <cell r="J26">
            <v>364.16926222561796</v>
          </cell>
          <cell r="K26">
            <v>593.44029912614167</v>
          </cell>
        </row>
      </sheetData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random"/>
      <sheetName val="random"/>
      <sheetName val="misure"/>
      <sheetName val="Foglio1"/>
    </sheetNames>
    <sheetDataSet>
      <sheetData sheetId="0" refreshError="1"/>
      <sheetData sheetId="1" refreshError="1"/>
      <sheetData sheetId="2">
        <row r="6">
          <cell r="B6">
            <v>7</v>
          </cell>
          <cell r="D6">
            <v>10</v>
          </cell>
          <cell r="F6">
            <v>14</v>
          </cell>
          <cell r="H6">
            <v>17</v>
          </cell>
          <cell r="J6">
            <v>21</v>
          </cell>
          <cell r="L6">
            <v>23</v>
          </cell>
          <cell r="N6">
            <v>25</v>
          </cell>
          <cell r="P6">
            <v>28</v>
          </cell>
          <cell r="R6">
            <v>31</v>
          </cell>
          <cell r="T6">
            <v>36</v>
          </cell>
          <cell r="V6">
            <v>38</v>
          </cell>
          <cell r="X6">
            <v>42</v>
          </cell>
          <cell r="Z6">
            <v>44</v>
          </cell>
          <cell r="AB6">
            <v>46</v>
          </cell>
          <cell r="AD6">
            <v>49</v>
          </cell>
          <cell r="AF6">
            <v>52</v>
          </cell>
          <cell r="AH6">
            <v>56</v>
          </cell>
          <cell r="AJ6">
            <v>59</v>
          </cell>
          <cell r="AL6">
            <v>65</v>
          </cell>
          <cell r="AN6">
            <v>67</v>
          </cell>
          <cell r="AP6">
            <v>70</v>
          </cell>
          <cell r="AR6">
            <v>73</v>
          </cell>
          <cell r="AU6">
            <v>77</v>
          </cell>
          <cell r="AW6">
            <v>81</v>
          </cell>
          <cell r="AY6">
            <v>84</v>
          </cell>
          <cell r="BA6">
            <v>87</v>
          </cell>
          <cell r="BC6">
            <v>91</v>
          </cell>
          <cell r="BE6">
            <v>94</v>
          </cell>
          <cell r="BG6">
            <v>98</v>
          </cell>
        </row>
        <row r="15">
          <cell r="B15">
            <v>24.028571428571432</v>
          </cell>
          <cell r="D15">
            <v>24.171428571428571</v>
          </cell>
          <cell r="F15">
            <v>25.042857142857141</v>
          </cell>
          <cell r="H15">
            <v>25.971428571428572</v>
          </cell>
          <cell r="J15">
            <v>27.085714285714285</v>
          </cell>
          <cell r="L15">
            <v>27.61428571428571</v>
          </cell>
        </row>
        <row r="16">
          <cell r="B16">
            <v>0.43134026216979482</v>
          </cell>
          <cell r="D16">
            <v>0.42745887338476668</v>
          </cell>
          <cell r="F16">
            <v>0.48592432433414168</v>
          </cell>
          <cell r="H16">
            <v>0.65418589382030368</v>
          </cell>
          <cell r="J16">
            <v>0.83905518617202834</v>
          </cell>
          <cell r="L16">
            <v>0.90880051020393859</v>
          </cell>
        </row>
        <row r="26">
          <cell r="B26">
            <v>21.633333333333336</v>
          </cell>
          <cell r="D26">
            <v>21.566666666666666</v>
          </cell>
          <cell r="F26">
            <v>22.316666666666663</v>
          </cell>
          <cell r="H26">
            <v>22.733333333333334</v>
          </cell>
          <cell r="J26">
            <v>24.049999999999997</v>
          </cell>
          <cell r="L26">
            <v>24.779999999999998</v>
          </cell>
          <cell r="N26">
            <v>25.36</v>
          </cell>
        </row>
        <row r="27">
          <cell r="B27">
            <v>0.71118055216504472</v>
          </cell>
          <cell r="D27">
            <v>0.64480832638682462</v>
          </cell>
          <cell r="F27">
            <v>0.64312604605249113</v>
          </cell>
          <cell r="H27">
            <v>0.5811865258054234</v>
          </cell>
          <cell r="J27">
            <v>0.58238017365520489</v>
          </cell>
          <cell r="L27">
            <v>0.73511903797956424</v>
          </cell>
          <cell r="N27">
            <v>0.52782572881586631</v>
          </cell>
        </row>
        <row r="37">
          <cell r="B37">
            <v>23.149999999999995</v>
          </cell>
          <cell r="D37">
            <v>23.483333333333334</v>
          </cell>
          <cell r="F37">
            <v>22.316666666666666</v>
          </cell>
          <cell r="H37">
            <v>22.883333333333336</v>
          </cell>
          <cell r="J37">
            <v>22.616666666666664</v>
          </cell>
          <cell r="L37">
            <v>23.400000000000002</v>
          </cell>
          <cell r="N37">
            <v>23.033333333333331</v>
          </cell>
          <cell r="P37">
            <v>23.25</v>
          </cell>
          <cell r="R37">
            <v>23.3</v>
          </cell>
          <cell r="T37">
            <v>24.783333333333335</v>
          </cell>
          <cell r="V37">
            <v>24.183333333333337</v>
          </cell>
          <cell r="X37">
            <v>24.75</v>
          </cell>
          <cell r="Z37">
            <v>25.466666666666669</v>
          </cell>
          <cell r="AB37">
            <v>25.966666666666665</v>
          </cell>
          <cell r="AD37">
            <v>25.366666666666664</v>
          </cell>
          <cell r="AF37">
            <v>25.55</v>
          </cell>
          <cell r="AH37">
            <v>25.566666666666666</v>
          </cell>
          <cell r="AJ37">
            <v>25.616666666666671</v>
          </cell>
          <cell r="AL37">
            <v>26.216666666666669</v>
          </cell>
          <cell r="AN37">
            <v>26.066666666666666</v>
          </cell>
          <cell r="AP37">
            <v>27.016666666666666</v>
          </cell>
          <cell r="AR37">
            <v>26.450000000000003</v>
          </cell>
          <cell r="AT37">
            <v>26.250000000000004</v>
          </cell>
          <cell r="AV37">
            <v>27.416666666666668</v>
          </cell>
          <cell r="AX37">
            <v>27.683333333333337</v>
          </cell>
          <cell r="AZ37">
            <v>27.816666666666666</v>
          </cell>
          <cell r="BB37">
            <v>27.650000000000002</v>
          </cell>
          <cell r="BD37">
            <v>28.399999999999995</v>
          </cell>
          <cell r="BF37">
            <v>28.533333333333331</v>
          </cell>
        </row>
        <row r="38">
          <cell r="B38">
            <v>0.81884064383737099</v>
          </cell>
          <cell r="D38">
            <v>0.71806065977124178</v>
          </cell>
          <cell r="F38">
            <v>0.77434560185430823</v>
          </cell>
          <cell r="H38">
            <v>0.68528177497370446</v>
          </cell>
          <cell r="J38">
            <v>0.57179055994694794</v>
          </cell>
          <cell r="L38">
            <v>0.67131711334261879</v>
          </cell>
          <cell r="N38">
            <v>0.58118652580542329</v>
          </cell>
          <cell r="P38">
            <v>0.66168975610427394</v>
          </cell>
          <cell r="R38">
            <v>0.64807406984078586</v>
          </cell>
          <cell r="T38">
            <v>0.89607167372060403</v>
          </cell>
          <cell r="V38">
            <v>0.83443260829007504</v>
          </cell>
          <cell r="X38">
            <v>1.0362592983097105</v>
          </cell>
          <cell r="Z38">
            <v>0.95626588585207017</v>
          </cell>
          <cell r="AB38">
            <v>0.92939645887951305</v>
          </cell>
          <cell r="AD38">
            <v>0.9397399167381959</v>
          </cell>
          <cell r="AF38">
            <v>1.0055678329514461</v>
          </cell>
          <cell r="AH38">
            <v>0.80526048235614078</v>
          </cell>
          <cell r="AJ38">
            <v>0.76307127961795151</v>
          </cell>
          <cell r="AL38">
            <v>0.98095758204816286</v>
          </cell>
          <cell r="AN38">
            <v>1.0183865234335692</v>
          </cell>
          <cell r="AP38">
            <v>1.0559092974514641</v>
          </cell>
          <cell r="AR38">
            <v>0.88496704270083804</v>
          </cell>
          <cell r="AT38">
            <v>0.99557353654396963</v>
          </cell>
          <cell r="AV38">
            <v>1.2070395372333269</v>
          </cell>
          <cell r="AX38">
            <v>1.1061695670696743</v>
          </cell>
          <cell r="AZ38">
            <v>1.0552777412184486</v>
          </cell>
          <cell r="BB38">
            <v>1.2104406910983567</v>
          </cell>
          <cell r="BD38">
            <v>1.3374104331381196</v>
          </cell>
          <cell r="BF38">
            <v>1.7721299174847394</v>
          </cell>
        </row>
      </sheetData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random"/>
      <sheetName val="random"/>
      <sheetName val="FR"/>
      <sheetName val="misure"/>
      <sheetName val="TW"/>
      <sheetName val="BW"/>
      <sheetName val="campioni"/>
    </sheetNames>
    <sheetDataSet>
      <sheetData sheetId="0"/>
      <sheetData sheetId="1"/>
      <sheetData sheetId="2"/>
      <sheetData sheetId="3"/>
      <sheetData sheetId="4"/>
      <sheetData sheetId="5">
        <row r="5">
          <cell r="B5">
            <v>21</v>
          </cell>
          <cell r="C5">
            <v>24</v>
          </cell>
          <cell r="D5">
            <v>28</v>
          </cell>
          <cell r="E5">
            <v>31</v>
          </cell>
          <cell r="F5">
            <v>35</v>
          </cell>
          <cell r="G5">
            <v>38</v>
          </cell>
          <cell r="H5">
            <v>41</v>
          </cell>
          <cell r="I5">
            <v>45</v>
          </cell>
          <cell r="J5">
            <v>48</v>
          </cell>
          <cell r="K5">
            <v>52</v>
          </cell>
          <cell r="L5">
            <v>55</v>
          </cell>
          <cell r="M5">
            <v>59</v>
          </cell>
          <cell r="N5">
            <v>62</v>
          </cell>
          <cell r="O5">
            <v>67</v>
          </cell>
          <cell r="P5">
            <v>70</v>
          </cell>
          <cell r="Q5">
            <v>73</v>
          </cell>
          <cell r="R5">
            <v>80</v>
          </cell>
          <cell r="S5">
            <v>84</v>
          </cell>
          <cell r="T5">
            <v>87</v>
          </cell>
          <cell r="U5">
            <v>92</v>
          </cell>
          <cell r="V5">
            <v>94</v>
          </cell>
          <cell r="W5">
            <v>98</v>
          </cell>
          <cell r="X5">
            <v>101</v>
          </cell>
          <cell r="Y5">
            <v>105</v>
          </cell>
          <cell r="Z5">
            <v>108</v>
          </cell>
          <cell r="AA5">
            <v>112</v>
          </cell>
          <cell r="AB5">
            <v>115</v>
          </cell>
          <cell r="AC5">
            <v>119</v>
          </cell>
          <cell r="AD5">
            <v>127</v>
          </cell>
          <cell r="AE5">
            <v>132</v>
          </cell>
          <cell r="AF5">
            <v>135</v>
          </cell>
          <cell r="AG5">
            <v>139</v>
          </cell>
          <cell r="AH5">
            <v>142</v>
          </cell>
          <cell r="AI5">
            <v>146</v>
          </cell>
          <cell r="AJ5">
            <v>149</v>
          </cell>
          <cell r="AK5">
            <v>153</v>
          </cell>
          <cell r="AL5">
            <v>158</v>
          </cell>
          <cell r="AM5">
            <v>162</v>
          </cell>
          <cell r="AN5">
            <v>165</v>
          </cell>
          <cell r="AO5">
            <v>169</v>
          </cell>
          <cell r="AP5">
            <v>172</v>
          </cell>
          <cell r="AQ5">
            <v>176</v>
          </cell>
          <cell r="AR5">
            <v>180</v>
          </cell>
          <cell r="AS5">
            <v>183</v>
          </cell>
          <cell r="AT5">
            <v>187</v>
          </cell>
          <cell r="AU5">
            <v>190</v>
          </cell>
          <cell r="AV5">
            <v>207</v>
          </cell>
        </row>
        <row r="16">
          <cell r="B16">
            <v>135.93375</v>
          </cell>
          <cell r="C16">
            <v>189.58499999999998</v>
          </cell>
          <cell r="D16">
            <v>243.48375000000001</v>
          </cell>
          <cell r="E16">
            <v>313.60374999999999</v>
          </cell>
          <cell r="F16">
            <v>409.50750000000005</v>
          </cell>
          <cell r="G16">
            <v>531.1350000000001</v>
          </cell>
          <cell r="H16">
            <v>632.59624999999994</v>
          </cell>
          <cell r="I16">
            <v>842.83</v>
          </cell>
          <cell r="J16">
            <v>857.46875000000011</v>
          </cell>
          <cell r="K16">
            <v>1092.5687499999999</v>
          </cell>
          <cell r="L16">
            <v>1373.6212499999999</v>
          </cell>
          <cell r="M16">
            <v>1707.1799999999998</v>
          </cell>
          <cell r="N16"/>
          <cell r="AM16"/>
          <cell r="AN16"/>
          <cell r="AO16"/>
          <cell r="AP16"/>
        </row>
        <row r="17">
          <cell r="B17">
            <v>65.38789314271304</v>
          </cell>
          <cell r="C17">
            <v>70.707075014759795</v>
          </cell>
          <cell r="D17">
            <v>105.32025228355381</v>
          </cell>
          <cell r="E17">
            <v>146.2905171165045</v>
          </cell>
          <cell r="F17">
            <v>143.31549210944141</v>
          </cell>
          <cell r="G17">
            <v>219.15027544717174</v>
          </cell>
          <cell r="H17">
            <v>285.81304448575196</v>
          </cell>
          <cell r="I17">
            <v>385.46054328370798</v>
          </cell>
          <cell r="J17">
            <v>388.08899743072539</v>
          </cell>
          <cell r="K17">
            <v>411.18419693915757</v>
          </cell>
          <cell r="L17">
            <v>451.66065869466667</v>
          </cell>
          <cell r="M17">
            <v>719.94178925402514</v>
          </cell>
          <cell r="N17"/>
        </row>
        <row r="30">
          <cell r="B30">
            <v>134.89999999999998</v>
          </cell>
          <cell r="C30">
            <v>138.55000000000001</v>
          </cell>
          <cell r="D30">
            <v>123.64222222222222</v>
          </cell>
          <cell r="E30">
            <v>104.45333333333332</v>
          </cell>
          <cell r="F30">
            <v>65.217777777777783</v>
          </cell>
          <cell r="G30">
            <v>37.794444444444451</v>
          </cell>
          <cell r="H30">
            <v>28.546666666666674</v>
          </cell>
          <cell r="I30">
            <v>17.452222222222222</v>
          </cell>
          <cell r="J30">
            <v>12.706666666666667</v>
          </cell>
          <cell r="K30">
            <v>9.6844444444444449</v>
          </cell>
          <cell r="L30">
            <v>10.978888888888889</v>
          </cell>
          <cell r="M30">
            <v>8.3555555555555561</v>
          </cell>
          <cell r="N30">
            <v>8.2355555555555569</v>
          </cell>
          <cell r="O30">
            <v>4.1466666666666665</v>
          </cell>
          <cell r="P30">
            <v>5.99</v>
          </cell>
          <cell r="Q30">
            <v>3.8488888888888888</v>
          </cell>
          <cell r="R30">
            <v>2.9166666666666665</v>
          </cell>
          <cell r="S30">
            <v>4.1655555555555557</v>
          </cell>
          <cell r="T30">
            <v>2.8144444444444447</v>
          </cell>
          <cell r="U30">
            <v>1.01</v>
          </cell>
          <cell r="V30">
            <v>3.6033333333333335</v>
          </cell>
          <cell r="W30">
            <v>4.427777777777778</v>
          </cell>
          <cell r="X30">
            <v>4.25</v>
          </cell>
          <cell r="Y30">
            <v>4.7433333333333332</v>
          </cell>
          <cell r="Z30">
            <v>4.703333333333334</v>
          </cell>
          <cell r="AA30">
            <v>3.9233333333333329</v>
          </cell>
          <cell r="AB30">
            <v>2.6577777777777776</v>
          </cell>
          <cell r="AC30">
            <v>4.3899999999999997</v>
          </cell>
          <cell r="AD30">
            <v>11.85888888888889</v>
          </cell>
          <cell r="AE30">
            <v>19.933333333333334</v>
          </cell>
          <cell r="AF30">
            <v>23.393333333333334</v>
          </cell>
          <cell r="AG30">
            <v>33.948888888888888</v>
          </cell>
          <cell r="AH30">
            <v>42.13111111111111</v>
          </cell>
          <cell r="AI30">
            <v>56.00555555555556</v>
          </cell>
          <cell r="AJ30">
            <v>73.604444444444454</v>
          </cell>
          <cell r="AK30">
            <v>90.475555555555559</v>
          </cell>
          <cell r="AL30">
            <v>86.353333333333325</v>
          </cell>
          <cell r="AM30">
            <v>119.58777777777777</v>
          </cell>
          <cell r="AN30">
            <v>129.21555555555554</v>
          </cell>
          <cell r="AO30">
            <v>154.41777777777779</v>
          </cell>
          <cell r="AP30">
            <v>147.27333333333337</v>
          </cell>
          <cell r="AQ30">
            <v>147.27333333333337</v>
          </cell>
          <cell r="AR30">
            <v>201.35888888888888</v>
          </cell>
          <cell r="AS30">
            <v>240.22777777777776</v>
          </cell>
          <cell r="AT30">
            <v>312.11555555555555</v>
          </cell>
          <cell r="AU30">
            <v>271.95222222222225</v>
          </cell>
          <cell r="AW30"/>
          <cell r="AX30"/>
          <cell r="AY30"/>
          <cell r="AZ30"/>
        </row>
        <row r="31">
          <cell r="B31">
            <v>61.787054064747295</v>
          </cell>
          <cell r="C31">
            <v>47.962527821206407</v>
          </cell>
          <cell r="D31">
            <v>61.863302283700072</v>
          </cell>
          <cell r="E31">
            <v>50.841128282130036</v>
          </cell>
          <cell r="F31">
            <v>30.934709784390169</v>
          </cell>
          <cell r="G31">
            <v>13.354699651350355</v>
          </cell>
          <cell r="H31">
            <v>15.866870359336758</v>
          </cell>
          <cell r="I31">
            <v>4.7452417688084623</v>
          </cell>
          <cell r="J31">
            <v>7.1794324288205384</v>
          </cell>
          <cell r="K31">
            <v>6.5285739467189758</v>
          </cell>
          <cell r="L31">
            <v>6.2960968949906704</v>
          </cell>
          <cell r="M31">
            <v>4.4678605369659614</v>
          </cell>
          <cell r="N31">
            <v>5.5625963162697492</v>
          </cell>
          <cell r="O31">
            <v>4.1159294211635853</v>
          </cell>
          <cell r="P31">
            <v>5.239892651572168</v>
          </cell>
          <cell r="Q31">
            <v>4.2521037276989277</v>
          </cell>
          <cell r="R31">
            <v>3.5951251716734425</v>
          </cell>
          <cell r="S31">
            <v>3.5068223191056851</v>
          </cell>
          <cell r="T31">
            <v>3.9587912015889115</v>
          </cell>
          <cell r="U31">
            <v>2.0513532119067159</v>
          </cell>
          <cell r="V31">
            <v>5.1430098191623168</v>
          </cell>
          <cell r="W31">
            <v>4.8241832929983541</v>
          </cell>
          <cell r="X31">
            <v>4.5422323806692226</v>
          </cell>
          <cell r="Y31">
            <v>4.1168252331134969</v>
          </cell>
          <cell r="Z31">
            <v>5.8759531141764558</v>
          </cell>
          <cell r="AA31">
            <v>8.2452501478123761</v>
          </cell>
          <cell r="AB31">
            <v>6.7983633651375568</v>
          </cell>
          <cell r="AC31">
            <v>9.2371072311627938</v>
          </cell>
          <cell r="AD31">
            <v>26.454124652142831</v>
          </cell>
          <cell r="AE31">
            <v>49.460191315845115</v>
          </cell>
          <cell r="AF31">
            <v>60.789404298775622</v>
          </cell>
          <cell r="AG31">
            <v>77.95414765175174</v>
          </cell>
          <cell r="AH31">
            <v>100.91786975610965</v>
          </cell>
          <cell r="AI31">
            <v>140.23978831907078</v>
          </cell>
          <cell r="AJ31">
            <v>184.97927722525515</v>
          </cell>
          <cell r="AK31">
            <v>214.34840010547731</v>
          </cell>
          <cell r="AL31">
            <v>214.85195786866828</v>
          </cell>
          <cell r="AM31">
            <v>302.89452808600629</v>
          </cell>
          <cell r="AN31">
            <v>333.74945798124941</v>
          </cell>
          <cell r="AO31">
            <v>406.29839523365638</v>
          </cell>
          <cell r="AP31">
            <v>358.85876055211469</v>
          </cell>
          <cell r="AQ31">
            <v>358.85876055211469</v>
          </cell>
          <cell r="AR31">
            <v>534.1743344041447</v>
          </cell>
          <cell r="AS31">
            <v>631.0927905383204</v>
          </cell>
          <cell r="AT31">
            <v>817.21020531915644</v>
          </cell>
          <cell r="AU31">
            <v>690.92831380646464</v>
          </cell>
          <cell r="AW31"/>
          <cell r="AX31"/>
        </row>
      </sheetData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random"/>
      <sheetName val="random "/>
      <sheetName val="misure"/>
      <sheetName val="FR"/>
      <sheetName val="Grafico TW"/>
      <sheetName val="Grafico BW"/>
      <sheetName val="PD DDP"/>
      <sheetName val="Foglio3"/>
      <sheetName val="Foglio1"/>
    </sheetNames>
    <sheetDataSet>
      <sheetData sheetId="0"/>
      <sheetData sheetId="1"/>
      <sheetData sheetId="2"/>
      <sheetData sheetId="3"/>
      <sheetData sheetId="4"/>
      <sheetData sheetId="5">
        <row r="6">
          <cell r="B6">
            <v>63</v>
          </cell>
          <cell r="C6">
            <v>67</v>
          </cell>
          <cell r="D6">
            <v>70</v>
          </cell>
          <cell r="E6">
            <v>74</v>
          </cell>
          <cell r="F6">
            <v>77</v>
          </cell>
          <cell r="G6">
            <v>82</v>
          </cell>
          <cell r="H6">
            <v>88</v>
          </cell>
          <cell r="I6">
            <v>92</v>
          </cell>
          <cell r="J6">
            <v>95</v>
          </cell>
          <cell r="K6">
            <v>98</v>
          </cell>
          <cell r="L6">
            <v>103</v>
          </cell>
          <cell r="M6">
            <v>109</v>
          </cell>
          <cell r="N6">
            <v>112</v>
          </cell>
          <cell r="O6">
            <v>116</v>
          </cell>
          <cell r="P6">
            <v>119</v>
          </cell>
          <cell r="Q6">
            <v>124</v>
          </cell>
          <cell r="R6">
            <v>126</v>
          </cell>
          <cell r="S6">
            <v>130</v>
          </cell>
          <cell r="T6">
            <v>133</v>
          </cell>
          <cell r="U6">
            <v>137</v>
          </cell>
          <cell r="V6">
            <v>141</v>
          </cell>
          <cell r="W6">
            <v>146</v>
          </cell>
          <cell r="X6">
            <v>148</v>
          </cell>
          <cell r="Y6">
            <v>151</v>
          </cell>
          <cell r="Z6">
            <v>154</v>
          </cell>
          <cell r="AA6">
            <v>160</v>
          </cell>
          <cell r="AB6">
            <v>166</v>
          </cell>
          <cell r="AC6">
            <v>169</v>
          </cell>
          <cell r="AD6">
            <v>172</v>
          </cell>
          <cell r="AE6">
            <v>175</v>
          </cell>
          <cell r="AF6">
            <v>183</v>
          </cell>
          <cell r="AG6">
            <v>187</v>
          </cell>
          <cell r="AH6">
            <v>195</v>
          </cell>
          <cell r="AI6">
            <v>200</v>
          </cell>
          <cell r="AJ6">
            <v>207</v>
          </cell>
          <cell r="AK6">
            <v>214</v>
          </cell>
          <cell r="AL6">
            <v>221</v>
          </cell>
          <cell r="AM6">
            <v>228</v>
          </cell>
          <cell r="AN6">
            <v>235</v>
          </cell>
          <cell r="AO6">
            <v>242</v>
          </cell>
          <cell r="AP6">
            <v>249</v>
          </cell>
        </row>
        <row r="7">
          <cell r="A7" t="str">
            <v>CTR</v>
          </cell>
        </row>
        <row r="16">
          <cell r="B16">
            <v>140.98499999999999</v>
          </cell>
          <cell r="C16">
            <v>183.42624999999998</v>
          </cell>
          <cell r="D16">
            <v>206.26624999999999</v>
          </cell>
          <cell r="E16">
            <v>181.09125</v>
          </cell>
          <cell r="F16">
            <v>229.44750000000002</v>
          </cell>
          <cell r="G16">
            <v>275.08375000000001</v>
          </cell>
          <cell r="H16">
            <v>330.08125000000001</v>
          </cell>
          <cell r="I16">
            <v>425.84625</v>
          </cell>
          <cell r="J16">
            <v>434.94624999999996</v>
          </cell>
          <cell r="K16">
            <v>534.76249999999993</v>
          </cell>
          <cell r="L16">
            <v>611.73500000000001</v>
          </cell>
          <cell r="M16">
            <v>673.32</v>
          </cell>
          <cell r="N16">
            <v>716.59500000000003</v>
          </cell>
          <cell r="O16">
            <v>781.11625000000004</v>
          </cell>
          <cell r="P16">
            <v>839.77375000000006</v>
          </cell>
          <cell r="Q16">
            <v>762.49124999999992</v>
          </cell>
          <cell r="R16">
            <v>954.60249999999996</v>
          </cell>
          <cell r="S16">
            <v>974.81500000000005</v>
          </cell>
        </row>
        <row r="17">
          <cell r="B17">
            <v>24.927472294639113</v>
          </cell>
          <cell r="C17">
            <v>42.563301930246887</v>
          </cell>
          <cell r="D17">
            <v>33.959744127501274</v>
          </cell>
          <cell r="E17">
            <v>26.570484862873954</v>
          </cell>
          <cell r="F17">
            <v>37.406268943186497</v>
          </cell>
          <cell r="G17">
            <v>48.27525175407834</v>
          </cell>
          <cell r="H17">
            <v>53.874556691497311</v>
          </cell>
          <cell r="I17">
            <v>82.224177273769172</v>
          </cell>
          <cell r="J17">
            <v>77.205189683482459</v>
          </cell>
          <cell r="K17">
            <v>100.20976233363838</v>
          </cell>
          <cell r="L17">
            <v>123.49712409896144</v>
          </cell>
          <cell r="M17">
            <v>151.52327162141506</v>
          </cell>
          <cell r="N17">
            <v>163.57415928475461</v>
          </cell>
          <cell r="O17">
            <v>167.55735768405543</v>
          </cell>
          <cell r="P17">
            <v>185.94614596645116</v>
          </cell>
          <cell r="Q17">
            <v>183.97391407127634</v>
          </cell>
          <cell r="R17">
            <v>204.85260005454438</v>
          </cell>
          <cell r="S17">
            <v>216.56609661618648</v>
          </cell>
          <cell r="T17">
            <v>268.41364459110218</v>
          </cell>
          <cell r="U17">
            <v>271.59999780182687</v>
          </cell>
          <cell r="V17">
            <v>100.99030240160026</v>
          </cell>
          <cell r="W17">
            <v>74.195269924481508</v>
          </cell>
          <cell r="X17">
            <v>95.937064678708339</v>
          </cell>
          <cell r="Y17">
            <v>40.989456418693841</v>
          </cell>
          <cell r="Z17">
            <v>57.602246520137264</v>
          </cell>
          <cell r="AA17">
            <v>146.11456538164379</v>
          </cell>
        </row>
        <row r="20">
          <cell r="A20" t="str">
            <v>DDP</v>
          </cell>
        </row>
        <row r="29">
          <cell r="B29">
            <v>131.84571428571431</v>
          </cell>
          <cell r="C29">
            <v>127.89285714285715</v>
          </cell>
          <cell r="D29">
            <v>126.38857142857144</v>
          </cell>
          <cell r="E29">
            <v>145.21142857142857</v>
          </cell>
          <cell r="F29">
            <v>130.47285714285712</v>
          </cell>
          <cell r="G29">
            <v>131.66</v>
          </cell>
          <cell r="H29">
            <v>133.73714285714286</v>
          </cell>
          <cell r="I29">
            <v>159.32571428571427</v>
          </cell>
          <cell r="J29">
            <v>179.21714285714285</v>
          </cell>
          <cell r="K29">
            <v>200.08714285714288</v>
          </cell>
          <cell r="L29">
            <v>228.8614285714286</v>
          </cell>
          <cell r="M29">
            <v>264.44</v>
          </cell>
          <cell r="N29">
            <v>283.09999999999997</v>
          </cell>
          <cell r="O29">
            <v>313.13428571428568</v>
          </cell>
          <cell r="P29">
            <v>297.69428571428574</v>
          </cell>
          <cell r="Q29">
            <v>330.90999999999997</v>
          </cell>
          <cell r="R29">
            <v>414.21857142857147</v>
          </cell>
          <cell r="S29">
            <v>445.82999999999993</v>
          </cell>
          <cell r="T29">
            <v>448.51428571428568</v>
          </cell>
          <cell r="U29">
            <v>444.87714285714281</v>
          </cell>
          <cell r="V29">
            <v>493.27</v>
          </cell>
          <cell r="W29">
            <v>465.14285714285717</v>
          </cell>
          <cell r="X29">
            <v>470.41285714285715</v>
          </cell>
          <cell r="Y29">
            <v>527.04428571428582</v>
          </cell>
          <cell r="Z29">
            <v>517.79428571428571</v>
          </cell>
          <cell r="AA29">
            <v>401.2949999999999</v>
          </cell>
          <cell r="AB29">
            <v>431.67500000000001</v>
          </cell>
        </row>
        <row r="30">
          <cell r="B30">
            <v>20.323620184774313</v>
          </cell>
          <cell r="C30">
            <v>23.063253261853752</v>
          </cell>
          <cell r="D30">
            <v>26.538909389133263</v>
          </cell>
          <cell r="E30">
            <v>27.217975190476395</v>
          </cell>
          <cell r="F30">
            <v>32.83318607999027</v>
          </cell>
          <cell r="G30">
            <v>39.148882791332937</v>
          </cell>
          <cell r="H30">
            <v>43.637018181611722</v>
          </cell>
          <cell r="I30">
            <v>55.016123474640317</v>
          </cell>
          <cell r="J30">
            <v>77.660319178007072</v>
          </cell>
          <cell r="K30">
            <v>82.209529534345961</v>
          </cell>
          <cell r="L30">
            <v>83.082690777337746</v>
          </cell>
          <cell r="M30">
            <v>114.0119774200855</v>
          </cell>
          <cell r="N30">
            <v>110.2588055008587</v>
          </cell>
          <cell r="O30">
            <v>118.21991234775219</v>
          </cell>
          <cell r="P30">
            <v>111.46858790617165</v>
          </cell>
          <cell r="Q30">
            <v>128.73182468105662</v>
          </cell>
          <cell r="R30">
            <v>161.30881751101745</v>
          </cell>
          <cell r="S30">
            <v>149.70125024766594</v>
          </cell>
          <cell r="T30">
            <v>177.65062463344466</v>
          </cell>
          <cell r="U30">
            <v>166.42839427948883</v>
          </cell>
          <cell r="V30">
            <v>213.62283069755932</v>
          </cell>
          <cell r="W30">
            <v>185.09368673746829</v>
          </cell>
          <cell r="X30">
            <v>190.24590620355249</v>
          </cell>
          <cell r="Y30">
            <v>250.55394630467015</v>
          </cell>
          <cell r="Z30">
            <v>301.4643453043758</v>
          </cell>
          <cell r="AA30">
            <v>161.1644806556333</v>
          </cell>
          <cell r="AB30">
            <v>196.34474376718109</v>
          </cell>
          <cell r="AC30">
            <v>143.28121490970125</v>
          </cell>
          <cell r="AD30">
            <v>118.34129551428781</v>
          </cell>
          <cell r="AE30">
            <v>134.66524070449657</v>
          </cell>
          <cell r="AF30">
            <v>149.88956619153763</v>
          </cell>
          <cell r="AG30">
            <v>116.66981591666895</v>
          </cell>
          <cell r="AH30">
            <v>151.89486156345006</v>
          </cell>
          <cell r="AI30">
            <v>194.09287685023372</v>
          </cell>
          <cell r="AJ30">
            <v>250.13842938296057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-random"/>
      <sheetName val="random"/>
      <sheetName val="schedule"/>
      <sheetName val="misure"/>
      <sheetName val="TW"/>
      <sheetName val="BW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45</v>
          </cell>
          <cell r="C8">
            <v>49</v>
          </cell>
          <cell r="D8">
            <v>52</v>
          </cell>
          <cell r="E8">
            <v>55</v>
          </cell>
          <cell r="F8">
            <v>59</v>
          </cell>
          <cell r="G8">
            <v>62</v>
          </cell>
          <cell r="H8">
            <v>66</v>
          </cell>
          <cell r="I8">
            <v>69</v>
          </cell>
          <cell r="J8">
            <v>73</v>
          </cell>
          <cell r="K8">
            <v>77</v>
          </cell>
          <cell r="L8">
            <v>80</v>
          </cell>
          <cell r="M8">
            <v>83</v>
          </cell>
          <cell r="N8">
            <v>87</v>
          </cell>
          <cell r="O8">
            <v>90</v>
          </cell>
          <cell r="P8">
            <v>94</v>
          </cell>
          <cell r="Q8">
            <v>97</v>
          </cell>
          <cell r="R8">
            <v>101</v>
          </cell>
          <cell r="S8">
            <v>104</v>
          </cell>
          <cell r="T8">
            <v>108</v>
          </cell>
          <cell r="U8">
            <v>113</v>
          </cell>
          <cell r="V8">
            <v>116</v>
          </cell>
          <cell r="W8">
            <v>120</v>
          </cell>
          <cell r="X8">
            <v>124</v>
          </cell>
          <cell r="Y8">
            <v>127</v>
          </cell>
          <cell r="Z8">
            <v>131</v>
          </cell>
          <cell r="AA8">
            <v>134</v>
          </cell>
          <cell r="AB8">
            <v>141</v>
          </cell>
          <cell r="AC8">
            <v>148</v>
          </cell>
          <cell r="AD8">
            <v>152</v>
          </cell>
          <cell r="AE8">
            <v>171</v>
          </cell>
          <cell r="AF8">
            <v>176</v>
          </cell>
          <cell r="AG8">
            <v>180</v>
          </cell>
          <cell r="AH8">
            <v>183</v>
          </cell>
          <cell r="AI8">
            <v>190</v>
          </cell>
          <cell r="AJ8">
            <v>193</v>
          </cell>
        </row>
        <row r="21">
          <cell r="B21">
            <v>124.18742365</v>
          </cell>
          <cell r="C21">
            <v>158.35059324999997</v>
          </cell>
          <cell r="D21">
            <v>195.43212475000001</v>
          </cell>
          <cell r="E21">
            <v>221.50833935</v>
          </cell>
          <cell r="F21">
            <v>261.68866179999998</v>
          </cell>
          <cell r="G21">
            <v>315.58150999999992</v>
          </cell>
          <cell r="H21">
            <v>368.09286170000001</v>
          </cell>
          <cell r="I21">
            <v>419.57045310000001</v>
          </cell>
          <cell r="J21">
            <v>498.23656879999999</v>
          </cell>
          <cell r="K21">
            <v>587.00764140000013</v>
          </cell>
          <cell r="L21">
            <v>772.78594755000006</v>
          </cell>
          <cell r="M21">
            <v>787.73498659999996</v>
          </cell>
          <cell r="N21">
            <v>935.21277260000011</v>
          </cell>
          <cell r="O21">
            <v>1128.2413743499999</v>
          </cell>
          <cell r="P21">
            <v>1056.55936615</v>
          </cell>
          <cell r="Q21">
            <v>1095.3729426666666</v>
          </cell>
          <cell r="R21">
            <v>1181.4081656666667</v>
          </cell>
          <cell r="S21">
            <v>1393.9697109375002</v>
          </cell>
        </row>
        <row r="22">
          <cell r="B22">
            <v>35.121271650396274</v>
          </cell>
          <cell r="C22">
            <v>45.878987069630938</v>
          </cell>
          <cell r="D22">
            <v>55.695516291665662</v>
          </cell>
          <cell r="E22">
            <v>68.779484638748514</v>
          </cell>
          <cell r="F22">
            <v>91.665722584609767</v>
          </cell>
          <cell r="G22">
            <v>103.1005316216023</v>
          </cell>
          <cell r="H22">
            <v>124.89699376033199</v>
          </cell>
          <cell r="I22">
            <v>120.88555428743146</v>
          </cell>
          <cell r="J22">
            <v>149.55866931623663</v>
          </cell>
          <cell r="K22">
            <v>173.40640354806411</v>
          </cell>
          <cell r="L22">
            <v>258.3524728821879</v>
          </cell>
          <cell r="M22">
            <v>237.34240989013836</v>
          </cell>
          <cell r="N22">
            <v>278.18135917400991</v>
          </cell>
          <cell r="O22">
            <v>355.80194231453424</v>
          </cell>
          <cell r="P22">
            <v>293.94487008538044</v>
          </cell>
          <cell r="Q22">
            <v>342.60378234074443</v>
          </cell>
          <cell r="R22">
            <v>394.59856729125642</v>
          </cell>
          <cell r="S22">
            <v>432.132824353025</v>
          </cell>
        </row>
        <row r="36">
          <cell r="B36">
            <v>111.98832994999998</v>
          </cell>
          <cell r="C36">
            <v>137.04749394999999</v>
          </cell>
          <cell r="D36">
            <v>127.11164005000003</v>
          </cell>
          <cell r="E36">
            <v>152.19931375000002</v>
          </cell>
          <cell r="F36">
            <v>151.12546755</v>
          </cell>
          <cell r="G36">
            <v>162.90428500000002</v>
          </cell>
          <cell r="H36">
            <v>186.97005704999998</v>
          </cell>
          <cell r="I36">
            <v>190.20120155000001</v>
          </cell>
          <cell r="J36">
            <v>166.01156184999999</v>
          </cell>
          <cell r="K36">
            <v>167.40357220000001</v>
          </cell>
          <cell r="L36">
            <v>169.63101085</v>
          </cell>
          <cell r="M36">
            <v>184.84334229999999</v>
          </cell>
          <cell r="N36">
            <v>192.21464559999998</v>
          </cell>
          <cell r="O36">
            <v>217.46368979999997</v>
          </cell>
          <cell r="P36">
            <v>217.39759889999999</v>
          </cell>
          <cell r="Q36">
            <v>214.91602745</v>
          </cell>
          <cell r="R36">
            <v>227.81667640000001</v>
          </cell>
          <cell r="S36">
            <v>252.75609989999998</v>
          </cell>
          <cell r="T36">
            <v>285.70659654999997</v>
          </cell>
          <cell r="U36">
            <v>312.61098314999992</v>
          </cell>
          <cell r="V36">
            <v>314.27160670000001</v>
          </cell>
          <cell r="W36">
            <v>383.79281559999998</v>
          </cell>
          <cell r="X36">
            <v>454.06618700000001</v>
          </cell>
          <cell r="Y36">
            <v>516.42707129999997</v>
          </cell>
          <cell r="Z36">
            <v>470.96657084999998</v>
          </cell>
          <cell r="AA36">
            <v>500.82331464999987</v>
          </cell>
          <cell r="AB36">
            <v>441.22486779999997</v>
          </cell>
          <cell r="AC36">
            <v>497.48242720000007</v>
          </cell>
          <cell r="AD36">
            <v>586.91772594999998</v>
          </cell>
          <cell r="AE36">
            <v>695.1155348499999</v>
          </cell>
          <cell r="AF36">
            <v>745.79579445000002</v>
          </cell>
          <cell r="AG36">
            <v>896.76008605000004</v>
          </cell>
          <cell r="AI36"/>
          <cell r="AJ36"/>
          <cell r="AK36"/>
        </row>
        <row r="37">
          <cell r="B37">
            <v>26.32279516896217</v>
          </cell>
          <cell r="C37">
            <v>37.0082076857475</v>
          </cell>
          <cell r="D37">
            <v>31.645520752080991</v>
          </cell>
          <cell r="E37">
            <v>38.982470445697551</v>
          </cell>
          <cell r="F37">
            <v>40.160102335296671</v>
          </cell>
          <cell r="G37">
            <v>42.145952861492049</v>
          </cell>
          <cell r="H37">
            <v>67.641155864806379</v>
          </cell>
          <cell r="I37">
            <v>63.608504167217291</v>
          </cell>
          <cell r="J37">
            <v>59.981621610214766</v>
          </cell>
          <cell r="K37">
            <v>55.142156116131787</v>
          </cell>
          <cell r="L37">
            <v>60.418876298040395</v>
          </cell>
          <cell r="M37">
            <v>56.532726414573759</v>
          </cell>
          <cell r="N37">
            <v>69.886309043242832</v>
          </cell>
          <cell r="O37">
            <v>71.197418759348963</v>
          </cell>
          <cell r="P37">
            <v>68.441692544090273</v>
          </cell>
          <cell r="Q37">
            <v>64.907047359741483</v>
          </cell>
          <cell r="R37">
            <v>65.530442705305404</v>
          </cell>
          <cell r="S37">
            <v>77.518202543576976</v>
          </cell>
        </row>
        <row r="51">
          <cell r="B51">
            <v>109.75785395</v>
          </cell>
          <cell r="C51">
            <v>107.60620075</v>
          </cell>
          <cell r="D51">
            <v>125.5025819</v>
          </cell>
          <cell r="E51">
            <v>117.6805118</v>
          </cell>
          <cell r="F51">
            <v>104.9554811111111</v>
          </cell>
          <cell r="G51">
            <v>149.7097310625</v>
          </cell>
          <cell r="H51">
            <v>159.55859916666668</v>
          </cell>
          <cell r="I51">
            <v>156.94923233333333</v>
          </cell>
          <cell r="J51">
            <v>152.55959783333336</v>
          </cell>
          <cell r="K51">
            <v>130.60563416666665</v>
          </cell>
          <cell r="L51">
            <v>170.48400124999998</v>
          </cell>
          <cell r="M51">
            <v>171.38319000000001</v>
          </cell>
          <cell r="N51">
            <v>179.43610875000002</v>
          </cell>
          <cell r="O51">
            <v>174.6477019166667</v>
          </cell>
          <cell r="P51">
            <v>195.50455766666667</v>
          </cell>
          <cell r="Q51">
            <v>212.50695483333334</v>
          </cell>
          <cell r="R51">
            <v>203.85785641666664</v>
          </cell>
          <cell r="S51">
            <v>240.93553033333333</v>
          </cell>
          <cell r="T51">
            <v>297.61894266666667</v>
          </cell>
          <cell r="U51">
            <v>285.72042608333334</v>
          </cell>
          <cell r="V51">
            <v>327.07326958333334</v>
          </cell>
          <cell r="W51">
            <v>421.97938225000001</v>
          </cell>
          <cell r="X51">
            <v>474.57133599999997</v>
          </cell>
          <cell r="Y51">
            <v>564.25605366666673</v>
          </cell>
          <cell r="Z51">
            <v>573.47224466666671</v>
          </cell>
          <cell r="AA51">
            <v>654.31578191666665</v>
          </cell>
          <cell r="AB51">
            <v>746.90768933333345</v>
          </cell>
          <cell r="AC51">
            <v>1120.2337879166666</v>
          </cell>
          <cell r="AD51">
            <v>879.6060023</v>
          </cell>
          <cell r="AE51"/>
          <cell r="AF51"/>
          <cell r="AG51"/>
          <cell r="AI51"/>
          <cell r="AJ51"/>
          <cell r="AK51"/>
        </row>
        <row r="52">
          <cell r="B52">
            <v>24.978708197657081</v>
          </cell>
          <cell r="C52">
            <v>21.790896480407078</v>
          </cell>
          <cell r="D52">
            <v>19.536394818344139</v>
          </cell>
          <cell r="E52">
            <v>19.89511036160248</v>
          </cell>
          <cell r="F52">
            <v>24.416227729683659</v>
          </cell>
          <cell r="G52">
            <v>37.649942948390276</v>
          </cell>
          <cell r="H52">
            <v>46.745756544487087</v>
          </cell>
          <cell r="I52">
            <v>45.129564437970721</v>
          </cell>
          <cell r="J52">
            <v>39.030682344292778</v>
          </cell>
          <cell r="K52">
            <v>30.090901886229961</v>
          </cell>
          <cell r="L52">
            <v>35.561810899891483</v>
          </cell>
          <cell r="M52">
            <v>41.180429324951284</v>
          </cell>
          <cell r="N52">
            <v>48.190101983788615</v>
          </cell>
          <cell r="O52">
            <v>38.151205702333506</v>
          </cell>
          <cell r="P52">
            <v>46.783543247160452</v>
          </cell>
          <cell r="Q52">
            <v>59.671091587933191</v>
          </cell>
          <cell r="R52">
            <v>62.703421309312468</v>
          </cell>
          <cell r="S52">
            <v>69.974333006486134</v>
          </cell>
        </row>
        <row r="66">
          <cell r="B66">
            <v>108.76930055</v>
          </cell>
          <cell r="C66">
            <v>139.64976715</v>
          </cell>
          <cell r="D66">
            <v>180.08212259999999</v>
          </cell>
          <cell r="E66">
            <v>152.40222539999999</v>
          </cell>
          <cell r="F66">
            <v>180.99161845000003</v>
          </cell>
          <cell r="G66">
            <v>219.38290484999999</v>
          </cell>
          <cell r="H66">
            <v>223.84800650000003</v>
          </cell>
          <cell r="I66">
            <v>225.69861464999994</v>
          </cell>
          <cell r="J66">
            <v>255.9381874</v>
          </cell>
          <cell r="K66">
            <v>252.02341629999995</v>
          </cell>
          <cell r="L66">
            <v>301.71853945000004</v>
          </cell>
          <cell r="M66">
            <v>329.70008360000003</v>
          </cell>
          <cell r="N66">
            <v>333.60643799999991</v>
          </cell>
          <cell r="O66">
            <v>335.63655009999997</v>
          </cell>
          <cell r="P66">
            <v>375.80421815</v>
          </cell>
          <cell r="Q66">
            <v>434.50079669999997</v>
          </cell>
          <cell r="R66">
            <v>463.79475349999996</v>
          </cell>
          <cell r="S66">
            <v>576.67215444999988</v>
          </cell>
          <cell r="T66">
            <v>810.94597640000006</v>
          </cell>
          <cell r="U66">
            <v>636.14745911111106</v>
          </cell>
          <cell r="V66">
            <v>544.33439527777784</v>
          </cell>
          <cell r="W66">
            <v>650.64410944444433</v>
          </cell>
          <cell r="X66">
            <v>769.8119534444445</v>
          </cell>
          <cell r="Y66">
            <v>928.41819066666676</v>
          </cell>
          <cell r="Z66">
            <v>1146.7832347777778</v>
          </cell>
        </row>
        <row r="67">
          <cell r="B67">
            <v>20.746629036817151</v>
          </cell>
          <cell r="C67">
            <v>25.775568007175135</v>
          </cell>
          <cell r="D67">
            <v>29.35553182954429</v>
          </cell>
          <cell r="E67">
            <v>25.621313070911835</v>
          </cell>
          <cell r="F67">
            <v>30.240543082350936</v>
          </cell>
          <cell r="G67">
            <v>35.597310581697869</v>
          </cell>
          <cell r="H67">
            <v>32.791270677930697</v>
          </cell>
          <cell r="I67">
            <v>34.901299999828353</v>
          </cell>
          <cell r="J67">
            <v>42.77479933722649</v>
          </cell>
          <cell r="K67">
            <v>37.625108976855842</v>
          </cell>
          <cell r="L67">
            <v>62.806944924438852</v>
          </cell>
          <cell r="M67">
            <v>59.578117061355428</v>
          </cell>
          <cell r="N67">
            <v>66.595787763295746</v>
          </cell>
          <cell r="O67">
            <v>69.170063817856374</v>
          </cell>
          <cell r="P67">
            <v>83.181889390099528</v>
          </cell>
          <cell r="Q67">
            <v>110.85581066357025</v>
          </cell>
          <cell r="R67">
            <v>120.17992207579742</v>
          </cell>
          <cell r="S67">
            <v>180.73126744546443</v>
          </cell>
          <cell r="T67">
            <v>288.07589951911507</v>
          </cell>
          <cell r="U67">
            <v>197.25595252032471</v>
          </cell>
          <cell r="V67">
            <v>141.55564483787856</v>
          </cell>
          <cell r="W67">
            <v>199.54851112083358</v>
          </cell>
          <cell r="X67">
            <v>252.02367002090762</v>
          </cell>
          <cell r="Y67">
            <v>240.95600501611793</v>
          </cell>
          <cell r="Z67">
            <v>467.51691779578726</v>
          </cell>
          <cell r="AA67">
            <v>167.70043119702683</v>
          </cell>
          <cell r="AB67">
            <v>223.44373392344698</v>
          </cell>
          <cell r="AC67">
            <v>373.37188544263552</v>
          </cell>
          <cell r="AD67">
            <v>425.43787310730869</v>
          </cell>
        </row>
        <row r="81">
          <cell r="B81">
            <v>109.01991475</v>
          </cell>
          <cell r="C81">
            <v>136.84669260000001</v>
          </cell>
          <cell r="D81">
            <v>179.60545820000002</v>
          </cell>
          <cell r="E81">
            <v>173.93239120000001</v>
          </cell>
          <cell r="F81">
            <v>171.34872495000002</v>
          </cell>
          <cell r="G81">
            <v>153.01452125</v>
          </cell>
          <cell r="H81">
            <v>118.5413382</v>
          </cell>
          <cell r="I81">
            <v>115.60269454999998</v>
          </cell>
          <cell r="J81">
            <v>96.230308049999991</v>
          </cell>
          <cell r="K81">
            <v>82.04568660000001</v>
          </cell>
          <cell r="L81">
            <v>86.337785099999991</v>
          </cell>
          <cell r="M81">
            <v>81.007995149999985</v>
          </cell>
          <cell r="N81">
            <v>77.121233399999994</v>
          </cell>
          <cell r="O81">
            <v>81.299735599999991</v>
          </cell>
          <cell r="P81">
            <v>97.530413050000007</v>
          </cell>
          <cell r="Q81">
            <v>102.22703614999999</v>
          </cell>
          <cell r="R81">
            <v>107.16657190000001</v>
          </cell>
          <cell r="S81">
            <v>117.27404114999999</v>
          </cell>
          <cell r="T81">
            <v>139.09056915000002</v>
          </cell>
          <cell r="U81">
            <v>183.4853947</v>
          </cell>
          <cell r="V81">
            <v>193.15909239999996</v>
          </cell>
          <cell r="W81">
            <v>216.73157339999997</v>
          </cell>
          <cell r="X81">
            <v>257.85085784999995</v>
          </cell>
          <cell r="Y81">
            <v>264.99791775</v>
          </cell>
          <cell r="Z81">
            <v>362.94689170000004</v>
          </cell>
          <cell r="AA81">
            <v>425.53786889999992</v>
          </cell>
          <cell r="AB81">
            <v>516.05742344999999</v>
          </cell>
          <cell r="AC81">
            <v>841.42883540000003</v>
          </cell>
          <cell r="AD81">
            <v>954.49867520000009</v>
          </cell>
          <cell r="AE81" t="e">
            <v>#DIV/0!</v>
          </cell>
        </row>
        <row r="82">
          <cell r="B82">
            <v>20.991539819637506</v>
          </cell>
          <cell r="C82">
            <v>21.927417560242084</v>
          </cell>
          <cell r="D82">
            <v>29.277638682839228</v>
          </cell>
          <cell r="E82">
            <v>30.506174461195879</v>
          </cell>
          <cell r="F82">
            <v>27.531551301903701</v>
          </cell>
          <cell r="G82">
            <v>27.985957472851787</v>
          </cell>
          <cell r="H82">
            <v>22.279690820987472</v>
          </cell>
          <cell r="I82">
            <v>19.960138359378977</v>
          </cell>
          <cell r="J82">
            <v>16.165115223387232</v>
          </cell>
          <cell r="K82">
            <v>14.267202984559082</v>
          </cell>
          <cell r="L82">
            <v>17.881195918530672</v>
          </cell>
          <cell r="M82">
            <v>14.898054035509656</v>
          </cell>
          <cell r="N82">
            <v>18.025307152111694</v>
          </cell>
          <cell r="O82">
            <v>16.739757628071665</v>
          </cell>
          <cell r="P82">
            <v>20.868901081768861</v>
          </cell>
          <cell r="Q82">
            <v>25.155014442019286</v>
          </cell>
          <cell r="R82">
            <v>18.968173834341762</v>
          </cell>
          <cell r="S82">
            <v>22.175768635498052</v>
          </cell>
        </row>
      </sheetData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random"/>
      <sheetName val="random"/>
      <sheetName val="schedule"/>
      <sheetName val="misure"/>
      <sheetName val="TW"/>
      <sheetName val="BW"/>
      <sheetName val="Foglio1"/>
    </sheetNames>
    <sheetDataSet>
      <sheetData sheetId="0"/>
      <sheetData sheetId="1"/>
      <sheetData sheetId="2"/>
      <sheetData sheetId="3"/>
      <sheetData sheetId="4"/>
      <sheetData sheetId="5">
        <row r="4">
          <cell r="B4">
            <v>21</v>
          </cell>
          <cell r="C4">
            <v>24</v>
          </cell>
          <cell r="D4">
            <v>28</v>
          </cell>
          <cell r="E4">
            <v>31</v>
          </cell>
          <cell r="F4">
            <v>35</v>
          </cell>
          <cell r="G4">
            <v>38</v>
          </cell>
          <cell r="H4">
            <v>42</v>
          </cell>
          <cell r="I4">
            <v>45</v>
          </cell>
          <cell r="J4">
            <v>49</v>
          </cell>
          <cell r="K4">
            <v>52</v>
          </cell>
          <cell r="L4">
            <v>56</v>
          </cell>
          <cell r="M4">
            <v>59</v>
          </cell>
          <cell r="N4">
            <v>63</v>
          </cell>
          <cell r="O4">
            <v>66</v>
          </cell>
          <cell r="P4">
            <v>70</v>
          </cell>
          <cell r="Q4">
            <v>73</v>
          </cell>
          <cell r="R4">
            <v>77</v>
          </cell>
          <cell r="S4">
            <v>79</v>
          </cell>
          <cell r="T4">
            <v>84</v>
          </cell>
          <cell r="U4">
            <v>87</v>
          </cell>
        </row>
        <row r="15">
          <cell r="B15">
            <v>115.86297614285716</v>
          </cell>
          <cell r="C15">
            <v>179.7217097857143</v>
          </cell>
          <cell r="D15">
            <v>246.15097128571429</v>
          </cell>
          <cell r="E15">
            <v>286.05200064285714</v>
          </cell>
          <cell r="F15">
            <v>485.1436814999999</v>
          </cell>
          <cell r="G15">
            <v>592.71738492857162</v>
          </cell>
          <cell r="H15">
            <v>650.14813821428572</v>
          </cell>
          <cell r="I15">
            <v>840.54229628571431</v>
          </cell>
          <cell r="J15">
            <v>949.58270571428591</v>
          </cell>
          <cell r="K15">
            <v>1100.5506027142856</v>
          </cell>
          <cell r="L15">
            <v>1201.7715484285714</v>
          </cell>
          <cell r="M15">
            <v>1149.9457516666669</v>
          </cell>
          <cell r="N15">
            <v>1324.0074155</v>
          </cell>
          <cell r="O15">
            <v>1411.7335195833336</v>
          </cell>
          <cell r="P15">
            <v>1644.0837214166665</v>
          </cell>
        </row>
        <row r="16">
          <cell r="B16">
            <v>24.338794426386269</v>
          </cell>
          <cell r="C16">
            <v>38.018870035890323</v>
          </cell>
          <cell r="D16">
            <v>45.097983130471455</v>
          </cell>
          <cell r="E16">
            <v>56.367615806599659</v>
          </cell>
          <cell r="F16">
            <v>120.53446652035869</v>
          </cell>
          <cell r="G16">
            <v>134.57072233632579</v>
          </cell>
          <cell r="H16">
            <v>172.09704900128037</v>
          </cell>
          <cell r="I16">
            <v>220.7079220153995</v>
          </cell>
          <cell r="J16">
            <v>225.33542972549981</v>
          </cell>
          <cell r="K16">
            <v>275.79868295435301</v>
          </cell>
          <cell r="L16">
            <v>343.91597239084331</v>
          </cell>
          <cell r="M16">
            <v>214.11002121096351</v>
          </cell>
          <cell r="N16">
            <v>252.39207632707888</v>
          </cell>
          <cell r="O16">
            <v>277.31874722509599</v>
          </cell>
          <cell r="P16">
            <v>280.5160538444066</v>
          </cell>
          <cell r="Q16">
            <v>162.11292400555581</v>
          </cell>
          <cell r="R16">
            <v>218.63678228725851</v>
          </cell>
        </row>
        <row r="26">
          <cell r="B26">
            <v>108.58021358333333</v>
          </cell>
          <cell r="C26">
            <v>159.010346</v>
          </cell>
          <cell r="D26">
            <v>184.95597949999998</v>
          </cell>
          <cell r="E26">
            <v>229.88416816666668</v>
          </cell>
          <cell r="F26">
            <v>276.17404491666667</v>
          </cell>
          <cell r="G26">
            <v>430.86587716666668</v>
          </cell>
          <cell r="H26">
            <v>427.92525849999998</v>
          </cell>
          <cell r="I26">
            <v>561.97954533333336</v>
          </cell>
          <cell r="J26">
            <v>675.58938375000014</v>
          </cell>
          <cell r="K26">
            <v>774.87691174999998</v>
          </cell>
          <cell r="L26">
            <v>894.55332700000008</v>
          </cell>
          <cell r="M26">
            <v>1166.3468917500002</v>
          </cell>
          <cell r="N26">
            <v>1318.1337163333333</v>
          </cell>
          <cell r="O26">
            <v>1174.0498428999999</v>
          </cell>
          <cell r="P26">
            <v>1535.4642578</v>
          </cell>
          <cell r="Q26">
            <v>1508.153386</v>
          </cell>
          <cell r="R26">
            <v>1644.3687500000001</v>
          </cell>
        </row>
        <row r="27">
          <cell r="B27">
            <v>28.89139650486711</v>
          </cell>
          <cell r="C27">
            <v>34.081596849425914</v>
          </cell>
          <cell r="D27">
            <v>40.673793768638696</v>
          </cell>
          <cell r="E27">
            <v>60.566372960883371</v>
          </cell>
          <cell r="F27">
            <v>82.013378964783172</v>
          </cell>
          <cell r="G27">
            <v>118.85610739965951</v>
          </cell>
          <cell r="H27">
            <v>134.10675359333499</v>
          </cell>
          <cell r="I27">
            <v>160.29442701414459</v>
          </cell>
          <cell r="J27">
            <v>204.73828245878929</v>
          </cell>
          <cell r="K27">
            <v>199.5584391435757</v>
          </cell>
          <cell r="L27">
            <v>258.82069191619479</v>
          </cell>
          <cell r="M27">
            <v>354.27275640300513</v>
          </cell>
          <cell r="N27">
            <v>363.05496821654486</v>
          </cell>
          <cell r="O27">
            <v>327.60010615500011</v>
          </cell>
          <cell r="P27">
            <v>466.47482453982775</v>
          </cell>
          <cell r="Q27">
            <v>550.82773864420346</v>
          </cell>
          <cell r="R27">
            <v>597.94506254898067</v>
          </cell>
          <cell r="S27">
            <v>587.82472632246049</v>
          </cell>
          <cell r="T27"/>
        </row>
        <row r="37">
          <cell r="B37">
            <v>116.77920866666665</v>
          </cell>
          <cell r="C37">
            <v>152.23663658333331</v>
          </cell>
          <cell r="D37">
            <v>192.39470133333336</v>
          </cell>
          <cell r="E37">
            <v>184.11207291666665</v>
          </cell>
          <cell r="F37">
            <v>166.37987949999999</v>
          </cell>
          <cell r="G37">
            <v>147.20530058333335</v>
          </cell>
          <cell r="H37">
            <v>120.13594291666668</v>
          </cell>
          <cell r="I37">
            <v>135.89282</v>
          </cell>
          <cell r="J37">
            <v>147.32982533333333</v>
          </cell>
          <cell r="K37">
            <v>200.88305374999996</v>
          </cell>
          <cell r="L37">
            <v>246.02536566666672</v>
          </cell>
          <cell r="M37">
            <v>298.6676966666667</v>
          </cell>
          <cell r="N37">
            <v>425.68041066666666</v>
          </cell>
          <cell r="O37">
            <v>526.48760200000004</v>
          </cell>
          <cell r="P37">
            <v>653.00563908333334</v>
          </cell>
          <cell r="Q37">
            <v>912.96857625000018</v>
          </cell>
          <cell r="R37">
            <v>1079.9353846666666</v>
          </cell>
          <cell r="S37">
            <v>1139.8816763333332</v>
          </cell>
          <cell r="T37">
            <v>1403.0203695</v>
          </cell>
          <cell r="U37">
            <v>1643.6763160833332</v>
          </cell>
        </row>
        <row r="38">
          <cell r="B38">
            <v>34.016823089027433</v>
          </cell>
          <cell r="C38">
            <v>40.424495900090989</v>
          </cell>
          <cell r="D38">
            <v>55.887861250915165</v>
          </cell>
          <cell r="E38">
            <v>51.310765461499841</v>
          </cell>
          <cell r="F38">
            <v>50.839887142115934</v>
          </cell>
          <cell r="G38">
            <v>37.111308491554205</v>
          </cell>
          <cell r="H38">
            <v>35.42522017775908</v>
          </cell>
          <cell r="I38">
            <v>36.71604727234223</v>
          </cell>
          <cell r="J38">
            <v>43.613019526285612</v>
          </cell>
          <cell r="K38">
            <v>69.879978320726963</v>
          </cell>
          <cell r="L38">
            <v>82.74768270543683</v>
          </cell>
          <cell r="M38">
            <v>96.691007724307724</v>
          </cell>
          <cell r="N38">
            <v>124.58634665815907</v>
          </cell>
          <cell r="O38">
            <v>150.3239264901344</v>
          </cell>
          <cell r="P38">
            <v>171.3270019667128</v>
          </cell>
          <cell r="Q38">
            <v>249.62563983265221</v>
          </cell>
          <cell r="R38">
            <v>293.96063830078174</v>
          </cell>
          <cell r="S38">
            <v>339.39222035042297</v>
          </cell>
          <cell r="T38">
            <v>366.98716793975268</v>
          </cell>
          <cell r="U38">
            <v>425.32776111720568</v>
          </cell>
        </row>
        <row r="49">
          <cell r="B49">
            <v>110.02957628571428</v>
          </cell>
          <cell r="C49">
            <v>152.03257778571427</v>
          </cell>
          <cell r="D49">
            <v>198.84631578571427</v>
          </cell>
          <cell r="E49">
            <v>234.39243221428566</v>
          </cell>
          <cell r="F49">
            <v>324.85551621428567</v>
          </cell>
          <cell r="G49">
            <v>385.65263871428573</v>
          </cell>
          <cell r="H49">
            <v>458.15452185714287</v>
          </cell>
          <cell r="I49">
            <v>558.70411121428572</v>
          </cell>
          <cell r="J49">
            <v>705.73893528571432</v>
          </cell>
          <cell r="K49">
            <v>756.50918714285706</v>
          </cell>
          <cell r="L49">
            <v>865.32727507142863</v>
          </cell>
          <cell r="M49">
            <v>954.0354595</v>
          </cell>
          <cell r="N49">
            <v>1244.3144072142857</v>
          </cell>
          <cell r="O49">
            <v>1375.6084587857142</v>
          </cell>
          <cell r="P49">
            <v>1545.1443217857143</v>
          </cell>
        </row>
        <row r="50">
          <cell r="B50">
            <v>25.194769500723691</v>
          </cell>
          <cell r="C50">
            <v>43.775286443371833</v>
          </cell>
          <cell r="D50">
            <v>58.204858279215138</v>
          </cell>
          <cell r="E50">
            <v>66.607617081081386</v>
          </cell>
          <cell r="F50">
            <v>89.533940782772163</v>
          </cell>
          <cell r="G50">
            <v>107.22466251713639</v>
          </cell>
          <cell r="H50">
            <v>126.01611169801014</v>
          </cell>
          <cell r="I50">
            <v>148.122455268002</v>
          </cell>
          <cell r="J50">
            <v>175.46772788067685</v>
          </cell>
          <cell r="K50">
            <v>200.61370573218346</v>
          </cell>
          <cell r="L50">
            <v>204.33798733664855</v>
          </cell>
          <cell r="M50">
            <v>241.80863251018701</v>
          </cell>
          <cell r="N50">
            <v>320.18960782956316</v>
          </cell>
          <cell r="O50">
            <v>341.11818928203974</v>
          </cell>
          <cell r="P50">
            <v>399.92222615334089</v>
          </cell>
          <cell r="Q50">
            <v>299.46742050533601</v>
          </cell>
          <cell r="R50">
            <v>455.04988044651736</v>
          </cell>
          <cell r="S50">
            <v>386.82946521366762</v>
          </cell>
          <cell r="T50">
            <v>282.59321977071511</v>
          </cell>
          <cell r="U50">
            <v>318.83764339256999</v>
          </cell>
        </row>
        <row r="62">
          <cell r="B62">
            <v>113.19464214285713</v>
          </cell>
          <cell r="C62">
            <v>135.35430914285715</v>
          </cell>
          <cell r="D62">
            <v>170.77684149999999</v>
          </cell>
          <cell r="E62">
            <v>192.40336392857142</v>
          </cell>
          <cell r="F62">
            <v>221.22312521428572</v>
          </cell>
          <cell r="G62">
            <v>239.51782929999999</v>
          </cell>
          <cell r="H62">
            <v>237.11205069999997</v>
          </cell>
          <cell r="I62">
            <v>300.94330100000008</v>
          </cell>
          <cell r="J62">
            <v>337.05572749999999</v>
          </cell>
          <cell r="K62">
            <v>355.49039679999998</v>
          </cell>
          <cell r="L62">
            <v>386.34508110000002</v>
          </cell>
          <cell r="M62">
            <v>441.74005670000008</v>
          </cell>
          <cell r="N62">
            <v>535.5323204</v>
          </cell>
          <cell r="O62">
            <v>574.06310180000003</v>
          </cell>
          <cell r="P62">
            <v>632.13633289999996</v>
          </cell>
          <cell r="Q62">
            <v>927.1047542</v>
          </cell>
          <cell r="R62">
            <v>935.22780060000002</v>
          </cell>
          <cell r="S62">
            <v>1169.8844229000001</v>
          </cell>
          <cell r="T62">
            <v>1379.3360822</v>
          </cell>
          <cell r="U62">
            <v>1659.1173788999999</v>
          </cell>
        </row>
        <row r="63">
          <cell r="B63">
            <v>66.94149207543893</v>
          </cell>
          <cell r="C63">
            <v>83.884544718751656</v>
          </cell>
          <cell r="D63">
            <v>104.74702482622546</v>
          </cell>
          <cell r="E63">
            <v>111.58205075406926</v>
          </cell>
          <cell r="F63">
            <v>103.38782331440521</v>
          </cell>
          <cell r="G63">
            <v>63.070789703724657</v>
          </cell>
          <cell r="H63">
            <v>50.411793675944843</v>
          </cell>
          <cell r="I63">
            <v>69.456450945935202</v>
          </cell>
          <cell r="J63">
            <v>83.68736942656048</v>
          </cell>
          <cell r="K63">
            <v>74.965449551591945</v>
          </cell>
          <cell r="L63">
            <v>72.757299914752437</v>
          </cell>
          <cell r="M63">
            <v>103.29116570308742</v>
          </cell>
          <cell r="N63">
            <v>102.55687770097485</v>
          </cell>
          <cell r="O63">
            <v>124.89464558192925</v>
          </cell>
          <cell r="P63">
            <v>123.29928698430378</v>
          </cell>
          <cell r="Q63">
            <v>143.76351949438688</v>
          </cell>
          <cell r="R63">
            <v>125.65583383977997</v>
          </cell>
          <cell r="S63">
            <v>155.85618551434675</v>
          </cell>
          <cell r="T63">
            <v>149.65895050508252</v>
          </cell>
          <cell r="U63">
            <v>213.25524397694778</v>
          </cell>
          <cell r="V63">
            <v>305.81309170773187</v>
          </cell>
        </row>
      </sheetData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e"/>
      <sheetName val="Prerandom"/>
      <sheetName val="RANDOM"/>
      <sheetName val="MISURE"/>
      <sheetName val="TW"/>
      <sheetName val="SCHEDA REFINEMENT"/>
    </sheetNames>
    <sheetDataSet>
      <sheetData sheetId="0"/>
      <sheetData sheetId="1"/>
      <sheetData sheetId="2"/>
      <sheetData sheetId="3"/>
      <sheetData sheetId="4">
        <row r="3">
          <cell r="B3">
            <v>35</v>
          </cell>
          <cell r="C3">
            <v>38</v>
          </cell>
          <cell r="D3">
            <v>42</v>
          </cell>
          <cell r="E3">
            <v>45</v>
          </cell>
          <cell r="F3">
            <v>49</v>
          </cell>
          <cell r="G3">
            <v>52</v>
          </cell>
          <cell r="H3">
            <v>56</v>
          </cell>
          <cell r="I3">
            <v>60</v>
          </cell>
          <cell r="J3">
            <v>63</v>
          </cell>
          <cell r="K3">
            <v>70</v>
          </cell>
          <cell r="L3">
            <v>73</v>
          </cell>
          <cell r="M3">
            <v>77</v>
          </cell>
          <cell r="N3">
            <v>82</v>
          </cell>
          <cell r="O3">
            <v>86</v>
          </cell>
          <cell r="P3">
            <v>97</v>
          </cell>
          <cell r="Q3">
            <v>101</v>
          </cell>
          <cell r="R3">
            <v>103</v>
          </cell>
          <cell r="S3">
            <v>107</v>
          </cell>
          <cell r="T3">
            <v>110</v>
          </cell>
          <cell r="U3">
            <v>114</v>
          </cell>
          <cell r="V3">
            <v>117</v>
          </cell>
          <cell r="W3">
            <v>121</v>
          </cell>
          <cell r="X3">
            <v>124</v>
          </cell>
          <cell r="Y3">
            <v>129</v>
          </cell>
          <cell r="Z3">
            <v>135</v>
          </cell>
          <cell r="AA3">
            <v>138</v>
          </cell>
          <cell r="AB3">
            <v>142</v>
          </cell>
          <cell r="AC3">
            <v>145</v>
          </cell>
          <cell r="AD3">
            <v>149</v>
          </cell>
          <cell r="AE3">
            <v>152</v>
          </cell>
          <cell r="AF3">
            <v>155</v>
          </cell>
          <cell r="AG3">
            <v>158</v>
          </cell>
          <cell r="AH3">
            <v>163</v>
          </cell>
          <cell r="AI3">
            <v>165</v>
          </cell>
          <cell r="AJ3">
            <v>169</v>
          </cell>
        </row>
        <row r="4">
          <cell r="A4" t="str">
            <v>CTRL</v>
          </cell>
        </row>
        <row r="13">
          <cell r="B13">
            <v>135.89044025000001</v>
          </cell>
          <cell r="C13">
            <v>198.75614093749999</v>
          </cell>
          <cell r="D13">
            <v>244.97810731250001</v>
          </cell>
          <cell r="E13">
            <v>308.41919443749998</v>
          </cell>
          <cell r="F13">
            <v>369.69922212499995</v>
          </cell>
          <cell r="G13">
            <v>490.03027862499999</v>
          </cell>
          <cell r="H13">
            <v>541.024207875</v>
          </cell>
          <cell r="I13">
            <v>666.88499543750004</v>
          </cell>
          <cell r="J13">
            <v>748.91142068750003</v>
          </cell>
          <cell r="K13">
            <v>944.49855837500002</v>
          </cell>
          <cell r="L13">
            <v>950.84791468750007</v>
          </cell>
          <cell r="M13">
            <v>1204.0601410625002</v>
          </cell>
          <cell r="N13">
            <v>1351.0500186250001</v>
          </cell>
          <cell r="O13">
            <v>966.68304100000012</v>
          </cell>
          <cell r="P13">
            <v>1559.4288726666666</v>
          </cell>
          <cell r="Q13">
            <v>1419.2365998749999</v>
          </cell>
          <cell r="R13">
            <v>1636.197986875</v>
          </cell>
          <cell r="S13">
            <v>1777.5998645</v>
          </cell>
        </row>
        <row r="14">
          <cell r="F14">
            <v>74.888033545930114</v>
          </cell>
        </row>
        <row r="17">
          <cell r="A17" t="str">
            <v>DDP</v>
          </cell>
        </row>
        <row r="26">
          <cell r="B26">
            <v>132.08381787499999</v>
          </cell>
          <cell r="C26">
            <v>135.278898</v>
          </cell>
          <cell r="D26">
            <v>88.584643</v>
          </cell>
          <cell r="E26">
            <v>90.029695125000018</v>
          </cell>
          <cell r="F26">
            <v>61.4741984375</v>
          </cell>
          <cell r="G26">
            <v>47.42584025</v>
          </cell>
          <cell r="H26">
            <v>52.323431312500006</v>
          </cell>
          <cell r="I26">
            <v>45.657424687499997</v>
          </cell>
          <cell r="J26">
            <v>37.67243775</v>
          </cell>
          <cell r="K26">
            <v>46.272727500000002</v>
          </cell>
          <cell r="L26">
            <v>47.759300937500001</v>
          </cell>
          <cell r="M26">
            <v>53.395117062499999</v>
          </cell>
          <cell r="N26">
            <v>64.760030428571426</v>
          </cell>
          <cell r="O26">
            <v>77.998004357142847</v>
          </cell>
          <cell r="P26">
            <v>88.990461571428568</v>
          </cell>
          <cell r="Q26">
            <v>133.22099328571429</v>
          </cell>
          <cell r="R26">
            <v>143.40256657142857</v>
          </cell>
          <cell r="S26">
            <v>208.59702864285717</v>
          </cell>
          <cell r="T26">
            <v>241.74570485714284</v>
          </cell>
          <cell r="U26">
            <v>214.91204099999999</v>
          </cell>
          <cell r="V26">
            <v>211.51783935714289</v>
          </cell>
          <cell r="W26">
            <v>233.91523199999997</v>
          </cell>
          <cell r="X26">
            <v>187.00719807142855</v>
          </cell>
          <cell r="Y26">
            <v>255.96994292857144</v>
          </cell>
          <cell r="Z26">
            <v>308.11621107142855</v>
          </cell>
          <cell r="AA26">
            <v>301.32066371428573</v>
          </cell>
          <cell r="AB26">
            <v>313.72091349999999</v>
          </cell>
          <cell r="AC26">
            <v>404.36016842857134</v>
          </cell>
          <cell r="AD26">
            <v>523.13147321428573</v>
          </cell>
          <cell r="AE26">
            <v>588.77676942857136</v>
          </cell>
          <cell r="AF26">
            <v>647.52505771428582</v>
          </cell>
          <cell r="AG26">
            <v>624.85834362499997</v>
          </cell>
          <cell r="AH26">
            <v>836.72601987500002</v>
          </cell>
          <cell r="AI26">
            <v>562.27908533333334</v>
          </cell>
          <cell r="AJ26">
            <v>753.46720333333326</v>
          </cell>
        </row>
        <row r="27">
          <cell r="B27">
            <v>33.518038558282825</v>
          </cell>
          <cell r="C27">
            <v>33.269562153281363</v>
          </cell>
          <cell r="D27">
            <v>25.743398782350503</v>
          </cell>
          <cell r="E27">
            <v>32.449611535774444</v>
          </cell>
          <cell r="F27">
            <v>20.462413998432449</v>
          </cell>
          <cell r="G27">
            <v>16.35213375063454</v>
          </cell>
          <cell r="H27">
            <v>15.602687962923513</v>
          </cell>
          <cell r="I27">
            <v>16.838099898348784</v>
          </cell>
          <cell r="J27">
            <v>13.651061352520783</v>
          </cell>
          <cell r="K27">
            <v>19.281742905944924</v>
          </cell>
          <cell r="L27">
            <v>22.775807328369137</v>
          </cell>
          <cell r="M27">
            <v>19.670209249684699</v>
          </cell>
          <cell r="N27">
            <v>22.847358224872252</v>
          </cell>
          <cell r="O27">
            <v>31.197840610647837</v>
          </cell>
          <cell r="P27">
            <v>29.578778395401862</v>
          </cell>
          <cell r="Q27">
            <v>62.052469785842092</v>
          </cell>
          <cell r="R27">
            <v>71.503601274880467</v>
          </cell>
          <cell r="S27">
            <v>103.1474802239681</v>
          </cell>
          <cell r="T27">
            <v>118.60984558669956</v>
          </cell>
          <cell r="U27">
            <v>104.99082486173712</v>
          </cell>
          <cell r="V27">
            <v>99.979779030664417</v>
          </cell>
          <cell r="W27">
            <v>106.57664957632964</v>
          </cell>
          <cell r="X27">
            <v>100.92565321872313</v>
          </cell>
          <cell r="Y27">
            <v>110.45886913147089</v>
          </cell>
          <cell r="Z27">
            <v>142.86362691740001</v>
          </cell>
          <cell r="AA27">
            <v>125.00637329569379</v>
          </cell>
        </row>
        <row r="30">
          <cell r="A30" t="str">
            <v>PTX</v>
          </cell>
        </row>
        <row r="39">
          <cell r="B39">
            <v>124.50427887500001</v>
          </cell>
          <cell r="C39">
            <v>168.24533212499998</v>
          </cell>
          <cell r="D39">
            <v>114.92814850000001</v>
          </cell>
          <cell r="E39">
            <v>99.890415312499997</v>
          </cell>
          <cell r="F39">
            <v>79.379520374999998</v>
          </cell>
          <cell r="G39">
            <v>71.856943437499993</v>
          </cell>
          <cell r="H39">
            <v>68.225054812499991</v>
          </cell>
          <cell r="I39">
            <v>61.177505687500002</v>
          </cell>
          <cell r="J39">
            <v>72.541165250000006</v>
          </cell>
          <cell r="K39">
            <v>51.794422124999997</v>
          </cell>
          <cell r="L39">
            <v>54.650831312499996</v>
          </cell>
          <cell r="M39">
            <v>56.385158999999994</v>
          </cell>
          <cell r="N39">
            <v>66.071295312499998</v>
          </cell>
          <cell r="O39">
            <v>57.558059687499998</v>
          </cell>
          <cell r="P39">
            <v>100.7437150625</v>
          </cell>
          <cell r="Q39">
            <v>125.33859606250002</v>
          </cell>
          <cell r="R39">
            <v>208.20875337500001</v>
          </cell>
          <cell r="S39">
            <v>269.19685368749998</v>
          </cell>
          <cell r="T39">
            <v>276.20953500000002</v>
          </cell>
          <cell r="U39">
            <v>386.30212881250003</v>
          </cell>
          <cell r="V39">
            <v>467.94398187499996</v>
          </cell>
          <cell r="W39">
            <v>285.32116507142854</v>
          </cell>
          <cell r="X39">
            <v>418.05052664285711</v>
          </cell>
          <cell r="Y39">
            <v>487.17468564285718</v>
          </cell>
          <cell r="Z39">
            <v>1096.0630575833336</v>
          </cell>
          <cell r="AA39">
            <v>36.892967249999998</v>
          </cell>
          <cell r="AB39">
            <v>53.105418750000005</v>
          </cell>
          <cell r="AC39">
            <v>58.004687750000002</v>
          </cell>
          <cell r="AD39">
            <v>102.792564</v>
          </cell>
          <cell r="AE39">
            <v>158.71148174999999</v>
          </cell>
          <cell r="AF39">
            <v>179.93536075</v>
          </cell>
          <cell r="AG39">
            <v>304.39908099999997</v>
          </cell>
          <cell r="AH39">
            <v>501.02211800000003</v>
          </cell>
          <cell r="AI39">
            <v>461.71796850000004</v>
          </cell>
          <cell r="AJ39">
            <v>16.225460999999999</v>
          </cell>
        </row>
        <row r="40">
          <cell r="B40">
            <v>25.652065424771322</v>
          </cell>
          <cell r="C40">
            <v>34.988209770270466</v>
          </cell>
          <cell r="D40">
            <v>23.385380737608337</v>
          </cell>
          <cell r="E40">
            <v>14.37863232904547</v>
          </cell>
          <cell r="F40">
            <v>13.191665358767674</v>
          </cell>
          <cell r="G40">
            <v>13.376121802430562</v>
          </cell>
          <cell r="H40">
            <v>11.293175988531365</v>
          </cell>
          <cell r="I40">
            <v>11.121740923992045</v>
          </cell>
          <cell r="J40">
            <v>13.443479753071053</v>
          </cell>
          <cell r="K40">
            <v>20.682378664286425</v>
          </cell>
          <cell r="L40">
            <v>16.611782158876839</v>
          </cell>
          <cell r="M40">
            <v>15.16666124176159</v>
          </cell>
          <cell r="N40">
            <v>17.625113400539426</v>
          </cell>
          <cell r="O40">
            <v>18.807519086549473</v>
          </cell>
          <cell r="P40">
            <v>46.661188058618478</v>
          </cell>
          <cell r="Q40">
            <v>61.532924041619779</v>
          </cell>
          <cell r="R40">
            <v>112.60310050246864</v>
          </cell>
          <cell r="S40">
            <v>147.07320058429602</v>
          </cell>
          <cell r="T40">
            <v>139.21250743958294</v>
          </cell>
          <cell r="U40">
            <v>214.48067322210886</v>
          </cell>
          <cell r="V40">
            <v>270.84901298356391</v>
          </cell>
          <cell r="W40">
            <v>118.16780443937313</v>
          </cell>
          <cell r="X40">
            <v>191.94398130504939</v>
          </cell>
          <cell r="Y40">
            <v>196.30960081997091</v>
          </cell>
        </row>
        <row r="43">
          <cell r="A43" t="str">
            <v>OLA</v>
          </cell>
        </row>
        <row r="52">
          <cell r="B52">
            <v>126.02654068749999</v>
          </cell>
          <cell r="C52">
            <v>163.71422612499998</v>
          </cell>
          <cell r="D52">
            <v>172.73393143749999</v>
          </cell>
          <cell r="E52">
            <v>219.64011956250005</v>
          </cell>
          <cell r="F52">
            <v>262.02608268750004</v>
          </cell>
          <cell r="G52">
            <v>297.13717221428573</v>
          </cell>
          <cell r="H52">
            <v>408.10911774999994</v>
          </cell>
          <cell r="I52">
            <v>467.86476006250001</v>
          </cell>
          <cell r="J52">
            <v>511.24279487499996</v>
          </cell>
          <cell r="K52">
            <v>654.19539681250001</v>
          </cell>
          <cell r="L52">
            <v>728.35510762499996</v>
          </cell>
          <cell r="M52">
            <v>853.79174631249987</v>
          </cell>
          <cell r="N52">
            <v>834.23672693749995</v>
          </cell>
          <cell r="O52">
            <v>1037.3307905000001</v>
          </cell>
          <cell r="P52">
            <v>1612.1135059285716</v>
          </cell>
          <cell r="Q52">
            <v>1484.891241</v>
          </cell>
          <cell r="R52">
            <v>1642.9124170999999</v>
          </cell>
          <cell r="S52">
            <v>2185.6371200000003</v>
          </cell>
        </row>
        <row r="53">
          <cell r="B53">
            <v>25.000086907345267</v>
          </cell>
          <cell r="C53">
            <v>26.930737600204633</v>
          </cell>
          <cell r="D53">
            <v>22.495268570695647</v>
          </cell>
          <cell r="E53">
            <v>26.493031934139445</v>
          </cell>
          <cell r="F53">
            <v>31.197344750030307</v>
          </cell>
          <cell r="G53">
            <v>34.928983178199069</v>
          </cell>
          <cell r="H53">
            <v>67.150097836642175</v>
          </cell>
          <cell r="I53">
            <v>56.472654424193593</v>
          </cell>
          <cell r="J53">
            <v>90.145282026227662</v>
          </cell>
          <cell r="K53">
            <v>81.404730984294744</v>
          </cell>
          <cell r="L53">
            <v>94.501276514376514</v>
          </cell>
          <cell r="M53">
            <v>138.24748774000224</v>
          </cell>
          <cell r="N53">
            <v>114.34044031974267</v>
          </cell>
          <cell r="O53">
            <v>186.21330543019437</v>
          </cell>
          <cell r="P53">
            <v>268.16557345483926</v>
          </cell>
          <cell r="Q53">
            <v>96.957821801619957</v>
          </cell>
          <cell r="R53">
            <v>101.27061097105091</v>
          </cell>
          <cell r="S53">
            <v>241.24588097029331</v>
          </cell>
        </row>
        <row r="161">
          <cell r="B161">
            <v>28</v>
          </cell>
          <cell r="C161">
            <v>31</v>
          </cell>
          <cell r="D161">
            <v>35</v>
          </cell>
          <cell r="E161">
            <v>38</v>
          </cell>
          <cell r="F161">
            <v>42</v>
          </cell>
          <cell r="G161">
            <v>45</v>
          </cell>
          <cell r="H161">
            <v>49</v>
          </cell>
          <cell r="I161">
            <v>52</v>
          </cell>
          <cell r="J161">
            <v>57</v>
          </cell>
          <cell r="K161">
            <v>60</v>
          </cell>
          <cell r="L161">
            <v>63</v>
          </cell>
        </row>
        <row r="170">
          <cell r="B170">
            <v>101.4596217142857</v>
          </cell>
          <cell r="C170">
            <v>137.11691371428572</v>
          </cell>
          <cell r="D170">
            <v>151.88348207142855</v>
          </cell>
          <cell r="E170">
            <v>214.15473750000001</v>
          </cell>
          <cell r="F170">
            <v>261.76892157142851</v>
          </cell>
          <cell r="G170">
            <v>326.66996714285716</v>
          </cell>
          <cell r="H170">
            <v>597.72638928571439</v>
          </cell>
          <cell r="I170">
            <v>658.95622235714279</v>
          </cell>
          <cell r="J170">
            <v>1043.7043578571429</v>
          </cell>
          <cell r="K170">
            <v>1081.8289973333333</v>
          </cell>
          <cell r="L170">
            <v>1495.3881968333333</v>
          </cell>
        </row>
        <row r="171">
          <cell r="B171">
            <v>19.77242703190332</v>
          </cell>
          <cell r="C171">
            <v>25.607807003836836</v>
          </cell>
          <cell r="D171">
            <v>39.029745819401072</v>
          </cell>
          <cell r="E171">
            <v>58.663715997563386</v>
          </cell>
          <cell r="F171">
            <v>79.6245280259336</v>
          </cell>
          <cell r="G171">
            <v>82.673899863547376</v>
          </cell>
          <cell r="H171">
            <v>112.40245459964905</v>
          </cell>
          <cell r="I171">
            <v>158.50490468129215</v>
          </cell>
          <cell r="J171">
            <v>257.63078425391399</v>
          </cell>
          <cell r="K171">
            <v>192.18541864693898</v>
          </cell>
          <cell r="L171">
            <v>296.34955071945365</v>
          </cell>
          <cell r="M171">
            <v>158.01269599368283</v>
          </cell>
          <cell r="N171">
            <v>230.82853721451355</v>
          </cell>
        </row>
        <row r="183">
          <cell r="B183">
            <v>99.782370714285733</v>
          </cell>
          <cell r="C183">
            <v>118.62179557142858</v>
          </cell>
          <cell r="D183">
            <v>135.35807214285714</v>
          </cell>
          <cell r="E183">
            <v>187.31327107142857</v>
          </cell>
          <cell r="F183">
            <v>246.09811792857141</v>
          </cell>
          <cell r="G183">
            <v>244.90918771428571</v>
          </cell>
          <cell r="H183">
            <v>383.37227307142859</v>
          </cell>
          <cell r="I183">
            <v>446.00044385714284</v>
          </cell>
          <cell r="J183">
            <v>622.61222592857143</v>
          </cell>
          <cell r="K183">
            <v>738.88100550000001</v>
          </cell>
          <cell r="L183">
            <v>1078.6896377142857</v>
          </cell>
          <cell r="M183">
            <v>877.07051050000007</v>
          </cell>
          <cell r="N183">
            <v>880.89079859999981</v>
          </cell>
          <cell r="O183">
            <v>1048.8709308</v>
          </cell>
        </row>
        <row r="184">
          <cell r="B184">
            <v>20.129734429372682</v>
          </cell>
          <cell r="C184">
            <v>26.809289002174925</v>
          </cell>
          <cell r="D184">
            <v>27.599202516343791</v>
          </cell>
          <cell r="E184">
            <v>46.531510972614548</v>
          </cell>
          <cell r="F184">
            <v>64.036646728784618</v>
          </cell>
          <cell r="G184">
            <v>70.032759644081025</v>
          </cell>
          <cell r="H184">
            <v>107.21047043538753</v>
          </cell>
          <cell r="I184">
            <v>143.94451507867501</v>
          </cell>
          <cell r="J184">
            <v>240.32244609498687</v>
          </cell>
          <cell r="K184">
            <v>238.66257584963503</v>
          </cell>
          <cell r="L184">
            <v>403.31349790185237</v>
          </cell>
          <cell r="M184">
            <v>223.89515232145212</v>
          </cell>
          <cell r="N184">
            <v>204.26629202807715</v>
          </cell>
          <cell r="O184">
            <v>269.75354591786214</v>
          </cell>
          <cell r="P184">
            <v>240.36927747121331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F4A58-FC20-4F72-A2A4-CDC666483DCD}">
  <dimension ref="A1:P43"/>
  <sheetViews>
    <sheetView zoomScale="71" zoomScaleNormal="71" workbookViewId="0">
      <selection activeCell="M23" sqref="M23"/>
    </sheetView>
  </sheetViews>
  <sheetFormatPr defaultRowHeight="15" x14ac:dyDescent="0.25"/>
  <cols>
    <col min="1" max="1" width="19" customWidth="1"/>
  </cols>
  <sheetData>
    <row r="1" spans="1:16" x14ac:dyDescent="0.25">
      <c r="A1" s="21" t="s">
        <v>78</v>
      </c>
    </row>
    <row r="4" spans="1:16" s="22" customFormat="1" x14ac:dyDescent="0.25">
      <c r="A4" s="146" t="s">
        <v>80</v>
      </c>
      <c r="B4" s="23">
        <v>42499</v>
      </c>
      <c r="C4" s="24">
        <v>42502</v>
      </c>
      <c r="D4" s="23">
        <v>42506</v>
      </c>
      <c r="E4" s="24">
        <v>42509</v>
      </c>
      <c r="F4" s="23">
        <v>42513</v>
      </c>
      <c r="G4" s="24">
        <v>42516</v>
      </c>
      <c r="H4" s="24">
        <v>42520</v>
      </c>
      <c r="I4" s="24">
        <v>42523</v>
      </c>
      <c r="J4" s="24">
        <v>42527</v>
      </c>
      <c r="K4" s="24"/>
      <c r="L4" s="24"/>
      <c r="M4" s="25"/>
      <c r="N4" s="25"/>
      <c r="O4" s="25"/>
      <c r="P4" s="25"/>
    </row>
    <row r="5" spans="1:16" x14ac:dyDescent="0.25">
      <c r="A5" s="147" t="s">
        <v>60</v>
      </c>
      <c r="B5" s="26">
        <v>25</v>
      </c>
      <c r="C5" s="26">
        <v>28</v>
      </c>
      <c r="D5" s="26">
        <v>32</v>
      </c>
      <c r="E5" s="26">
        <v>35</v>
      </c>
      <c r="F5" s="26">
        <v>39</v>
      </c>
      <c r="G5" s="26">
        <v>42</v>
      </c>
      <c r="H5" s="26">
        <v>46</v>
      </c>
      <c r="I5" s="26">
        <v>49</v>
      </c>
      <c r="J5" s="26">
        <v>53</v>
      </c>
      <c r="K5" s="26"/>
      <c r="L5" s="26"/>
      <c r="M5" s="26"/>
    </row>
    <row r="6" spans="1:16" x14ac:dyDescent="0.25">
      <c r="A6" s="302" t="s">
        <v>6</v>
      </c>
    </row>
    <row r="7" spans="1:16" x14ac:dyDescent="0.25">
      <c r="A7" s="299" t="s">
        <v>57</v>
      </c>
      <c r="B7" s="27">
        <v>332.33230800000001</v>
      </c>
      <c r="C7" s="136">
        <v>421.35175349999997</v>
      </c>
      <c r="D7" s="30">
        <v>421.44527599999998</v>
      </c>
      <c r="E7" s="28">
        <v>1395.6315750000001</v>
      </c>
      <c r="F7" s="30">
        <v>2399.8137265</v>
      </c>
      <c r="G7" s="31"/>
      <c r="H7" s="5"/>
      <c r="I7" s="14"/>
      <c r="J7" s="17"/>
      <c r="K7" s="17"/>
      <c r="L7" s="17"/>
    </row>
    <row r="8" spans="1:16" x14ac:dyDescent="0.25">
      <c r="A8" s="300" t="s">
        <v>54</v>
      </c>
      <c r="B8" s="33">
        <v>61.563600000000001</v>
      </c>
      <c r="C8" s="138">
        <v>159.95820000000001</v>
      </c>
      <c r="D8" s="34">
        <v>159.66073399999999</v>
      </c>
      <c r="E8" s="32">
        <v>207.811252</v>
      </c>
      <c r="F8" s="34">
        <v>442.35423750000001</v>
      </c>
      <c r="G8" s="36">
        <v>685.49144899999999</v>
      </c>
      <c r="H8" s="37">
        <v>1345.5178920000001</v>
      </c>
      <c r="I8" s="38">
        <v>2266.4195960000002</v>
      </c>
      <c r="J8" s="35"/>
      <c r="K8" s="35"/>
      <c r="L8" s="17"/>
    </row>
    <row r="9" spans="1:16" x14ac:dyDescent="0.25">
      <c r="A9" s="300" t="s">
        <v>61</v>
      </c>
      <c r="B9" s="33">
        <v>176.71906250000001</v>
      </c>
      <c r="C9" s="138">
        <v>468.7984495</v>
      </c>
      <c r="D9" s="34">
        <v>952.013552</v>
      </c>
      <c r="E9" s="32">
        <v>1882.2355299999999</v>
      </c>
      <c r="F9" s="34">
        <v>1985.8197124999999</v>
      </c>
      <c r="G9" s="36">
        <v>2574.2009125</v>
      </c>
      <c r="H9" s="37">
        <v>3670.9650000000001</v>
      </c>
      <c r="I9" s="38"/>
      <c r="J9" s="35"/>
      <c r="K9" s="35"/>
      <c r="L9" s="17"/>
    </row>
    <row r="10" spans="1:16" x14ac:dyDescent="0.25">
      <c r="A10" s="300" t="s">
        <v>62</v>
      </c>
      <c r="B10" s="33">
        <v>262.52788800000002</v>
      </c>
      <c r="C10" s="138">
        <v>653.68794400000002</v>
      </c>
      <c r="D10" s="34">
        <v>796.05505349999999</v>
      </c>
      <c r="E10" s="32">
        <v>2766.270078</v>
      </c>
      <c r="F10" s="34"/>
      <c r="G10" s="36"/>
      <c r="H10" s="37"/>
      <c r="I10" s="38"/>
      <c r="J10" s="35"/>
      <c r="K10" s="35"/>
      <c r="L10" s="17"/>
    </row>
    <row r="11" spans="1:16" x14ac:dyDescent="0.25">
      <c r="A11" s="300" t="s">
        <v>63</v>
      </c>
      <c r="B11" s="33">
        <v>56.222408000000001</v>
      </c>
      <c r="C11" s="138">
        <v>123.58459999999999</v>
      </c>
      <c r="D11" s="34">
        <v>205.10380799999999</v>
      </c>
      <c r="E11" s="32">
        <v>346.50585000000001</v>
      </c>
      <c r="F11" s="34">
        <v>594.65204600000004</v>
      </c>
      <c r="G11" s="36">
        <v>1118.9627395</v>
      </c>
      <c r="H11" s="37">
        <v>1845.1722239999999</v>
      </c>
      <c r="I11" s="38">
        <v>2722.5967999999998</v>
      </c>
      <c r="J11" s="35"/>
      <c r="K11" s="35"/>
      <c r="L11" s="17"/>
    </row>
    <row r="12" spans="1:16" x14ac:dyDescent="0.25">
      <c r="A12" s="301" t="s">
        <v>64</v>
      </c>
      <c r="B12" s="40">
        <v>501.60469999999998</v>
      </c>
      <c r="C12" s="140">
        <v>1224.4400639999999</v>
      </c>
      <c r="D12" s="141">
        <v>2041.5617259999999</v>
      </c>
      <c r="E12" s="41">
        <v>2443.4265144999999</v>
      </c>
      <c r="F12" s="141"/>
      <c r="G12" s="43"/>
      <c r="H12" s="142"/>
      <c r="I12" s="18"/>
      <c r="J12" s="35"/>
      <c r="K12" s="35"/>
      <c r="L12" s="17"/>
    </row>
    <row r="13" spans="1:16" x14ac:dyDescent="0.25">
      <c r="A13" s="143" t="s">
        <v>24</v>
      </c>
      <c r="B13" s="148">
        <f>AVERAGE(B7:B12)</f>
        <v>231.82832775</v>
      </c>
      <c r="C13" s="148">
        <f t="shared" ref="C13:E13" si="0">AVERAGE(C7:C12)</f>
        <v>508.63683516666669</v>
      </c>
      <c r="D13" s="148">
        <f t="shared" si="0"/>
        <v>762.64002491666668</v>
      </c>
      <c r="E13" s="148">
        <f t="shared" si="0"/>
        <v>1506.9801332499999</v>
      </c>
      <c r="F13" s="148">
        <f>AVERAGE(F7:F9,F11)</f>
        <v>1355.659930625</v>
      </c>
      <c r="G13" s="148">
        <f>AVERAGE(G7:G9,G11)</f>
        <v>1459.5517003333334</v>
      </c>
      <c r="H13" s="148">
        <f>AVERAGE(H8:H9,H11)</f>
        <v>2287.2183719999998</v>
      </c>
      <c r="I13" s="148">
        <f>AVERAGE(I8,I11)</f>
        <v>2494.508198</v>
      </c>
      <c r="J13" s="17"/>
      <c r="K13" s="17"/>
      <c r="L13" s="17"/>
    </row>
    <row r="14" spans="1:16" x14ac:dyDescent="0.25">
      <c r="A14" s="143" t="s">
        <v>15</v>
      </c>
      <c r="B14" s="149">
        <f>STDEV(B7:B12)/SQRT(6)</f>
        <v>69.925520318270614</v>
      </c>
      <c r="C14" s="149">
        <f t="shared" ref="C14:E14" si="1">STDEV(C7:C12)/SQRT(6)</f>
        <v>164.56628689423025</v>
      </c>
      <c r="D14" s="149">
        <f t="shared" si="1"/>
        <v>286.55797142018321</v>
      </c>
      <c r="E14" s="149">
        <f t="shared" si="1"/>
        <v>433.99302790912873</v>
      </c>
      <c r="F14" s="149">
        <f>STDEV(F11,F7:F9)/SQRT(4)</f>
        <v>491.64848466569356</v>
      </c>
      <c r="G14" s="149">
        <f>STDEV(G11,G7:G9)/SQRT(4)</f>
        <v>494.67324810418069</v>
      </c>
      <c r="H14" s="149">
        <f>STDEV(H11,H8:H9)/SQRT(3)</f>
        <v>706.74834294054529</v>
      </c>
      <c r="I14" s="149">
        <f>STDEV(I11,I8)/SQRT(2)</f>
        <v>228.08860199999981</v>
      </c>
    </row>
    <row r="15" spans="1:16" x14ac:dyDescent="0.25">
      <c r="A15" s="143" t="s">
        <v>29</v>
      </c>
      <c r="B15" s="148">
        <f>MEDIAN(B7:B12)</f>
        <v>219.62347525000001</v>
      </c>
      <c r="C15" s="148">
        <f t="shared" ref="C15:E15" si="2">MEDIAN(C7:C12)</f>
        <v>445.07510149999996</v>
      </c>
      <c r="D15" s="148">
        <f t="shared" si="2"/>
        <v>608.75016474999995</v>
      </c>
      <c r="E15" s="148">
        <f t="shared" si="2"/>
        <v>1638.9335525000001</v>
      </c>
      <c r="F15" s="148">
        <f>MEDIAN(F11,F7:F9)</f>
        <v>1290.2358792499999</v>
      </c>
      <c r="G15" s="148">
        <f t="shared" ref="G15" si="3">MEDIAN(G11,G7:G9)</f>
        <v>1118.9627395</v>
      </c>
      <c r="H15" s="148">
        <f>MEDIAN(H11,H8:H9)</f>
        <v>1845.1722239999999</v>
      </c>
      <c r="I15" s="148">
        <f>MEDIAN(I11,I8)</f>
        <v>2494.508198</v>
      </c>
    </row>
    <row r="16" spans="1:16" x14ac:dyDescent="0.25">
      <c r="B16" s="45"/>
      <c r="C16" s="45"/>
      <c r="D16" s="45"/>
      <c r="E16" s="45"/>
      <c r="F16" s="45"/>
      <c r="G16" s="45"/>
      <c r="H16" s="45"/>
      <c r="I16" s="45"/>
    </row>
    <row r="17" spans="1:14" x14ac:dyDescent="0.25">
      <c r="A17" s="26"/>
      <c r="C17" s="51"/>
      <c r="D17" s="51"/>
    </row>
    <row r="18" spans="1:14" x14ac:dyDescent="0.25">
      <c r="A18" s="303" t="s">
        <v>4</v>
      </c>
      <c r="C18" s="51"/>
      <c r="D18" s="51"/>
    </row>
    <row r="19" spans="1:14" x14ac:dyDescent="0.25">
      <c r="A19" s="299" t="s">
        <v>58</v>
      </c>
      <c r="B19" s="27">
        <v>402.19704250000001</v>
      </c>
      <c r="C19" s="136">
        <v>761.44233550000001</v>
      </c>
      <c r="D19" s="30">
        <v>1168.9561000000001</v>
      </c>
      <c r="E19" s="28"/>
      <c r="F19" s="30"/>
      <c r="G19" s="28"/>
      <c r="H19" s="28"/>
      <c r="I19" s="28"/>
      <c r="J19" s="31"/>
      <c r="K19" s="17"/>
      <c r="L19" s="17"/>
      <c r="M19" s="17"/>
      <c r="N19" s="17"/>
    </row>
    <row r="20" spans="1:14" x14ac:dyDescent="0.25">
      <c r="A20" s="300" t="s">
        <v>65</v>
      </c>
      <c r="B20" s="33">
        <v>53.325288</v>
      </c>
      <c r="C20" s="138">
        <v>190.34844000000001</v>
      </c>
      <c r="D20" s="34">
        <v>194.676174</v>
      </c>
      <c r="E20" s="32">
        <v>236.59272150000001</v>
      </c>
      <c r="F20" s="34">
        <v>276.7509</v>
      </c>
      <c r="G20" s="32">
        <v>427.85977400000002</v>
      </c>
      <c r="H20" s="32">
        <v>415.80741649999999</v>
      </c>
      <c r="I20" s="32">
        <v>638.839561</v>
      </c>
      <c r="J20" s="36">
        <v>1092.5655194999999</v>
      </c>
      <c r="K20" s="35"/>
      <c r="L20" s="35"/>
      <c r="M20" s="35"/>
      <c r="N20" s="17"/>
    </row>
    <row r="21" spans="1:14" x14ac:dyDescent="0.25">
      <c r="A21" s="300" t="s">
        <v>66</v>
      </c>
      <c r="B21" s="33">
        <v>207.77716799999999</v>
      </c>
      <c r="C21" s="138">
        <v>467.97124200000002</v>
      </c>
      <c r="D21" s="34">
        <v>876.50152249999996</v>
      </c>
      <c r="E21" s="32">
        <v>1181.745774</v>
      </c>
      <c r="F21" s="34">
        <v>1410.7609620000001</v>
      </c>
      <c r="G21" s="32">
        <v>1396.4480000000001</v>
      </c>
      <c r="H21" s="32">
        <v>2045.7249079999999</v>
      </c>
      <c r="I21" s="32">
        <v>2156.646604</v>
      </c>
      <c r="J21" s="36">
        <v>2699.3295360000002</v>
      </c>
      <c r="K21" s="35"/>
      <c r="L21" s="35"/>
      <c r="M21" s="35"/>
      <c r="N21" s="17"/>
    </row>
    <row r="22" spans="1:14" x14ac:dyDescent="0.25">
      <c r="A22" s="300" t="s">
        <v>67</v>
      </c>
      <c r="B22" s="33">
        <v>200.91142500000001</v>
      </c>
      <c r="C22" s="138">
        <v>349.51507199999998</v>
      </c>
      <c r="D22" s="34">
        <v>544.67333499999995</v>
      </c>
      <c r="E22" s="32">
        <v>671.27650000000006</v>
      </c>
      <c r="F22" s="34">
        <v>1054.430208</v>
      </c>
      <c r="G22" s="32">
        <v>1434.972244</v>
      </c>
      <c r="H22" s="32">
        <v>1334.4436390000001</v>
      </c>
      <c r="I22" s="32">
        <v>1505.3682060000001</v>
      </c>
      <c r="J22" s="36"/>
      <c r="K22" s="35"/>
      <c r="L22" s="35"/>
      <c r="M22" s="35"/>
      <c r="N22" s="17"/>
    </row>
    <row r="23" spans="1:14" x14ac:dyDescent="0.25">
      <c r="A23" s="300" t="s">
        <v>68</v>
      </c>
      <c r="B23" s="33">
        <v>456.99059199999999</v>
      </c>
      <c r="C23" s="138">
        <v>594.21695999999997</v>
      </c>
      <c r="D23" s="34">
        <v>927.37857599999995</v>
      </c>
      <c r="E23" s="32">
        <v>900.28713600000003</v>
      </c>
      <c r="F23" s="34">
        <v>1211.4400095000001</v>
      </c>
      <c r="G23" s="32">
        <v>1666.3072139999999</v>
      </c>
      <c r="H23" s="32">
        <v>2182.7958825000001</v>
      </c>
      <c r="I23" s="32">
        <v>2453.0325120000002</v>
      </c>
      <c r="J23" s="36"/>
      <c r="K23" s="35"/>
      <c r="L23" s="35"/>
      <c r="M23" s="35"/>
      <c r="N23" s="17"/>
    </row>
    <row r="24" spans="1:14" x14ac:dyDescent="0.25">
      <c r="A24" s="301" t="s">
        <v>69</v>
      </c>
      <c r="B24" s="40">
        <v>103.03722449999999</v>
      </c>
      <c r="C24" s="140">
        <v>213.59250900000001</v>
      </c>
      <c r="D24" s="141">
        <v>377.61041699999998</v>
      </c>
      <c r="E24" s="41">
        <v>418.37661450000002</v>
      </c>
      <c r="F24" s="141">
        <v>544.55879449999998</v>
      </c>
      <c r="G24" s="41">
        <v>516.68857600000001</v>
      </c>
      <c r="H24" s="41">
        <v>872.40700500000003</v>
      </c>
      <c r="I24" s="41">
        <v>885.01057500000002</v>
      </c>
      <c r="J24" s="43">
        <v>1013.14752</v>
      </c>
      <c r="K24" s="35"/>
      <c r="L24" s="35"/>
      <c r="M24" s="35"/>
      <c r="N24" s="17"/>
    </row>
    <row r="25" spans="1:14" x14ac:dyDescent="0.25">
      <c r="A25" s="143" t="s">
        <v>24</v>
      </c>
      <c r="B25" s="148">
        <f>AVERAGE(B19:B24)</f>
        <v>237.37312333333333</v>
      </c>
      <c r="C25" s="148">
        <f t="shared" ref="C25:E25" si="4">AVERAGE(C19:C24)</f>
        <v>429.51442641666671</v>
      </c>
      <c r="D25" s="148">
        <f t="shared" si="4"/>
        <v>681.63268741666673</v>
      </c>
      <c r="E25" s="148">
        <f t="shared" si="4"/>
        <v>681.65574919999995</v>
      </c>
      <c r="F25" s="148">
        <f>AVERAGE(F20:F24)</f>
        <v>899.58817479999993</v>
      </c>
      <c r="G25" s="148">
        <f t="shared" ref="G25" si="5">AVERAGE(G20:G24)</f>
        <v>1088.4551616000001</v>
      </c>
      <c r="H25" s="148">
        <f>AVERAGE(H20:H24)</f>
        <v>1370.2357701999999</v>
      </c>
      <c r="I25" s="148">
        <f>AVERAGE(I20:I24)</f>
        <v>1527.7794916000003</v>
      </c>
      <c r="J25" s="148">
        <f>AVERAGE(J20:J24)</f>
        <v>1601.6808584999999</v>
      </c>
      <c r="K25" s="150"/>
      <c r="L25" s="150"/>
      <c r="M25" s="150"/>
      <c r="N25" s="17"/>
    </row>
    <row r="26" spans="1:14" x14ac:dyDescent="0.25">
      <c r="A26" s="143" t="s">
        <v>15</v>
      </c>
      <c r="B26" s="149">
        <f>STDEV(B19:B24)/SQRT(6)</f>
        <v>65.707399962942603</v>
      </c>
      <c r="C26" s="149">
        <f t="shared" ref="C26:E26" si="6">STDEV(C19:C24)/SQRT(6)</f>
        <v>91.105164187445766</v>
      </c>
      <c r="D26" s="149">
        <f t="shared" si="6"/>
        <v>151.01468628103981</v>
      </c>
      <c r="E26" s="149">
        <f t="shared" si="6"/>
        <v>153.48648778833697</v>
      </c>
      <c r="F26" s="149">
        <f>STDEV(F20:F24)/SQRT(5)</f>
        <v>211.71884330186293</v>
      </c>
      <c r="G26" s="149">
        <f t="shared" ref="G26:J26" si="7">STDEV(G20:G24)/SQRT(5)</f>
        <v>256.13960703985879</v>
      </c>
      <c r="H26" s="149">
        <f t="shared" si="7"/>
        <v>337.38609558261754</v>
      </c>
      <c r="I26" s="149">
        <f t="shared" si="7"/>
        <v>350.38802368960546</v>
      </c>
      <c r="J26" s="149">
        <f t="shared" si="7"/>
        <v>425.48825343933299</v>
      </c>
      <c r="K26" s="151"/>
      <c r="L26" s="151"/>
      <c r="M26" s="151"/>
      <c r="N26" s="17"/>
    </row>
    <row r="27" spans="1:14" x14ac:dyDescent="0.25">
      <c r="A27" s="143" t="s">
        <v>29</v>
      </c>
      <c r="B27" s="148">
        <f>MEDIAN(B19:B24)</f>
        <v>204.34429649999998</v>
      </c>
      <c r="C27" s="148">
        <f t="shared" ref="C27:E27" si="8">MEDIAN(C19:C24)</f>
        <v>408.743157</v>
      </c>
      <c r="D27" s="148">
        <f t="shared" si="8"/>
        <v>710.58742874999996</v>
      </c>
      <c r="E27" s="148">
        <f t="shared" si="8"/>
        <v>671.27650000000006</v>
      </c>
      <c r="F27" s="148">
        <f>MEDIAN(F20:F24)</f>
        <v>1054.430208</v>
      </c>
      <c r="G27" s="148">
        <f t="shared" ref="G27:J27" si="9">MEDIAN(G20:G24)</f>
        <v>1396.4480000000001</v>
      </c>
      <c r="H27" s="148">
        <f t="shared" si="9"/>
        <v>1334.4436390000001</v>
      </c>
      <c r="I27" s="148">
        <f t="shared" si="9"/>
        <v>1505.3682060000001</v>
      </c>
      <c r="J27" s="148">
        <f t="shared" si="9"/>
        <v>1092.5655194999999</v>
      </c>
      <c r="K27" s="148"/>
      <c r="L27" s="148"/>
      <c r="M27" s="148"/>
    </row>
    <row r="28" spans="1:14" x14ac:dyDescent="0.25">
      <c r="A28" s="26"/>
      <c r="C28" s="51"/>
      <c r="D28" s="51"/>
      <c r="E28" s="51"/>
    </row>
    <row r="29" spans="1:14" x14ac:dyDescent="0.25">
      <c r="A29" s="303" t="s">
        <v>70</v>
      </c>
      <c r="B29" s="91" t="s">
        <v>79</v>
      </c>
      <c r="C29" s="91"/>
      <c r="D29" s="91"/>
      <c r="E29" s="91"/>
      <c r="F29" s="91"/>
      <c r="G29" s="91"/>
    </row>
    <row r="30" spans="1:14" x14ac:dyDescent="0.25">
      <c r="A30" s="299" t="s">
        <v>56</v>
      </c>
      <c r="B30" s="27">
        <v>221.320064</v>
      </c>
      <c r="C30" s="136">
        <v>301.718817</v>
      </c>
      <c r="D30" s="30">
        <v>655.81200449999994</v>
      </c>
      <c r="E30" s="28">
        <v>978.12099999999998</v>
      </c>
      <c r="F30" s="30">
        <v>1338.8760044999999</v>
      </c>
      <c r="G30" s="28">
        <v>1725.8987520000001</v>
      </c>
      <c r="H30" s="28">
        <v>2827.039644</v>
      </c>
      <c r="I30" s="31"/>
      <c r="J30" s="35"/>
      <c r="K30" s="82"/>
    </row>
    <row r="31" spans="1:14" x14ac:dyDescent="0.25">
      <c r="A31" s="300" t="s">
        <v>71</v>
      </c>
      <c r="B31" s="33">
        <v>460.89236249999999</v>
      </c>
      <c r="C31" s="138">
        <v>751.30364999999995</v>
      </c>
      <c r="D31" s="34">
        <v>949.895625</v>
      </c>
      <c r="E31" s="32">
        <v>1832.5573119999999</v>
      </c>
      <c r="F31" s="34">
        <v>2548.4544000000001</v>
      </c>
      <c r="G31" s="32"/>
      <c r="H31" s="32"/>
      <c r="I31" s="36"/>
      <c r="J31" s="35"/>
      <c r="K31" s="82"/>
    </row>
    <row r="32" spans="1:14" x14ac:dyDescent="0.25">
      <c r="A32" s="300" t="s">
        <v>72</v>
      </c>
      <c r="B32" s="33">
        <v>395.937725</v>
      </c>
      <c r="C32" s="138">
        <v>683.39740849999998</v>
      </c>
      <c r="D32" s="34">
        <v>951.92438249999998</v>
      </c>
      <c r="E32" s="32">
        <v>2251.3086539999999</v>
      </c>
      <c r="F32" s="34">
        <v>3846.8175999999999</v>
      </c>
      <c r="G32" s="32"/>
      <c r="H32" s="32"/>
      <c r="I32" s="36"/>
      <c r="J32" s="35"/>
      <c r="K32" s="82"/>
    </row>
    <row r="33" spans="1:13" x14ac:dyDescent="0.25">
      <c r="A33" s="300" t="s">
        <v>73</v>
      </c>
      <c r="B33" s="33">
        <v>325.50209999999998</v>
      </c>
      <c r="C33" s="138">
        <v>665.01023750000002</v>
      </c>
      <c r="D33" s="34">
        <v>934.81494399999997</v>
      </c>
      <c r="E33" s="32">
        <v>1109.6867385</v>
      </c>
      <c r="F33" s="34">
        <v>1441.7810925000001</v>
      </c>
      <c r="G33" s="32">
        <v>1559.840256</v>
      </c>
      <c r="H33" s="32">
        <v>2510.6165759999999</v>
      </c>
      <c r="I33" s="36">
        <v>2589.4204625000002</v>
      </c>
      <c r="J33" s="35"/>
      <c r="K33" s="82"/>
    </row>
    <row r="34" spans="1:13" x14ac:dyDescent="0.25">
      <c r="A34" s="300" t="s">
        <v>74</v>
      </c>
      <c r="B34" s="33">
        <v>109.699744</v>
      </c>
      <c r="C34" s="138">
        <v>169.78868</v>
      </c>
      <c r="D34" s="34">
        <v>363.77346599999998</v>
      </c>
      <c r="E34" s="32">
        <v>599.60752149999996</v>
      </c>
      <c r="F34" s="34">
        <v>1056.5341874999999</v>
      </c>
      <c r="G34" s="32">
        <v>1978.821422</v>
      </c>
      <c r="H34" s="32"/>
      <c r="I34" s="36"/>
      <c r="J34" s="35"/>
      <c r="K34" s="82"/>
    </row>
    <row r="35" spans="1:13" x14ac:dyDescent="0.25">
      <c r="A35" s="300" t="s">
        <v>75</v>
      </c>
      <c r="B35" s="33">
        <v>112.402404</v>
      </c>
      <c r="C35" s="138">
        <v>211.77923849999999</v>
      </c>
      <c r="D35" s="34">
        <v>391.46322149999997</v>
      </c>
      <c r="E35" s="32">
        <v>767.95257949999996</v>
      </c>
      <c r="F35" s="34">
        <v>1279.299062</v>
      </c>
      <c r="G35" s="32">
        <v>1615.8671360000001</v>
      </c>
      <c r="H35" s="32">
        <v>2753.4379800000002</v>
      </c>
      <c r="I35" s="36"/>
      <c r="J35" s="35"/>
      <c r="K35" s="82"/>
    </row>
    <row r="36" spans="1:13" x14ac:dyDescent="0.25">
      <c r="A36" s="301" t="s">
        <v>76</v>
      </c>
      <c r="B36" s="40">
        <v>37.582608</v>
      </c>
      <c r="C36" s="140">
        <v>62.030507999999998</v>
      </c>
      <c r="D36" s="141">
        <v>70.837536</v>
      </c>
      <c r="E36" s="41">
        <v>214.63</v>
      </c>
      <c r="F36" s="141">
        <v>470.58327000000003</v>
      </c>
      <c r="G36" s="41">
        <v>647.72302300000001</v>
      </c>
      <c r="H36" s="41">
        <v>1559.4073599999999</v>
      </c>
      <c r="I36" s="43">
        <v>1678.9669704999999</v>
      </c>
      <c r="J36" s="35"/>
      <c r="K36" s="82"/>
    </row>
    <row r="37" spans="1:13" x14ac:dyDescent="0.25">
      <c r="A37" s="143" t="s">
        <v>24</v>
      </c>
      <c r="B37" s="148">
        <f>AVERAGE(B30:B36)</f>
        <v>237.61957249999998</v>
      </c>
      <c r="C37" s="148">
        <f t="shared" ref="C37:G37" si="10">AVERAGE(C30:C36)</f>
        <v>406.43264849999997</v>
      </c>
      <c r="D37" s="148">
        <f t="shared" si="10"/>
        <v>616.93159707142854</v>
      </c>
      <c r="E37" s="148">
        <f t="shared" si="10"/>
        <v>1107.6948293571429</v>
      </c>
      <c r="F37" s="148">
        <f t="shared" si="10"/>
        <v>1711.7636594999999</v>
      </c>
      <c r="G37" s="148">
        <f t="shared" si="10"/>
        <v>1505.6301177999999</v>
      </c>
      <c r="H37" s="148">
        <f>AVERAGE(H33:H36,H30)</f>
        <v>2412.6253900000002</v>
      </c>
      <c r="I37" s="148">
        <f>AVERAGE(I36,I30,I33)</f>
        <v>2134.1937164999999</v>
      </c>
      <c r="J37" s="150"/>
      <c r="K37" s="148"/>
      <c r="L37" s="148"/>
    </row>
    <row r="38" spans="1:13" x14ac:dyDescent="0.25">
      <c r="A38" s="143" t="s">
        <v>15</v>
      </c>
      <c r="B38" s="149">
        <f>STDEV(B30:B36)/SQRT(7)</f>
        <v>60.741842046705031</v>
      </c>
      <c r="C38" s="149">
        <f t="shared" ref="C38:G38" si="11">STDEV(C30:C36)/SQRT(7)</f>
        <v>107.56791810525738</v>
      </c>
      <c r="D38" s="149">
        <f t="shared" si="11"/>
        <v>132.62823711482451</v>
      </c>
      <c r="E38" s="149">
        <f t="shared" si="11"/>
        <v>268.20451692655791</v>
      </c>
      <c r="F38" s="149">
        <f t="shared" si="11"/>
        <v>426.14893892488789</v>
      </c>
      <c r="G38" s="149">
        <f t="shared" si="11"/>
        <v>191.19210647150342</v>
      </c>
      <c r="H38" s="149">
        <f>STDEV(H33:H36,H30)/SQRT(5)</f>
        <v>261.46710113914901</v>
      </c>
      <c r="I38" s="149">
        <f>STDEV(I36,I30,I33)/SQRT(3)</f>
        <v>371.69108165585476</v>
      </c>
      <c r="J38" s="151"/>
      <c r="K38" s="149"/>
      <c r="L38" s="149"/>
    </row>
    <row r="39" spans="1:13" x14ac:dyDescent="0.25">
      <c r="A39" s="143" t="s">
        <v>29</v>
      </c>
      <c r="B39" s="148">
        <f>MEDIAN(B30:B36)</f>
        <v>221.320064</v>
      </c>
      <c r="C39" s="148">
        <f t="shared" ref="C39:G39" si="12">MEDIAN(C30:C36)</f>
        <v>301.718817</v>
      </c>
      <c r="D39" s="148">
        <f t="shared" si="12"/>
        <v>655.81200449999994</v>
      </c>
      <c r="E39" s="148">
        <f t="shared" si="12"/>
        <v>978.12099999999998</v>
      </c>
      <c r="F39" s="148">
        <f t="shared" si="12"/>
        <v>1338.8760044999999</v>
      </c>
      <c r="G39" s="148">
        <f t="shared" si="12"/>
        <v>1615.8671360000001</v>
      </c>
      <c r="H39" s="148">
        <f>MEDIAN(H33:H36,H30)</f>
        <v>2632.027278</v>
      </c>
      <c r="I39" s="148">
        <f>MEDIAN(I36,I30,I33)</f>
        <v>2134.1937164999999</v>
      </c>
      <c r="J39" s="148"/>
      <c r="K39" s="148"/>
      <c r="L39" s="148"/>
    </row>
    <row r="40" spans="1:13" x14ac:dyDescent="0.25">
      <c r="A40" s="26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</row>
    <row r="41" spans="1:13" x14ac:dyDescent="0.25">
      <c r="M41" s="35"/>
    </row>
    <row r="42" spans="1:13" x14ac:dyDescent="0.25">
      <c r="M42" s="35"/>
    </row>
    <row r="43" spans="1:13" x14ac:dyDescent="0.25">
      <c r="M43" s="3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E6D3D-F4A8-40C1-B32F-DA0252394693}">
  <dimension ref="A1:W73"/>
  <sheetViews>
    <sheetView zoomScale="69" zoomScaleNormal="69" workbookViewId="0">
      <selection activeCell="Q17" sqref="Q17"/>
    </sheetView>
  </sheetViews>
  <sheetFormatPr defaultRowHeight="15" x14ac:dyDescent="0.25"/>
  <cols>
    <col min="1" max="1" width="23.5703125" customWidth="1"/>
    <col min="15" max="15" width="10.85546875" customWidth="1"/>
  </cols>
  <sheetData>
    <row r="1" spans="1:23" x14ac:dyDescent="0.25">
      <c r="A1" s="21" t="s">
        <v>31</v>
      </c>
    </row>
    <row r="4" spans="1:23" s="22" customFormat="1" x14ac:dyDescent="0.25">
      <c r="A4" s="22" t="s">
        <v>164</v>
      </c>
      <c r="B4" s="23">
        <v>42495</v>
      </c>
      <c r="C4" s="24">
        <v>42499</v>
      </c>
      <c r="D4" s="23">
        <v>42502</v>
      </c>
      <c r="E4" s="24">
        <v>42506</v>
      </c>
      <c r="F4" s="23">
        <v>42509</v>
      </c>
      <c r="G4" s="24">
        <v>42513</v>
      </c>
      <c r="H4" s="24">
        <v>42515</v>
      </c>
      <c r="I4" s="24">
        <v>42520</v>
      </c>
      <c r="J4" s="25">
        <v>42527</v>
      </c>
      <c r="K4" s="25">
        <v>42534</v>
      </c>
      <c r="L4" s="25">
        <v>42537</v>
      </c>
      <c r="M4" s="25">
        <v>42541</v>
      </c>
      <c r="N4" s="25">
        <v>42544</v>
      </c>
      <c r="O4" s="25">
        <v>42548</v>
      </c>
      <c r="P4" s="25">
        <v>42551</v>
      </c>
      <c r="Q4" s="25">
        <v>42555</v>
      </c>
      <c r="R4" s="25">
        <v>42558</v>
      </c>
      <c r="S4" s="25">
        <v>42562</v>
      </c>
      <c r="T4" s="25">
        <v>42569</v>
      </c>
      <c r="U4" s="25"/>
      <c r="V4" s="25"/>
      <c r="W4" s="25"/>
    </row>
    <row r="5" spans="1:23" x14ac:dyDescent="0.25">
      <c r="A5" t="s">
        <v>5</v>
      </c>
      <c r="B5" s="26">
        <v>21</v>
      </c>
      <c r="C5" s="26">
        <v>25</v>
      </c>
      <c r="D5" s="26">
        <v>28</v>
      </c>
      <c r="E5" s="26">
        <v>32</v>
      </c>
      <c r="F5" s="26">
        <v>35</v>
      </c>
      <c r="G5" s="26">
        <v>39</v>
      </c>
      <c r="H5" s="26">
        <v>41</v>
      </c>
      <c r="I5" s="26">
        <v>46</v>
      </c>
      <c r="J5" s="26">
        <v>53</v>
      </c>
      <c r="K5" s="26">
        <v>60</v>
      </c>
      <c r="L5" s="26">
        <v>63</v>
      </c>
      <c r="M5" s="26">
        <v>67</v>
      </c>
      <c r="N5" s="26">
        <v>70</v>
      </c>
      <c r="O5" s="26">
        <v>74</v>
      </c>
      <c r="P5" s="26">
        <v>77</v>
      </c>
      <c r="Q5" s="26">
        <v>81</v>
      </c>
      <c r="R5" s="26">
        <v>84</v>
      </c>
      <c r="S5" s="26">
        <v>88</v>
      </c>
      <c r="T5" s="26">
        <v>95</v>
      </c>
      <c r="U5" s="26"/>
      <c r="V5" s="26"/>
      <c r="W5" s="26"/>
    </row>
    <row r="7" spans="1:23" x14ac:dyDescent="0.25">
      <c r="A7" s="307" t="s">
        <v>6</v>
      </c>
    </row>
    <row r="8" spans="1:23" x14ac:dyDescent="0.25">
      <c r="A8" s="304" t="s">
        <v>7</v>
      </c>
      <c r="B8" s="58">
        <v>117.45135000000001</v>
      </c>
      <c r="C8" s="55">
        <v>253.05708150000001</v>
      </c>
      <c r="D8" s="55">
        <v>270.46329300000002</v>
      </c>
      <c r="E8" s="55">
        <v>473.65456799999998</v>
      </c>
      <c r="F8" s="55">
        <v>324.34689950000001</v>
      </c>
      <c r="G8" s="55">
        <v>832.83199999999999</v>
      </c>
      <c r="H8" s="59">
        <v>808.08087499999999</v>
      </c>
      <c r="I8" s="60">
        <v>1439.038601</v>
      </c>
      <c r="J8" s="55">
        <v>1128.494158</v>
      </c>
      <c r="K8" s="59">
        <v>1997.1755760000001</v>
      </c>
      <c r="L8" s="64"/>
      <c r="M8" s="64"/>
      <c r="N8" s="64"/>
      <c r="O8" s="64"/>
      <c r="P8" s="308"/>
      <c r="Q8" s="64"/>
      <c r="R8" s="57"/>
      <c r="S8" s="64"/>
      <c r="T8" s="64"/>
      <c r="U8" s="57"/>
      <c r="V8" s="57"/>
      <c r="W8" s="57"/>
    </row>
    <row r="9" spans="1:23" x14ac:dyDescent="0.25">
      <c r="A9" s="305" t="s">
        <v>8</v>
      </c>
      <c r="B9" s="63">
        <v>287.88738749999999</v>
      </c>
      <c r="C9" s="34">
        <v>440.76855399999999</v>
      </c>
      <c r="D9" s="34">
        <v>576.02612999999997</v>
      </c>
      <c r="E9" s="34">
        <v>807.33576000000005</v>
      </c>
      <c r="F9" s="34">
        <v>757.8682</v>
      </c>
      <c r="G9" s="34">
        <v>834.71104000000003</v>
      </c>
      <c r="H9" s="52">
        <v>1261.4849999999999</v>
      </c>
      <c r="I9" s="53"/>
      <c r="J9" s="57"/>
      <c r="K9" s="57"/>
      <c r="L9" s="57"/>
      <c r="M9" s="57"/>
      <c r="N9" s="64"/>
      <c r="O9" s="64"/>
      <c r="P9" s="57"/>
      <c r="Q9" s="57"/>
      <c r="R9" s="57"/>
      <c r="S9" s="64"/>
      <c r="T9" s="64"/>
      <c r="U9" s="57"/>
      <c r="V9" s="57"/>
      <c r="W9" s="57"/>
    </row>
    <row r="10" spans="1:23" x14ac:dyDescent="0.25">
      <c r="A10" s="305" t="s">
        <v>9</v>
      </c>
      <c r="B10" s="63">
        <v>237.5803305</v>
      </c>
      <c r="C10" s="34">
        <v>329.4486</v>
      </c>
      <c r="D10" s="34">
        <v>426.43879249999998</v>
      </c>
      <c r="E10" s="34">
        <v>544.01090399999998</v>
      </c>
      <c r="F10" s="34">
        <v>566.70925499999998</v>
      </c>
      <c r="G10" s="34">
        <v>577.25203799999997</v>
      </c>
      <c r="H10" s="52">
        <v>716.95894499999997</v>
      </c>
      <c r="I10" s="54">
        <v>1251.4544639999999</v>
      </c>
      <c r="J10" s="34">
        <v>2134.3552300000001</v>
      </c>
      <c r="K10" s="52">
        <v>2817.9467639999998</v>
      </c>
      <c r="L10" s="57"/>
      <c r="M10" s="57"/>
      <c r="N10" s="57"/>
      <c r="O10" s="57"/>
      <c r="P10" s="57"/>
      <c r="Q10" s="57"/>
      <c r="R10" s="57"/>
      <c r="S10" s="64"/>
      <c r="T10" s="64"/>
      <c r="U10" s="57"/>
      <c r="V10" s="57"/>
      <c r="W10" s="57"/>
    </row>
    <row r="11" spans="1:23" x14ac:dyDescent="0.25">
      <c r="A11" s="305" t="s">
        <v>10</v>
      </c>
      <c r="B11" s="63">
        <v>126.2520035</v>
      </c>
      <c r="C11" s="34">
        <v>210.47291999999999</v>
      </c>
      <c r="D11" s="34">
        <v>465.55497000000003</v>
      </c>
      <c r="E11" s="34">
        <v>579.78539999999998</v>
      </c>
      <c r="F11" s="34">
        <v>854.75707599999998</v>
      </c>
      <c r="G11" s="34">
        <v>1176.15744</v>
      </c>
      <c r="H11" s="52">
        <v>1360.04</v>
      </c>
      <c r="I11" s="53"/>
      <c r="J11" s="57"/>
      <c r="K11" s="57"/>
      <c r="L11" s="57"/>
      <c r="M11" s="57"/>
      <c r="N11" s="64"/>
      <c r="O11" s="64"/>
      <c r="P11" s="57"/>
      <c r="Q11" s="57"/>
      <c r="R11" s="57"/>
      <c r="S11" s="64"/>
      <c r="T11" s="64"/>
      <c r="U11" s="57"/>
      <c r="V11" s="57"/>
      <c r="W11" s="57"/>
    </row>
    <row r="12" spans="1:23" x14ac:dyDescent="0.25">
      <c r="A12" s="305" t="s">
        <v>11</v>
      </c>
      <c r="B12" s="63">
        <v>62.814511500000002</v>
      </c>
      <c r="C12" s="34">
        <v>67.187231999999995</v>
      </c>
      <c r="D12" s="34">
        <v>97.724199999999996</v>
      </c>
      <c r="E12" s="34">
        <v>93.139200000000002</v>
      </c>
      <c r="F12" s="34">
        <v>123.4401165</v>
      </c>
      <c r="G12" s="34">
        <v>124.35153750000001</v>
      </c>
      <c r="H12" s="52">
        <v>107.409176</v>
      </c>
      <c r="I12" s="54">
        <v>143.95016000000001</v>
      </c>
      <c r="J12" s="34">
        <v>198.90069800000001</v>
      </c>
      <c r="K12" s="52">
        <v>283.87245000000001</v>
      </c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</row>
    <row r="13" spans="1:23" x14ac:dyDescent="0.25">
      <c r="A13" s="305" t="s">
        <v>12</v>
      </c>
      <c r="B13" s="63">
        <v>156.4453125</v>
      </c>
      <c r="C13" s="34">
        <v>219.8614</v>
      </c>
      <c r="D13" s="34">
        <v>445.44841600000001</v>
      </c>
      <c r="E13" s="34">
        <v>490.26766049999998</v>
      </c>
      <c r="F13" s="34">
        <v>701.25125000000003</v>
      </c>
      <c r="G13" s="34">
        <v>686.08542199999999</v>
      </c>
      <c r="H13" s="52">
        <v>605.93960000000004</v>
      </c>
      <c r="I13" s="54">
        <v>1061.7191345000001</v>
      </c>
      <c r="J13" s="34">
        <v>1320.0426239999999</v>
      </c>
      <c r="K13" s="57"/>
      <c r="L13" s="57"/>
      <c r="M13" s="57"/>
      <c r="N13" s="57"/>
      <c r="O13" s="64"/>
      <c r="P13" s="57"/>
      <c r="Q13" s="57"/>
      <c r="R13" s="57"/>
      <c r="S13" s="64"/>
      <c r="T13" s="64"/>
      <c r="U13" s="57"/>
      <c r="V13" s="57"/>
      <c r="W13" s="57"/>
    </row>
    <row r="14" spans="1:23" x14ac:dyDescent="0.25">
      <c r="A14" s="306" t="s">
        <v>13</v>
      </c>
      <c r="B14" s="66">
        <v>297.23173250000002</v>
      </c>
      <c r="C14" s="67">
        <v>551.24049749999995</v>
      </c>
      <c r="D14" s="67">
        <v>748.88962649999996</v>
      </c>
      <c r="E14" s="67">
        <v>1085.7878000000001</v>
      </c>
      <c r="F14" s="67">
        <v>1440.4230809999999</v>
      </c>
      <c r="G14" s="67">
        <v>1807.3842569999999</v>
      </c>
      <c r="H14" s="68">
        <v>1898.4761679999999</v>
      </c>
      <c r="I14" s="69"/>
      <c r="J14" s="70"/>
      <c r="K14" s="70"/>
      <c r="L14" s="57"/>
      <c r="M14" s="57"/>
      <c r="N14" s="64"/>
      <c r="O14" s="64"/>
      <c r="P14" s="57"/>
      <c r="Q14" s="57"/>
      <c r="R14" s="57"/>
      <c r="S14" s="64"/>
      <c r="T14" s="64"/>
      <c r="U14" s="57"/>
      <c r="V14" s="57"/>
      <c r="W14" s="57"/>
    </row>
    <row r="15" spans="1:23" x14ac:dyDescent="0.25">
      <c r="A15" s="44" t="s">
        <v>14</v>
      </c>
      <c r="B15" s="309">
        <f>AVERAGE(B8:B14)</f>
        <v>183.66608971428573</v>
      </c>
      <c r="C15" s="309">
        <f>AVERAGE(C8:C14)</f>
        <v>296.00518357142857</v>
      </c>
      <c r="D15" s="309">
        <f>AVERAGE(D8:D14)</f>
        <v>432.93506114285719</v>
      </c>
      <c r="E15" s="309">
        <f>AVERAGE(E8:E14)</f>
        <v>581.9973275000001</v>
      </c>
      <c r="F15" s="309">
        <f t="shared" ref="F15:H15" si="0">AVERAGE(F8:F14)</f>
        <v>681.25655399999994</v>
      </c>
      <c r="G15" s="309">
        <f t="shared" si="0"/>
        <v>862.68196207142853</v>
      </c>
      <c r="H15" s="309">
        <f t="shared" si="0"/>
        <v>965.48425199999997</v>
      </c>
      <c r="I15" s="309">
        <f>AVERAGE(I12:I13,I10,I8)</f>
        <v>974.04058987500002</v>
      </c>
      <c r="J15" s="309">
        <f>AVERAGE(J12:J13,J10,J8)</f>
        <v>1195.4481774999999</v>
      </c>
      <c r="K15" s="309">
        <f t="shared" ref="K15" si="1">AVERAGE(K12:K13,K10,K8)</f>
        <v>1699.6649299999999</v>
      </c>
      <c r="N15" s="17"/>
    </row>
    <row r="16" spans="1:23" x14ac:dyDescent="0.25">
      <c r="A16" s="44" t="s">
        <v>15</v>
      </c>
      <c r="B16" s="310">
        <f>STDEV(B8:B14)/SQRT(7)</f>
        <v>34.397128622291795</v>
      </c>
      <c r="C16" s="310">
        <f>STDEV(C8:C14)/SQRT(7)</f>
        <v>60.658254123207946</v>
      </c>
      <c r="D16" s="310">
        <f>STDEV(D8:D14)/SQRT(7)</f>
        <v>78.729280303456861</v>
      </c>
      <c r="E16" s="310">
        <f>STDEV(E8:E14)/SQRT(7)</f>
        <v>116.00132024122755</v>
      </c>
      <c r="F16" s="310">
        <f t="shared" ref="F16:H16" si="2">STDEV(F8:F14)/SQRT(7)</f>
        <v>159.19216765184953</v>
      </c>
      <c r="G16" s="310">
        <f t="shared" si="2"/>
        <v>198.21771876684193</v>
      </c>
      <c r="H16" s="310">
        <f t="shared" si="2"/>
        <v>221.78230642222579</v>
      </c>
      <c r="I16" s="310">
        <f>STDEV(I12:I13,I10,I8)/SQRT(4)</f>
        <v>287.21641910831909</v>
      </c>
      <c r="J16" s="310">
        <f>STDEV(J12:J13,J10,J8)/SQRT(4)</f>
        <v>397.35164411365423</v>
      </c>
      <c r="K16" s="310">
        <f t="shared" ref="K16" si="3">STDEV(K12:K13,K10,K8)/SQRT(4)</f>
        <v>646.48426036160117</v>
      </c>
      <c r="N16" s="17"/>
    </row>
    <row r="17" spans="1:23" x14ac:dyDescent="0.25">
      <c r="A17" s="44" t="s">
        <v>16</v>
      </c>
      <c r="B17" s="309">
        <f>MEDIAN(B8:B14)</f>
        <v>156.4453125</v>
      </c>
      <c r="C17" s="309">
        <f>MEDIAN(C8:C14)</f>
        <v>253.05708150000001</v>
      </c>
      <c r="D17" s="309">
        <f>MEDIAN(D8:D14)</f>
        <v>445.44841600000001</v>
      </c>
      <c r="E17" s="309">
        <f>MEDIAN(E8:E14)</f>
        <v>544.01090399999998</v>
      </c>
      <c r="F17" s="309">
        <f t="shared" ref="F17:H17" si="4">MEDIAN(F8:F14)</f>
        <v>701.25125000000003</v>
      </c>
      <c r="G17" s="309">
        <f t="shared" si="4"/>
        <v>832.83199999999999</v>
      </c>
      <c r="H17" s="309">
        <f t="shared" si="4"/>
        <v>808.08087499999999</v>
      </c>
      <c r="I17" s="309">
        <f>MEDIAN(I12:I13,I10,I8)</f>
        <v>1156.58679925</v>
      </c>
      <c r="J17" s="309">
        <f>MEDIAN(J12:J13,J10,J8)</f>
        <v>1224.2683910000001</v>
      </c>
      <c r="K17" s="309">
        <f t="shared" ref="K17" si="5">MEDIAN(K12:K13,K10,K8)</f>
        <v>1997.1755760000001</v>
      </c>
    </row>
    <row r="20" spans="1:23" x14ac:dyDescent="0.25">
      <c r="A20" s="303" t="s">
        <v>4</v>
      </c>
    </row>
    <row r="21" spans="1:23" x14ac:dyDescent="0.25">
      <c r="A21" s="299" t="s">
        <v>17</v>
      </c>
      <c r="B21" s="226">
        <v>189.81094400000001</v>
      </c>
      <c r="C21" s="28">
        <v>364.36490550000002</v>
      </c>
      <c r="D21" s="322">
        <v>527.04460800000004</v>
      </c>
      <c r="E21" s="28">
        <v>619.40532599999995</v>
      </c>
      <c r="F21" s="227">
        <v>702.31579999999997</v>
      </c>
      <c r="G21" s="28">
        <v>717.61735250000004</v>
      </c>
      <c r="H21" s="28">
        <v>840.18673200000001</v>
      </c>
      <c r="I21" s="28">
        <v>756.99967500000002</v>
      </c>
      <c r="J21" s="28">
        <v>2317.39563</v>
      </c>
      <c r="K21" s="28">
        <v>3744.2448720000002</v>
      </c>
      <c r="L21" s="28"/>
      <c r="M21" s="28"/>
      <c r="N21" s="28"/>
      <c r="O21" s="28"/>
      <c r="P21" s="28"/>
      <c r="Q21" s="28"/>
      <c r="R21" s="31"/>
      <c r="S21" s="35"/>
      <c r="T21" s="35"/>
    </row>
    <row r="22" spans="1:23" x14ac:dyDescent="0.25">
      <c r="A22" s="300" t="s">
        <v>18</v>
      </c>
      <c r="B22" s="228">
        <v>136.14823799999999</v>
      </c>
      <c r="C22" s="32">
        <v>179.134592</v>
      </c>
      <c r="D22" s="39">
        <v>166.49193600000001</v>
      </c>
      <c r="E22" s="32">
        <v>122.597604</v>
      </c>
      <c r="F22" s="39">
        <v>216.03187500000001</v>
      </c>
      <c r="G22" s="32">
        <v>215.3142565</v>
      </c>
      <c r="H22" s="32">
        <v>284.4503125</v>
      </c>
      <c r="I22" s="32">
        <v>239.17774650000001</v>
      </c>
      <c r="J22" s="32">
        <v>898.44435899999996</v>
      </c>
      <c r="K22" s="32">
        <v>1445.6740319999999</v>
      </c>
      <c r="L22" s="32">
        <v>2034.1447515</v>
      </c>
      <c r="M22" s="32">
        <v>2502.3816000000002</v>
      </c>
      <c r="N22" s="32">
        <v>2747.3737500000002</v>
      </c>
      <c r="O22" s="32">
        <v>3457.382208</v>
      </c>
      <c r="P22" s="32">
        <v>3870.2416320000002</v>
      </c>
      <c r="Q22" s="32">
        <v>2068.1141280000002</v>
      </c>
      <c r="R22" s="36">
        <v>2258.0890884999999</v>
      </c>
      <c r="S22" s="35"/>
      <c r="T22" s="35"/>
    </row>
    <row r="23" spans="1:23" x14ac:dyDescent="0.25">
      <c r="A23" s="300" t="s">
        <v>19</v>
      </c>
      <c r="B23" s="228">
        <v>357.85099350000002</v>
      </c>
      <c r="C23" s="32">
        <v>590.88965399999995</v>
      </c>
      <c r="D23" s="39">
        <v>906.11362799999995</v>
      </c>
      <c r="E23" s="32">
        <v>946.99833750000005</v>
      </c>
      <c r="F23" s="39">
        <v>1141.3513760000001</v>
      </c>
      <c r="G23" s="32">
        <v>1390.212</v>
      </c>
      <c r="H23" s="32">
        <v>1210.63275</v>
      </c>
      <c r="I23" s="32">
        <v>1709.5856120000001</v>
      </c>
      <c r="J23" s="32">
        <v>3035.8656000000001</v>
      </c>
      <c r="K23" s="32"/>
      <c r="L23" s="32"/>
      <c r="M23" s="32"/>
      <c r="N23" s="32"/>
      <c r="O23" s="32"/>
      <c r="P23" s="32"/>
      <c r="Q23" s="32"/>
      <c r="R23" s="36"/>
      <c r="S23" s="35"/>
      <c r="T23" s="35"/>
    </row>
    <row r="24" spans="1:23" x14ac:dyDescent="0.25">
      <c r="A24" s="300" t="s">
        <v>20</v>
      </c>
      <c r="B24" s="228">
        <v>63.744256</v>
      </c>
      <c r="C24" s="32">
        <v>108.3669505</v>
      </c>
      <c r="D24" s="39">
        <v>188.70348799999999</v>
      </c>
      <c r="E24" s="32">
        <v>166.1442625</v>
      </c>
      <c r="F24" s="39">
        <v>167.94374999999999</v>
      </c>
      <c r="G24" s="32">
        <v>185.85327150000001</v>
      </c>
      <c r="H24" s="32">
        <v>194.21648999999999</v>
      </c>
      <c r="I24" s="32">
        <v>317.42539199999999</v>
      </c>
      <c r="J24" s="32">
        <v>534.90266250000002</v>
      </c>
      <c r="K24" s="32">
        <v>655.25594000000001</v>
      </c>
      <c r="L24" s="32">
        <v>1015.03935</v>
      </c>
      <c r="M24" s="32">
        <v>1370.7841545000001</v>
      </c>
      <c r="N24" s="32">
        <v>2329.4213199999999</v>
      </c>
      <c r="O24" s="32">
        <v>2080.5690599999998</v>
      </c>
      <c r="P24" s="32">
        <v>2094.3446760000002</v>
      </c>
      <c r="Q24" s="32">
        <v>2644.3107169999998</v>
      </c>
      <c r="R24" s="36">
        <v>2995.2234239999998</v>
      </c>
      <c r="S24" s="35"/>
      <c r="T24" s="35"/>
    </row>
    <row r="25" spans="1:23" x14ac:dyDescent="0.25">
      <c r="A25" s="300" t="s">
        <v>21</v>
      </c>
      <c r="B25" s="228">
        <v>107.820075</v>
      </c>
      <c r="C25" s="32">
        <v>105.17441100000001</v>
      </c>
      <c r="D25" s="39">
        <v>248.40862999999999</v>
      </c>
      <c r="E25" s="32">
        <v>183.23236249999999</v>
      </c>
      <c r="F25" s="39">
        <v>215.4813375</v>
      </c>
      <c r="G25" s="32">
        <v>197.78658899999999</v>
      </c>
      <c r="H25" s="32">
        <v>223.66093749999999</v>
      </c>
      <c r="I25" s="32">
        <v>285.39345600000001</v>
      </c>
      <c r="J25" s="32">
        <v>434.31925699999999</v>
      </c>
      <c r="K25" s="32">
        <v>517.86665549999998</v>
      </c>
      <c r="L25" s="32">
        <v>531.90843749999999</v>
      </c>
      <c r="M25" s="32">
        <v>702.59625000000005</v>
      </c>
      <c r="N25" s="32">
        <v>774.89768649999996</v>
      </c>
      <c r="O25" s="32">
        <v>1411.5222000000001</v>
      </c>
      <c r="P25" s="32">
        <v>1536.5002695000001</v>
      </c>
      <c r="Q25" s="32">
        <v>2176.3677885000002</v>
      </c>
      <c r="R25" s="36">
        <v>2637.4617499999999</v>
      </c>
      <c r="S25" s="35"/>
      <c r="T25" s="64"/>
      <c r="U25" s="51"/>
      <c r="V25" s="51"/>
      <c r="W25" s="51"/>
    </row>
    <row r="26" spans="1:23" x14ac:dyDescent="0.25">
      <c r="A26" s="300" t="s">
        <v>22</v>
      </c>
      <c r="B26" s="228">
        <v>271.87266599999998</v>
      </c>
      <c r="C26" s="32">
        <v>409.05559799999997</v>
      </c>
      <c r="D26" s="39">
        <v>597.88368749999995</v>
      </c>
      <c r="E26" s="32">
        <v>797.95439999999996</v>
      </c>
      <c r="F26" s="39">
        <v>878.56164000000001</v>
      </c>
      <c r="G26" s="32">
        <v>1058.4606785000001</v>
      </c>
      <c r="H26" s="32">
        <v>1217.1564719999999</v>
      </c>
      <c r="I26" s="32">
        <v>1115.289</v>
      </c>
      <c r="J26" s="32">
        <v>2340.979542</v>
      </c>
      <c r="K26" s="32">
        <v>2872.70046</v>
      </c>
      <c r="L26" s="32"/>
      <c r="M26" s="32"/>
      <c r="N26" s="32"/>
      <c r="O26" s="32"/>
      <c r="P26" s="32"/>
      <c r="Q26" s="32"/>
      <c r="R26" s="36"/>
      <c r="S26" s="35"/>
      <c r="T26" s="35"/>
    </row>
    <row r="27" spans="1:23" x14ac:dyDescent="0.25">
      <c r="A27" s="301" t="s">
        <v>23</v>
      </c>
      <c r="B27" s="229">
        <v>160.022536</v>
      </c>
      <c r="C27" s="41">
        <v>200.17408800000001</v>
      </c>
      <c r="D27" s="323">
        <v>310.01950900000003</v>
      </c>
      <c r="E27" s="41">
        <v>221.37052499999999</v>
      </c>
      <c r="F27" s="230">
        <v>292.817632</v>
      </c>
      <c r="G27" s="41">
        <v>273.75262199999997</v>
      </c>
      <c r="H27" s="41">
        <v>384.32</v>
      </c>
      <c r="I27" s="41">
        <v>181.98739649999999</v>
      </c>
      <c r="J27" s="41">
        <v>936.68208000000004</v>
      </c>
      <c r="K27" s="41">
        <v>1158.678864</v>
      </c>
      <c r="L27" s="41">
        <v>1336.7234559999999</v>
      </c>
      <c r="M27" s="41">
        <v>1889.833959</v>
      </c>
      <c r="N27" s="41">
        <v>2907.6816239999998</v>
      </c>
      <c r="O27" s="41">
        <v>3123.6574719999999</v>
      </c>
      <c r="P27" s="41">
        <v>3327.0176955000002</v>
      </c>
      <c r="Q27" s="41">
        <v>4304.3970374999999</v>
      </c>
      <c r="R27" s="43">
        <v>4807.754226</v>
      </c>
      <c r="S27" s="35"/>
      <c r="T27" s="35"/>
    </row>
    <row r="28" spans="1:23" x14ac:dyDescent="0.25">
      <c r="A28" s="44" t="s">
        <v>14</v>
      </c>
      <c r="B28" s="309">
        <f>AVERAGE(B21:B27)</f>
        <v>183.89567264285714</v>
      </c>
      <c r="C28" s="309">
        <f>AVERAGE(C21:C27)</f>
        <v>279.59431414285712</v>
      </c>
      <c r="D28" s="309">
        <f>AVERAGE(D21:D27)</f>
        <v>420.66649807142863</v>
      </c>
      <c r="E28" s="309">
        <f>AVERAGE(E21:E27)</f>
        <v>436.81468821428564</v>
      </c>
      <c r="F28" s="309">
        <f>AVERAGE(F21:F27)</f>
        <v>516.3576300714285</v>
      </c>
      <c r="G28" s="309">
        <f t="shared" ref="G28:L28" si="6">AVERAGE(G21:G27)</f>
        <v>576.9995385714285</v>
      </c>
      <c r="H28" s="309">
        <f t="shared" si="6"/>
        <v>622.08909914285698</v>
      </c>
      <c r="I28" s="309">
        <f t="shared" si="6"/>
        <v>657.97975399999996</v>
      </c>
      <c r="J28" s="309">
        <f t="shared" si="6"/>
        <v>1499.7984472142857</v>
      </c>
      <c r="K28" s="309">
        <f t="shared" si="6"/>
        <v>1732.403470583333</v>
      </c>
      <c r="L28" s="309">
        <f t="shared" si="6"/>
        <v>1229.45399875</v>
      </c>
      <c r="M28" s="309">
        <f t="shared" ref="M28:R28" si="7">AVERAGE(M21:M27)</f>
        <v>1616.398990875</v>
      </c>
      <c r="N28" s="309">
        <f t="shared" si="7"/>
        <v>2189.8435951250003</v>
      </c>
      <c r="O28" s="309">
        <f t="shared" si="7"/>
        <v>2518.2827349999998</v>
      </c>
      <c r="P28" s="309">
        <f t="shared" si="7"/>
        <v>2707.0260682500002</v>
      </c>
      <c r="Q28" s="309">
        <f t="shared" si="7"/>
        <v>2798.29741775</v>
      </c>
      <c r="R28" s="309">
        <f t="shared" si="7"/>
        <v>3174.632122125</v>
      </c>
      <c r="S28" s="17"/>
      <c r="T28" s="17"/>
    </row>
    <row r="29" spans="1:23" x14ac:dyDescent="0.25">
      <c r="A29" s="44" t="s">
        <v>15</v>
      </c>
      <c r="B29" s="310">
        <f>STDEV(B21:B27)/SQRT(7)</f>
        <v>38.144149865392734</v>
      </c>
      <c r="C29" s="310">
        <f>STDEV(C21:C27)/SQRT(7)</f>
        <v>68.485644404642315</v>
      </c>
      <c r="D29" s="310">
        <f>STDEV(D21:D27)/SQRT(7)</f>
        <v>102.20290576960258</v>
      </c>
      <c r="E29" s="310">
        <f>STDEV(E21:E27)/SQRT(7)</f>
        <v>129.72164587707476</v>
      </c>
      <c r="F29" s="310">
        <f>STDEV(F21:F27)/SQRT(7)</f>
        <v>147.07253097061474</v>
      </c>
      <c r="G29" s="310">
        <f t="shared" ref="G29:L29" si="8">STDEV(G21:G27)/SQRT(7)</f>
        <v>184.67896890355888</v>
      </c>
      <c r="H29" s="310">
        <f t="shared" si="8"/>
        <v>173.23322079531255</v>
      </c>
      <c r="I29" s="310">
        <f t="shared" si="8"/>
        <v>217.21030190374429</v>
      </c>
      <c r="J29" s="310">
        <f t="shared" si="8"/>
        <v>392.80886082428287</v>
      </c>
      <c r="K29" s="310">
        <f t="shared" si="8"/>
        <v>489.73763300978533</v>
      </c>
      <c r="L29" s="310">
        <f t="shared" si="8"/>
        <v>238.20533315750467</v>
      </c>
      <c r="M29" s="310">
        <f t="shared" ref="M29:R29" si="9">STDEV(M21:M27)/SQRT(7)</f>
        <v>289.09497224661095</v>
      </c>
      <c r="N29" s="310">
        <f t="shared" si="9"/>
        <v>368.24455997080878</v>
      </c>
      <c r="O29" s="310">
        <f t="shared" si="9"/>
        <v>356.2301647278191</v>
      </c>
      <c r="P29" s="310">
        <f t="shared" si="9"/>
        <v>407.25382278068184</v>
      </c>
      <c r="Q29" s="310">
        <f t="shared" si="9"/>
        <v>391.09200409379599</v>
      </c>
      <c r="R29" s="310">
        <f t="shared" si="9"/>
        <v>426.9425314457514</v>
      </c>
    </row>
    <row r="30" spans="1:23" x14ac:dyDescent="0.25">
      <c r="A30" s="44" t="s">
        <v>16</v>
      </c>
      <c r="B30" s="309">
        <f>MEDIAN(B21:B27)</f>
        <v>160.022536</v>
      </c>
      <c r="C30" s="309">
        <f>MEDIAN(C21:C27)</f>
        <v>200.17408800000001</v>
      </c>
      <c r="D30" s="309">
        <f>MEDIAN(D21:D27)</f>
        <v>310.01950900000003</v>
      </c>
      <c r="E30" s="309">
        <f>MEDIAN(E21:E27)</f>
        <v>221.37052499999999</v>
      </c>
      <c r="F30" s="309">
        <f>MEDIAN(F21:F27)</f>
        <v>292.817632</v>
      </c>
      <c r="G30" s="309">
        <f t="shared" ref="G30:L30" si="10">MEDIAN(G21:G27)</f>
        <v>273.75262199999997</v>
      </c>
      <c r="H30" s="309">
        <f t="shared" si="10"/>
        <v>384.32</v>
      </c>
      <c r="I30" s="309">
        <f t="shared" si="10"/>
        <v>317.42539199999999</v>
      </c>
      <c r="J30" s="309">
        <f t="shared" si="10"/>
        <v>936.68208000000004</v>
      </c>
      <c r="K30" s="309">
        <f t="shared" si="10"/>
        <v>1302.1764479999999</v>
      </c>
      <c r="L30" s="309">
        <f t="shared" si="10"/>
        <v>1175.8814029999999</v>
      </c>
      <c r="M30" s="309">
        <f t="shared" ref="M30:R30" si="11">MEDIAN(M21:M27)</f>
        <v>1630.3090567500001</v>
      </c>
      <c r="N30" s="309">
        <f t="shared" si="11"/>
        <v>2538.3975350000001</v>
      </c>
      <c r="O30" s="309">
        <f t="shared" si="11"/>
        <v>2602.1132659999998</v>
      </c>
      <c r="P30" s="309">
        <f t="shared" si="11"/>
        <v>2710.6811857500002</v>
      </c>
      <c r="Q30" s="309">
        <f t="shared" si="11"/>
        <v>2410.33925275</v>
      </c>
      <c r="R30" s="309">
        <f t="shared" si="11"/>
        <v>2816.3425870000001</v>
      </c>
    </row>
    <row r="51" spans="1:15" x14ac:dyDescent="0.25">
      <c r="A51" s="1"/>
      <c r="L51" s="17"/>
      <c r="M51" s="17"/>
      <c r="N51" s="17"/>
      <c r="O51" s="17"/>
    </row>
    <row r="52" spans="1:15" s="22" customFormat="1" x14ac:dyDescent="0.25">
      <c r="A52" s="1"/>
      <c r="B52" s="154">
        <v>42898</v>
      </c>
      <c r="C52" s="154">
        <v>42901</v>
      </c>
      <c r="D52" s="154">
        <v>42905</v>
      </c>
      <c r="E52" s="25">
        <v>42908</v>
      </c>
      <c r="F52" s="154">
        <v>42912</v>
      </c>
      <c r="G52" s="25">
        <v>42915</v>
      </c>
      <c r="H52" s="25">
        <v>42919</v>
      </c>
      <c r="I52" s="25">
        <v>42922</v>
      </c>
      <c r="J52" s="25">
        <v>42929</v>
      </c>
      <c r="K52" s="25">
        <v>42933</v>
      </c>
      <c r="L52" s="133"/>
      <c r="M52" s="133"/>
      <c r="N52" s="133"/>
      <c r="O52" s="133"/>
    </row>
    <row r="53" spans="1:15" x14ac:dyDescent="0.25">
      <c r="B53">
        <v>18</v>
      </c>
      <c r="C53">
        <v>21</v>
      </c>
      <c r="D53">
        <v>25</v>
      </c>
      <c r="E53">
        <v>28</v>
      </c>
      <c r="F53">
        <v>32</v>
      </c>
      <c r="G53">
        <v>35</v>
      </c>
      <c r="H53">
        <v>39</v>
      </c>
      <c r="I53">
        <v>42</v>
      </c>
      <c r="J53">
        <v>49</v>
      </c>
      <c r="K53">
        <v>53</v>
      </c>
      <c r="L53" s="17"/>
      <c r="M53" s="17"/>
      <c r="N53" s="17"/>
      <c r="O53" s="17"/>
    </row>
    <row r="54" spans="1:15" s="22" customFormat="1" x14ac:dyDescent="0.25">
      <c r="A54" s="162" t="s">
        <v>6</v>
      </c>
      <c r="B54" s="22" t="s">
        <v>1</v>
      </c>
      <c r="C54" s="22" t="s">
        <v>1</v>
      </c>
      <c r="D54" s="22" t="s">
        <v>1</v>
      </c>
      <c r="E54" s="22" t="s">
        <v>1</v>
      </c>
      <c r="F54" s="22" t="s">
        <v>1</v>
      </c>
      <c r="G54" s="22" t="s">
        <v>1</v>
      </c>
      <c r="H54" s="22" t="s">
        <v>1</v>
      </c>
      <c r="I54" s="22" t="s">
        <v>1</v>
      </c>
      <c r="J54" s="22" t="s">
        <v>1</v>
      </c>
      <c r="K54" s="22" t="s">
        <v>1</v>
      </c>
      <c r="L54" s="134"/>
      <c r="M54" s="134"/>
      <c r="N54" s="134"/>
      <c r="O54" s="134"/>
    </row>
    <row r="55" spans="1:15" x14ac:dyDescent="0.25">
      <c r="A55" s="163">
        <v>984</v>
      </c>
      <c r="B55" s="311">
        <v>84.071095999999983</v>
      </c>
      <c r="C55" s="312">
        <v>122.59986199999997</v>
      </c>
      <c r="D55" s="313">
        <v>144.00585000000001</v>
      </c>
      <c r="E55" s="312">
        <v>176.78348399999999</v>
      </c>
      <c r="F55" s="312">
        <v>238.92387749999995</v>
      </c>
      <c r="G55" s="312">
        <v>241.19848999999996</v>
      </c>
      <c r="H55" s="312">
        <v>256.00324999999998</v>
      </c>
      <c r="I55" s="312">
        <v>323.85708750000003</v>
      </c>
      <c r="J55" s="312">
        <v>481.10979999999995</v>
      </c>
      <c r="K55" s="311">
        <v>751.40782200000001</v>
      </c>
      <c r="L55" s="80"/>
      <c r="M55" s="80"/>
      <c r="N55" s="80"/>
      <c r="O55" s="96"/>
    </row>
    <row r="56" spans="1:15" x14ac:dyDescent="0.25">
      <c r="A56" s="163">
        <v>987</v>
      </c>
      <c r="B56" s="314">
        <v>34.373668000000002</v>
      </c>
      <c r="C56" s="315">
        <v>52.13075700000001</v>
      </c>
      <c r="D56" s="316">
        <v>60.780439999999984</v>
      </c>
      <c r="E56" s="315">
        <v>99.439113999999989</v>
      </c>
      <c r="F56" s="315">
        <v>141.15763200000001</v>
      </c>
      <c r="G56" s="315">
        <v>186.99823199999997</v>
      </c>
      <c r="H56" s="315">
        <v>219.89274300000002</v>
      </c>
      <c r="I56" s="315">
        <v>228.58002499999998</v>
      </c>
      <c r="J56" s="315">
        <v>430.81522200000006</v>
      </c>
      <c r="K56" s="314">
        <v>467.84639999999996</v>
      </c>
      <c r="L56" s="80"/>
      <c r="M56" s="80"/>
      <c r="N56" s="80"/>
      <c r="O56" s="96"/>
    </row>
    <row r="57" spans="1:15" x14ac:dyDescent="0.25">
      <c r="A57" s="163">
        <v>988</v>
      </c>
      <c r="B57" s="314">
        <v>161.791875</v>
      </c>
      <c r="C57" s="315">
        <v>252.23318399999997</v>
      </c>
      <c r="D57" s="316">
        <v>468.19800000000009</v>
      </c>
      <c r="E57" s="315">
        <v>853.48433599999998</v>
      </c>
      <c r="F57" s="315">
        <v>1259.959145</v>
      </c>
      <c r="G57" s="315">
        <v>1450.5690010000001</v>
      </c>
      <c r="H57" s="315"/>
      <c r="I57" s="315"/>
      <c r="J57" s="315"/>
      <c r="K57" s="314"/>
      <c r="L57" s="17"/>
      <c r="M57" s="17"/>
      <c r="N57" s="17"/>
      <c r="O57" s="17"/>
    </row>
    <row r="58" spans="1:15" x14ac:dyDescent="0.25">
      <c r="A58" s="163">
        <v>994</v>
      </c>
      <c r="B58" s="314">
        <v>87.237662</v>
      </c>
      <c r="C58" s="315">
        <v>119.28449399999997</v>
      </c>
      <c r="D58" s="316">
        <v>170.88980600000002</v>
      </c>
      <c r="E58" s="315">
        <v>252.423745</v>
      </c>
      <c r="F58" s="315">
        <v>395.83149299999997</v>
      </c>
      <c r="G58" s="315">
        <v>403.12339199999997</v>
      </c>
      <c r="H58" s="315">
        <v>1036.2569040000001</v>
      </c>
      <c r="I58" s="315">
        <v>1318.6183499999997</v>
      </c>
      <c r="J58" s="315">
        <v>1761.9751564999997</v>
      </c>
      <c r="K58" s="314">
        <v>2648.5486959999998</v>
      </c>
      <c r="L58" s="17"/>
      <c r="M58" s="17"/>
      <c r="N58" s="17"/>
      <c r="O58" s="17"/>
    </row>
    <row r="59" spans="1:15" x14ac:dyDescent="0.25">
      <c r="A59" s="163">
        <v>997</v>
      </c>
      <c r="B59" s="314">
        <v>150.39863999999997</v>
      </c>
      <c r="C59" s="315">
        <v>332.83622399999996</v>
      </c>
      <c r="D59" s="316">
        <v>537.23716200000001</v>
      </c>
      <c r="E59" s="315">
        <v>641.01765699999987</v>
      </c>
      <c r="F59" s="315">
        <v>827.52131249999991</v>
      </c>
      <c r="G59" s="315">
        <v>1250.97696</v>
      </c>
      <c r="H59" s="315">
        <v>1273.6869209999998</v>
      </c>
      <c r="I59" s="315">
        <v>1331.0956800000001</v>
      </c>
      <c r="J59" s="315">
        <v>2107.865088</v>
      </c>
      <c r="K59" s="314">
        <v>2144.306775</v>
      </c>
      <c r="L59" s="17"/>
      <c r="M59" s="17"/>
      <c r="N59" s="17"/>
      <c r="O59" s="17"/>
    </row>
    <row r="60" spans="1:15" x14ac:dyDescent="0.25">
      <c r="A60" s="163" t="s">
        <v>81</v>
      </c>
      <c r="B60" s="317">
        <v>70.608832000000007</v>
      </c>
      <c r="C60" s="318">
        <v>80.085599999999999</v>
      </c>
      <c r="D60" s="319">
        <v>137.09099749999999</v>
      </c>
      <c r="E60" s="318">
        <v>130.997952</v>
      </c>
      <c r="F60" s="318">
        <v>221.08118400000004</v>
      </c>
      <c r="G60" s="318">
        <v>334.014566</v>
      </c>
      <c r="H60" s="318">
        <v>654.46281599999998</v>
      </c>
      <c r="I60" s="318">
        <v>781.438086</v>
      </c>
      <c r="J60" s="318">
        <v>1183.4613120000001</v>
      </c>
      <c r="K60" s="317">
        <v>1994.182624</v>
      </c>
      <c r="L60" s="17"/>
      <c r="M60" s="17"/>
      <c r="N60" s="17"/>
      <c r="O60" s="17"/>
    </row>
    <row r="61" spans="1:15" x14ac:dyDescent="0.25">
      <c r="A61" s="165" t="s">
        <v>24</v>
      </c>
      <c r="B61" s="310">
        <f>AVERAGE(B55:B60)</f>
        <v>98.080295499999991</v>
      </c>
      <c r="C61" s="310">
        <f t="shared" ref="C61:G61" si="12">AVERAGE(C55:C60)</f>
        <v>159.86168683333332</v>
      </c>
      <c r="D61" s="310">
        <f t="shared" si="12"/>
        <v>253.03370925000002</v>
      </c>
      <c r="E61" s="310">
        <f t="shared" si="12"/>
        <v>359.02438133333334</v>
      </c>
      <c r="F61" s="310">
        <f t="shared" si="12"/>
        <v>514.07910733333335</v>
      </c>
      <c r="G61" s="310">
        <f t="shared" si="12"/>
        <v>644.48010683333325</v>
      </c>
      <c r="H61" s="310">
        <f>AVERAGE(H58:H60,H55:H56)</f>
        <v>688.06052679999982</v>
      </c>
      <c r="I61" s="310">
        <f>AVERAGE(I58:I60,I55:I56)</f>
        <v>796.7178457</v>
      </c>
      <c r="J61" s="310">
        <f t="shared" ref="J61:K61" si="13">AVERAGE(J58:J60,J55:J56)</f>
        <v>1193.0453156999999</v>
      </c>
      <c r="K61" s="310">
        <f t="shared" si="13"/>
        <v>1601.2584634</v>
      </c>
      <c r="L61" s="17"/>
      <c r="M61" s="17"/>
      <c r="N61" s="17"/>
      <c r="O61" s="17"/>
    </row>
    <row r="62" spans="1:15" x14ac:dyDescent="0.25">
      <c r="A62" s="166" t="s">
        <v>15</v>
      </c>
      <c r="B62" s="310">
        <f>STDEV(B55:B60)/SQRT(6)</f>
        <v>19.936073334291294</v>
      </c>
      <c r="C62" s="310">
        <f t="shared" ref="C62:G62" si="14">STDEV(C55:C60)/SQRT(6)</f>
        <v>44.51883999618277</v>
      </c>
      <c r="D62" s="310">
        <f t="shared" si="14"/>
        <v>80.850891862327231</v>
      </c>
      <c r="E62" s="310">
        <f t="shared" si="14"/>
        <v>127.53651217184002</v>
      </c>
      <c r="F62" s="310">
        <f t="shared" si="14"/>
        <v>179.74001179592392</v>
      </c>
      <c r="G62" s="310">
        <f t="shared" si="14"/>
        <v>226.87627922994449</v>
      </c>
      <c r="H62" s="310">
        <f>STDEV(H58:H60,H55:H56)/SQRT(5)</f>
        <v>208.70821271262122</v>
      </c>
      <c r="I62" s="310">
        <f>STDEV(I58:I60,I55:I56)/SQRT(5)</f>
        <v>235.00544219139545</v>
      </c>
      <c r="J62" s="310">
        <f t="shared" ref="J62:K62" si="15">STDEV(J58:J60,J55:J56)/SQRT(5)</f>
        <v>335.29950245471537</v>
      </c>
      <c r="K62" s="310">
        <f t="shared" si="15"/>
        <v>421.48408713513862</v>
      </c>
      <c r="L62" s="17"/>
      <c r="M62" s="17"/>
      <c r="N62" s="17"/>
      <c r="O62" s="17"/>
    </row>
    <row r="63" spans="1:15" x14ac:dyDescent="0.25">
      <c r="C63" s="20"/>
      <c r="D63" s="20"/>
      <c r="L63" s="17"/>
      <c r="M63" s="17"/>
      <c r="N63" s="17"/>
      <c r="O63" s="17"/>
    </row>
    <row r="64" spans="1:15" x14ac:dyDescent="0.25">
      <c r="C64" s="20"/>
      <c r="D64" s="20"/>
      <c r="L64" s="17"/>
      <c r="M64" s="17"/>
      <c r="N64" s="17"/>
      <c r="O64" s="17"/>
    </row>
    <row r="65" spans="1:15" x14ac:dyDescent="0.25">
      <c r="A65" s="162" t="s">
        <v>82</v>
      </c>
      <c r="B65" s="152" t="s">
        <v>165</v>
      </c>
      <c r="C65" s="75"/>
      <c r="D65" s="75"/>
      <c r="E65" s="75"/>
      <c r="F65" s="75"/>
      <c r="G65" s="152">
        <v>42916</v>
      </c>
      <c r="L65" s="17"/>
      <c r="M65" s="17"/>
      <c r="N65" s="17"/>
      <c r="O65" s="17"/>
    </row>
    <row r="66" spans="1:15" x14ac:dyDescent="0.25">
      <c r="A66" s="164">
        <v>979</v>
      </c>
      <c r="B66" s="311">
        <v>91.223495999999997</v>
      </c>
      <c r="C66" s="312">
        <v>141.49484999999999</v>
      </c>
      <c r="D66" s="313">
        <v>203.7231625</v>
      </c>
      <c r="E66" s="312">
        <v>250.84015199999999</v>
      </c>
      <c r="F66" s="312">
        <v>335.75248799999997</v>
      </c>
      <c r="G66" s="312">
        <v>637.33925999999997</v>
      </c>
      <c r="H66" s="312">
        <v>682.62047999999993</v>
      </c>
      <c r="I66" s="312">
        <v>841.59244799999988</v>
      </c>
      <c r="J66" s="312">
        <v>1757.0373570000002</v>
      </c>
      <c r="K66" s="311">
        <v>2193.1876135000002</v>
      </c>
      <c r="L66" s="96"/>
      <c r="M66" s="96"/>
      <c r="N66" s="17"/>
      <c r="O66" s="17"/>
    </row>
    <row r="67" spans="1:15" x14ac:dyDescent="0.25">
      <c r="A67" s="164">
        <v>981</v>
      </c>
      <c r="B67" s="314">
        <v>56.851482000000004</v>
      </c>
      <c r="C67" s="315">
        <v>64.338592500000004</v>
      </c>
      <c r="D67" s="316">
        <v>79.088319999999982</v>
      </c>
      <c r="E67" s="315">
        <v>104.37635449999999</v>
      </c>
      <c r="F67" s="315">
        <v>104.726528</v>
      </c>
      <c r="G67" s="315">
        <v>136.303381</v>
      </c>
      <c r="H67" s="315">
        <v>125.67722400000001</v>
      </c>
      <c r="I67" s="315">
        <v>123.76194599999998</v>
      </c>
      <c r="J67" s="315">
        <v>216.12340600000002</v>
      </c>
      <c r="K67" s="314">
        <v>229.72795150000002</v>
      </c>
      <c r="L67" s="96"/>
      <c r="M67" s="96"/>
      <c r="N67" s="80"/>
      <c r="O67" s="80"/>
    </row>
    <row r="68" spans="1:15" x14ac:dyDescent="0.25">
      <c r="A68" s="164">
        <v>982</v>
      </c>
      <c r="B68" s="314">
        <v>131.73400199999998</v>
      </c>
      <c r="C68" s="315">
        <v>237.228928</v>
      </c>
      <c r="D68" s="316">
        <v>302.543631</v>
      </c>
      <c r="E68" s="315">
        <v>406.31462399999992</v>
      </c>
      <c r="F68" s="315">
        <v>676.62414399999989</v>
      </c>
      <c r="G68" s="315">
        <v>724.68209249999995</v>
      </c>
      <c r="H68" s="315">
        <v>1121.4710640000001</v>
      </c>
      <c r="I68" s="315">
        <v>1305.084128</v>
      </c>
      <c r="J68" s="315">
        <v>2039.1036160000006</v>
      </c>
      <c r="K68" s="314"/>
      <c r="L68" s="96"/>
      <c r="M68" s="96"/>
      <c r="N68" s="17"/>
      <c r="O68" s="17"/>
    </row>
    <row r="69" spans="1:15" x14ac:dyDescent="0.25">
      <c r="A69" s="164">
        <v>985</v>
      </c>
      <c r="B69" s="314">
        <v>81.993413000000004</v>
      </c>
      <c r="C69" s="315">
        <v>154.833192</v>
      </c>
      <c r="D69" s="316">
        <v>218.87866</v>
      </c>
      <c r="E69" s="315">
        <v>338.63589449999995</v>
      </c>
      <c r="F69" s="315">
        <v>534.43855799999994</v>
      </c>
      <c r="G69" s="315">
        <v>527.99894400000005</v>
      </c>
      <c r="H69" s="315">
        <v>1244.126812</v>
      </c>
      <c r="I69" s="315">
        <v>1539.1537199999998</v>
      </c>
      <c r="J69" s="315">
        <v>1937.0865464999999</v>
      </c>
      <c r="K69" s="314">
        <v>3210.9773020000007</v>
      </c>
      <c r="L69" s="96"/>
      <c r="M69" s="96"/>
      <c r="N69" s="17"/>
      <c r="O69" s="17"/>
    </row>
    <row r="70" spans="1:15" x14ac:dyDescent="0.25">
      <c r="A70" s="164">
        <v>986</v>
      </c>
      <c r="B70" s="314">
        <v>33.22336</v>
      </c>
      <c r="C70" s="315">
        <v>51.62101650000001</v>
      </c>
      <c r="D70" s="316">
        <v>66.472409999999996</v>
      </c>
      <c r="E70" s="315">
        <v>119.86279800000001</v>
      </c>
      <c r="F70" s="315">
        <v>158.116536</v>
      </c>
      <c r="G70" s="315">
        <v>213.09817949999996</v>
      </c>
      <c r="H70" s="315">
        <v>265.70343750000001</v>
      </c>
      <c r="I70" s="315">
        <v>416.26257750000002</v>
      </c>
      <c r="J70" s="315">
        <v>731.57512500000007</v>
      </c>
      <c r="K70" s="314">
        <v>919.07717850000006</v>
      </c>
      <c r="L70" s="96"/>
      <c r="M70" s="96"/>
      <c r="N70" s="17"/>
      <c r="O70" s="17"/>
    </row>
    <row r="71" spans="1:15" x14ac:dyDescent="0.25">
      <c r="A71" s="164">
        <v>995</v>
      </c>
      <c r="B71" s="317">
        <v>188.432984</v>
      </c>
      <c r="C71" s="318">
        <v>347.49644799999999</v>
      </c>
      <c r="D71" s="319">
        <v>531.64083199999993</v>
      </c>
      <c r="E71" s="318">
        <v>797.81271349999997</v>
      </c>
      <c r="F71" s="318">
        <v>1106.4882399999999</v>
      </c>
      <c r="G71" s="318">
        <v>1225.8968265000001</v>
      </c>
      <c r="H71" s="318">
        <v>2701.3846320000002</v>
      </c>
      <c r="I71" s="320"/>
      <c r="J71" s="320"/>
      <c r="K71" s="321"/>
      <c r="L71" s="17"/>
      <c r="M71" s="17"/>
      <c r="N71" s="17"/>
      <c r="O71" s="17"/>
    </row>
    <row r="72" spans="1:15" x14ac:dyDescent="0.25">
      <c r="A72" s="166" t="s">
        <v>24</v>
      </c>
      <c r="B72" s="310">
        <f>AVERAGE(B66:B71)</f>
        <v>97.243122833333317</v>
      </c>
      <c r="C72" s="310">
        <f t="shared" ref="C72:H72" si="16">AVERAGE(C66:C71)</f>
        <v>166.16883783333333</v>
      </c>
      <c r="D72" s="310">
        <f t="shared" si="16"/>
        <v>233.72450258333333</v>
      </c>
      <c r="E72" s="310">
        <f t="shared" si="16"/>
        <v>336.30708941666666</v>
      </c>
      <c r="F72" s="310">
        <f t="shared" si="16"/>
        <v>486.02441566666658</v>
      </c>
      <c r="G72" s="310">
        <f t="shared" si="16"/>
        <v>577.55311391666658</v>
      </c>
      <c r="H72" s="310">
        <f t="shared" si="16"/>
        <v>1023.4972749166667</v>
      </c>
      <c r="I72" s="310">
        <f>AVERAGE(I66:I70)</f>
        <v>845.17096389999983</v>
      </c>
      <c r="J72" s="310">
        <f t="shared" ref="J72:K72" si="17">AVERAGE(J66:J70)</f>
        <v>1336.1852101000002</v>
      </c>
      <c r="K72" s="310">
        <f t="shared" si="17"/>
        <v>1638.242511375</v>
      </c>
      <c r="L72" s="17"/>
      <c r="M72" s="17"/>
      <c r="N72" s="17"/>
      <c r="O72" s="17"/>
    </row>
    <row r="73" spans="1:15" x14ac:dyDescent="0.25">
      <c r="A73" s="166" t="s">
        <v>15</v>
      </c>
      <c r="B73" s="310">
        <f>STDEV(B66:B71)/SQRT(6)</f>
        <v>22.733247139336299</v>
      </c>
      <c r="C73" s="310">
        <f t="shared" ref="C73:H73" si="18">STDEV(C66:C71)/SQRT(6)</f>
        <v>45.518180764088761</v>
      </c>
      <c r="D73" s="310">
        <f t="shared" si="18"/>
        <v>69.879969150771743</v>
      </c>
      <c r="E73" s="310">
        <f t="shared" si="18"/>
        <v>104.21748314131884</v>
      </c>
      <c r="F73" s="310">
        <f t="shared" si="18"/>
        <v>152.65875363657392</v>
      </c>
      <c r="G73" s="310">
        <f t="shared" si="18"/>
        <v>160.78507715007109</v>
      </c>
      <c r="H73" s="310">
        <f t="shared" si="18"/>
        <v>381.66789980332334</v>
      </c>
      <c r="I73" s="310">
        <f>STDEV(I66:I70)/SQRT(5)</f>
        <v>264.34242613363881</v>
      </c>
      <c r="J73" s="310">
        <f t="shared" ref="J73:K73" si="19">STDEV(J66:J70)/SQRT(5)</f>
        <v>364.16926222561796</v>
      </c>
      <c r="K73" s="310">
        <f t="shared" si="19"/>
        <v>593.44029912614167</v>
      </c>
      <c r="L73" s="17"/>
      <c r="M73" s="17"/>
      <c r="N73" s="17"/>
      <c r="O73" s="1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4E757-FD97-41B3-97EE-D4B3EE06DA07}">
  <dimension ref="A1:DD43"/>
  <sheetViews>
    <sheetView topLeftCell="A25" zoomScale="48" zoomScaleNormal="48" workbookViewId="0">
      <selection activeCell="S28" sqref="S28"/>
    </sheetView>
  </sheetViews>
  <sheetFormatPr defaultRowHeight="15" x14ac:dyDescent="0.25"/>
  <cols>
    <col min="1" max="1" width="13.5703125" customWidth="1"/>
    <col min="3" max="3" width="14.28515625" customWidth="1"/>
    <col min="5" max="5" width="14" customWidth="1"/>
    <col min="7" max="7" width="13.7109375" customWidth="1"/>
    <col min="9" max="9" width="13.5703125" customWidth="1"/>
    <col min="11" max="11" width="13.140625" customWidth="1"/>
    <col min="13" max="13" width="12" customWidth="1"/>
    <col min="14" max="14" width="10.28515625" customWidth="1"/>
    <col min="15" max="15" width="14.28515625" customWidth="1"/>
    <col min="17" max="17" width="12" customWidth="1"/>
    <col min="18" max="18" width="11.28515625" customWidth="1"/>
    <col min="19" max="19" width="17" customWidth="1"/>
    <col min="20" max="20" width="12.5703125" customWidth="1"/>
    <col min="21" max="21" width="14.5703125" customWidth="1"/>
    <col min="23" max="23" width="13.42578125" customWidth="1"/>
    <col min="25" max="25" width="16.28515625" customWidth="1"/>
    <col min="27" max="27" width="14.85546875" customWidth="1"/>
    <col min="29" max="29" width="15.140625" customWidth="1"/>
    <col min="31" max="31" width="16.5703125" customWidth="1"/>
    <col min="33" max="33" width="14" customWidth="1"/>
    <col min="35" max="35" width="13" customWidth="1"/>
    <col min="37" max="37" width="12.85546875" customWidth="1"/>
    <col min="39" max="39" width="11.85546875" customWidth="1"/>
    <col min="40" max="40" width="10.28515625" customWidth="1"/>
    <col min="41" max="41" width="13.42578125" bestFit="1" customWidth="1"/>
    <col min="43" max="43" width="11.85546875" customWidth="1"/>
    <col min="44" max="44" width="10.140625" customWidth="1"/>
    <col min="45" max="45" width="11.140625" customWidth="1"/>
    <col min="47" max="47" width="12.85546875" customWidth="1"/>
    <col min="49" max="49" width="13.42578125" customWidth="1"/>
    <col min="51" max="51" width="12" bestFit="1" customWidth="1"/>
    <col min="53" max="53" width="12.42578125" customWidth="1"/>
    <col min="55" max="55" width="12.85546875" customWidth="1"/>
    <col min="57" max="57" width="13.5703125" customWidth="1"/>
    <col min="59" max="59" width="12.85546875" customWidth="1"/>
    <col min="61" max="61" width="13.42578125" customWidth="1"/>
    <col min="63" max="63" width="13.42578125" bestFit="1" customWidth="1"/>
    <col min="65" max="65" width="13.42578125" bestFit="1" customWidth="1"/>
    <col min="67" max="67" width="13.42578125" bestFit="1" customWidth="1"/>
    <col min="68" max="68" width="9.140625" style="17"/>
    <col min="69" max="69" width="13.42578125" style="17" bestFit="1" customWidth="1"/>
    <col min="70" max="70" width="9.140625" style="17"/>
    <col min="71" max="71" width="14.5703125" style="17" customWidth="1"/>
    <col min="72" max="72" width="9.140625" style="17"/>
    <col min="73" max="73" width="12.85546875" style="17" customWidth="1"/>
    <col min="74" max="74" width="9.140625" style="17"/>
    <col min="75" max="75" width="11.85546875" style="17" bestFit="1" customWidth="1"/>
    <col min="76" max="78" width="9.140625" style="17"/>
    <col min="79" max="79" width="12.42578125" style="17" customWidth="1"/>
    <col min="80" max="80" width="9.140625" style="17"/>
    <col min="81" max="81" width="12.28515625" style="17" customWidth="1"/>
    <col min="82" max="82" width="9.140625" style="17"/>
    <col min="83" max="83" width="12.42578125" style="17" customWidth="1"/>
    <col min="84" max="84" width="9.140625" style="17"/>
    <col min="85" max="85" width="12.28515625" style="17" customWidth="1"/>
    <col min="86" max="86" width="9.140625" style="17"/>
    <col min="87" max="87" width="12.42578125" style="17" customWidth="1"/>
    <col min="88" max="88" width="9.140625" style="17"/>
    <col min="89" max="89" width="11.85546875" style="17" bestFit="1" customWidth="1"/>
    <col min="90" max="90" width="9.140625" style="17"/>
    <col min="91" max="91" width="11.85546875" style="17" bestFit="1" customWidth="1"/>
    <col min="92" max="92" width="9.140625" style="17"/>
    <col min="93" max="93" width="11.85546875" style="17" bestFit="1" customWidth="1"/>
    <col min="94" max="94" width="9.140625" style="17"/>
    <col min="95" max="95" width="11.85546875" style="17" bestFit="1" customWidth="1"/>
    <col min="96" max="96" width="9.140625" style="17"/>
    <col min="97" max="97" width="11.85546875" style="17" bestFit="1" customWidth="1"/>
    <col min="98" max="98" width="9.140625" style="17"/>
    <col min="99" max="99" width="12.140625" style="17" customWidth="1"/>
    <col min="100" max="100" width="9.7109375" style="17" customWidth="1"/>
    <col min="101" max="108" width="9.140625" style="17"/>
  </cols>
  <sheetData>
    <row r="1" spans="1:108" x14ac:dyDescent="0.25">
      <c r="A1" s="21" t="s">
        <v>87</v>
      </c>
      <c r="B1" s="21"/>
    </row>
    <row r="2" spans="1:108" ht="15.75" x14ac:dyDescent="0.25">
      <c r="A2" s="167"/>
      <c r="B2" s="167"/>
      <c r="C2" s="167"/>
    </row>
    <row r="3" spans="1:108" ht="15.75" x14ac:dyDescent="0.25">
      <c r="A3" s="167"/>
      <c r="B3" s="167"/>
      <c r="C3" s="167"/>
    </row>
    <row r="4" spans="1:108" ht="15.75" x14ac:dyDescent="0.25">
      <c r="A4" s="167"/>
      <c r="B4" s="167"/>
      <c r="C4" s="167"/>
    </row>
    <row r="5" spans="1:108" x14ac:dyDescent="0.25">
      <c r="A5" t="s">
        <v>83</v>
      </c>
      <c r="B5" s="2">
        <v>43164</v>
      </c>
      <c r="D5" s="2">
        <v>43167</v>
      </c>
      <c r="F5" s="2">
        <v>43171</v>
      </c>
      <c r="H5" s="2">
        <v>43174</v>
      </c>
      <c r="J5" s="2">
        <v>43178</v>
      </c>
      <c r="L5" s="2">
        <v>43180</v>
      </c>
      <c r="N5" s="2">
        <v>43182</v>
      </c>
      <c r="P5" s="2">
        <v>43185</v>
      </c>
      <c r="R5" s="2">
        <v>43188</v>
      </c>
      <c r="T5" s="2">
        <v>43193</v>
      </c>
      <c r="V5" s="2">
        <v>43195</v>
      </c>
      <c r="X5" s="2">
        <v>43199</v>
      </c>
      <c r="Z5" s="2">
        <v>43201</v>
      </c>
      <c r="AB5" s="2">
        <v>43203</v>
      </c>
      <c r="AD5" s="2">
        <v>43206</v>
      </c>
      <c r="AF5" s="2">
        <v>43209</v>
      </c>
      <c r="AH5" s="2">
        <v>43213</v>
      </c>
      <c r="AJ5" s="2">
        <v>43216</v>
      </c>
      <c r="AL5" s="2">
        <v>43222</v>
      </c>
      <c r="AN5" s="2">
        <v>43224</v>
      </c>
      <c r="AP5" s="2">
        <v>43227</v>
      </c>
      <c r="AR5" s="2">
        <v>43230</v>
      </c>
      <c r="AU5" s="2">
        <v>43234</v>
      </c>
      <c r="AW5" s="2">
        <v>43238</v>
      </c>
      <c r="AY5" s="2">
        <v>43241</v>
      </c>
      <c r="BA5" s="2">
        <v>43244</v>
      </c>
      <c r="BC5" s="2">
        <v>43248</v>
      </c>
      <c r="BE5" s="2">
        <v>43251</v>
      </c>
      <c r="BG5" s="2">
        <v>43255</v>
      </c>
      <c r="BI5" s="2">
        <v>43258</v>
      </c>
      <c r="BK5" s="2">
        <v>43262</v>
      </c>
      <c r="BM5" s="2">
        <v>43265</v>
      </c>
      <c r="BO5" s="2">
        <v>43269</v>
      </c>
      <c r="BQ5" s="197"/>
      <c r="BS5" s="197"/>
      <c r="BU5" s="197"/>
      <c r="BW5" s="197"/>
      <c r="BY5" s="197"/>
      <c r="CA5" s="197"/>
      <c r="CC5" s="197"/>
      <c r="CE5" s="197"/>
      <c r="CG5" s="197"/>
      <c r="CI5" s="197"/>
      <c r="CK5" s="197"/>
      <c r="CM5" s="197"/>
      <c r="CO5" s="197"/>
      <c r="CQ5" s="197"/>
      <c r="CS5" s="197"/>
      <c r="CU5" s="197"/>
      <c r="CW5" s="197"/>
    </row>
    <row r="6" spans="1:108" x14ac:dyDescent="0.25">
      <c r="A6" t="s">
        <v>26</v>
      </c>
      <c r="B6">
        <v>7</v>
      </c>
      <c r="D6">
        <v>10</v>
      </c>
      <c r="F6">
        <v>14</v>
      </c>
      <c r="H6">
        <v>17</v>
      </c>
      <c r="J6">
        <v>21</v>
      </c>
      <c r="L6">
        <v>23</v>
      </c>
      <c r="N6">
        <v>25</v>
      </c>
      <c r="P6">
        <v>28</v>
      </c>
      <c r="R6">
        <v>31</v>
      </c>
      <c r="T6">
        <v>36</v>
      </c>
      <c r="V6">
        <v>38</v>
      </c>
      <c r="X6">
        <v>42</v>
      </c>
      <c r="Z6">
        <v>44</v>
      </c>
      <c r="AB6">
        <v>46</v>
      </c>
      <c r="AD6">
        <v>49</v>
      </c>
      <c r="AF6">
        <v>52</v>
      </c>
      <c r="AH6">
        <v>56</v>
      </c>
      <c r="AJ6">
        <v>59</v>
      </c>
      <c r="AL6">
        <v>65</v>
      </c>
      <c r="AN6">
        <v>67</v>
      </c>
      <c r="AP6">
        <v>70</v>
      </c>
      <c r="AR6">
        <v>73</v>
      </c>
      <c r="AU6">
        <v>77</v>
      </c>
      <c r="AW6">
        <v>81</v>
      </c>
      <c r="AY6">
        <v>84</v>
      </c>
      <c r="BA6">
        <v>87</v>
      </c>
      <c r="BC6">
        <v>91</v>
      </c>
      <c r="BE6">
        <v>94</v>
      </c>
      <c r="BG6">
        <v>98</v>
      </c>
      <c r="BI6">
        <v>101</v>
      </c>
      <c r="BK6">
        <v>105</v>
      </c>
      <c r="BM6">
        <v>108</v>
      </c>
      <c r="BO6">
        <v>112</v>
      </c>
    </row>
    <row r="7" spans="1:108" x14ac:dyDescent="0.25">
      <c r="A7" s="166" t="s">
        <v>84</v>
      </c>
      <c r="B7" t="s">
        <v>27</v>
      </c>
      <c r="C7" t="s">
        <v>30</v>
      </c>
      <c r="D7" t="s">
        <v>27</v>
      </c>
      <c r="E7" t="s">
        <v>30</v>
      </c>
      <c r="F7" t="s">
        <v>27</v>
      </c>
      <c r="G7" t="s">
        <v>30</v>
      </c>
      <c r="H7" t="s">
        <v>27</v>
      </c>
      <c r="I7" t="s">
        <v>30</v>
      </c>
      <c r="J7" t="s">
        <v>27</v>
      </c>
      <c r="K7" t="s">
        <v>30</v>
      </c>
      <c r="L7" t="s">
        <v>27</v>
      </c>
      <c r="M7" t="s">
        <v>30</v>
      </c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108" x14ac:dyDescent="0.25">
      <c r="A8" s="195">
        <v>737</v>
      </c>
      <c r="B8" s="168">
        <v>25.1</v>
      </c>
      <c r="C8" s="169">
        <v>12.556053811659195</v>
      </c>
      <c r="D8" s="168">
        <v>25.1</v>
      </c>
      <c r="E8" s="170">
        <f>(D8-B8)*100/B8</f>
        <v>0</v>
      </c>
      <c r="F8" s="168">
        <v>26.2</v>
      </c>
      <c r="G8" s="171">
        <f>(F8-B8)*100/B8</f>
        <v>4.382470119521904</v>
      </c>
      <c r="H8" s="168">
        <v>27.8</v>
      </c>
      <c r="I8" s="171">
        <f>(H8-B8)*100/B8</f>
        <v>10.756972111553782</v>
      </c>
      <c r="J8" s="172">
        <v>27.7</v>
      </c>
      <c r="K8" s="171">
        <f>(J8-B8)*100/B8</f>
        <v>10.358565737051784</v>
      </c>
      <c r="L8" s="172">
        <v>29.6</v>
      </c>
      <c r="M8" s="190">
        <f>(L8-B8)*100/B8</f>
        <v>17.92828685258964</v>
      </c>
      <c r="N8" s="57"/>
      <c r="O8" s="176"/>
      <c r="P8" s="17"/>
      <c r="Q8" s="176"/>
      <c r="R8" s="17"/>
      <c r="S8" s="17"/>
      <c r="T8" s="17"/>
      <c r="U8" s="17"/>
      <c r="V8" s="17"/>
      <c r="W8" s="17"/>
    </row>
    <row r="9" spans="1:108" x14ac:dyDescent="0.25">
      <c r="A9" s="195">
        <v>749</v>
      </c>
      <c r="B9" s="173">
        <v>23.6</v>
      </c>
      <c r="C9" s="174">
        <v>7.2727272727272796</v>
      </c>
      <c r="D9" s="173">
        <v>24</v>
      </c>
      <c r="E9" s="175">
        <f>(D9-B9)*100/B9</f>
        <v>1.6949152542372821</v>
      </c>
      <c r="F9" s="173">
        <v>24.9</v>
      </c>
      <c r="G9" s="176">
        <f t="shared" ref="G9:G14" si="0">(F9-B9)*100/B9</f>
        <v>5.5084745762711744</v>
      </c>
      <c r="H9" s="173">
        <v>25.4</v>
      </c>
      <c r="I9" s="176">
        <f t="shared" ref="I9:I14" si="1">(H9-B9)*100/B9</f>
        <v>7.6271186440677843</v>
      </c>
      <c r="J9" s="177">
        <v>27.8</v>
      </c>
      <c r="K9" s="176">
        <f t="shared" ref="K9:K14" si="2">(J9-B9)*100/B9</f>
        <v>17.796610169491522</v>
      </c>
      <c r="L9" s="177">
        <v>29.6</v>
      </c>
      <c r="M9" s="191">
        <f t="shared" ref="M9:M14" si="3">(L9-B9)*100/B9</f>
        <v>25.423728813559322</v>
      </c>
      <c r="N9" s="57"/>
      <c r="O9" s="17"/>
      <c r="P9" s="17"/>
      <c r="Q9" s="17"/>
      <c r="R9" s="17"/>
      <c r="S9" s="17"/>
      <c r="T9" s="17"/>
      <c r="U9" s="17"/>
      <c r="V9" s="17"/>
      <c r="W9" s="17"/>
    </row>
    <row r="10" spans="1:108" x14ac:dyDescent="0.25">
      <c r="A10" s="195">
        <v>740</v>
      </c>
      <c r="B10" s="173">
        <v>23.7</v>
      </c>
      <c r="C10" s="174">
        <v>6.756756756756757</v>
      </c>
      <c r="D10" s="173">
        <v>23.7</v>
      </c>
      <c r="E10" s="175">
        <f t="shared" ref="E10:E13" si="4">(D10-B10)*100/B10</f>
        <v>0</v>
      </c>
      <c r="F10" s="173">
        <v>25.1</v>
      </c>
      <c r="G10" s="176">
        <f t="shared" si="0"/>
        <v>5.9071729957806003</v>
      </c>
      <c r="H10" s="173">
        <v>27.3</v>
      </c>
      <c r="I10" s="176">
        <f>(H10-B10)*100/B10</f>
        <v>15.189873417721524</v>
      </c>
      <c r="J10" s="177">
        <v>26.1</v>
      </c>
      <c r="K10" s="176">
        <f t="shared" si="2"/>
        <v>10.126582278481022</v>
      </c>
      <c r="L10" s="177">
        <v>26.4</v>
      </c>
      <c r="M10" s="191">
        <f>(L10-B10)*100/B10</f>
        <v>11.392405063291138</v>
      </c>
      <c r="N10" s="57"/>
      <c r="O10" s="17"/>
      <c r="P10" s="17"/>
      <c r="Q10" s="17"/>
      <c r="R10" s="17"/>
      <c r="S10" s="17"/>
      <c r="T10" s="17"/>
      <c r="U10" s="17"/>
      <c r="V10" s="17"/>
      <c r="W10" s="17"/>
    </row>
    <row r="11" spans="1:108" x14ac:dyDescent="0.25">
      <c r="A11" s="195">
        <v>741</v>
      </c>
      <c r="B11" s="173">
        <v>24.9</v>
      </c>
      <c r="C11" s="174">
        <v>5.5084745762711744</v>
      </c>
      <c r="D11" s="173">
        <v>25.4</v>
      </c>
      <c r="E11" s="175">
        <f t="shared" si="4"/>
        <v>2.0080321285140563</v>
      </c>
      <c r="F11" s="173">
        <v>25.7</v>
      </c>
      <c r="G11" s="176">
        <f t="shared" si="0"/>
        <v>3.2128514056224931</v>
      </c>
      <c r="H11" s="173">
        <v>26.2</v>
      </c>
      <c r="I11" s="176">
        <f t="shared" si="1"/>
        <v>5.2208835341365489</v>
      </c>
      <c r="J11" s="177">
        <v>28</v>
      </c>
      <c r="K11" s="176">
        <f t="shared" si="2"/>
        <v>12.449799196787154</v>
      </c>
      <c r="L11" s="177">
        <v>29.4</v>
      </c>
      <c r="M11" s="191">
        <f t="shared" si="3"/>
        <v>18.072289156626507</v>
      </c>
      <c r="N11" s="57"/>
      <c r="O11" s="17"/>
      <c r="P11" s="17"/>
      <c r="Q11" s="17"/>
      <c r="R11" s="17"/>
      <c r="S11" s="17"/>
      <c r="T11" s="17"/>
      <c r="U11" s="17"/>
      <c r="V11" s="17"/>
      <c r="W11" s="17"/>
    </row>
    <row r="12" spans="1:108" x14ac:dyDescent="0.25">
      <c r="A12" s="195">
        <v>727</v>
      </c>
      <c r="B12" s="173">
        <v>22.1</v>
      </c>
      <c r="C12" s="174">
        <v>5.2380952380952452</v>
      </c>
      <c r="D12" s="173">
        <v>22.1</v>
      </c>
      <c r="E12" s="175">
        <f t="shared" si="4"/>
        <v>0</v>
      </c>
      <c r="F12" s="173">
        <v>22.4</v>
      </c>
      <c r="G12" s="176">
        <f t="shared" si="0"/>
        <v>1.3574660633484033</v>
      </c>
      <c r="H12" s="173">
        <v>23.2</v>
      </c>
      <c r="I12" s="176">
        <f t="shared" si="1"/>
        <v>4.97737556561085</v>
      </c>
      <c r="J12" s="177">
        <v>24</v>
      </c>
      <c r="K12" s="176">
        <f>(J12-B12)*100/B12</f>
        <v>8.5972850678732957</v>
      </c>
      <c r="L12" s="177">
        <v>23.9</v>
      </c>
      <c r="M12" s="191">
        <f t="shared" si="3"/>
        <v>8.1447963800904848</v>
      </c>
      <c r="N12" s="57"/>
      <c r="O12" s="176"/>
      <c r="P12" s="17"/>
      <c r="Q12" s="176"/>
      <c r="R12" s="17"/>
      <c r="S12" s="176"/>
      <c r="T12" s="17"/>
      <c r="U12" s="176"/>
      <c r="V12" s="17"/>
      <c r="W12" s="17"/>
    </row>
    <row r="13" spans="1:108" x14ac:dyDescent="0.25">
      <c r="A13" s="195">
        <v>730</v>
      </c>
      <c r="B13" s="173">
        <v>25.3</v>
      </c>
      <c r="C13" s="174">
        <v>2.8455284552845499</v>
      </c>
      <c r="D13" s="173">
        <v>25</v>
      </c>
      <c r="E13" s="175">
        <f t="shared" si="4"/>
        <v>-1.185770750988145</v>
      </c>
      <c r="F13" s="173">
        <v>26.1</v>
      </c>
      <c r="G13" s="176">
        <f t="shared" si="0"/>
        <v>3.1620553359683821</v>
      </c>
      <c r="H13" s="173">
        <v>27.5</v>
      </c>
      <c r="I13" s="176">
        <f t="shared" si="1"/>
        <v>8.6956521739130412</v>
      </c>
      <c r="J13" s="177">
        <v>30.8</v>
      </c>
      <c r="K13" s="176">
        <f t="shared" si="2"/>
        <v>21.739130434782609</v>
      </c>
      <c r="L13" s="177">
        <v>29.2</v>
      </c>
      <c r="M13" s="191">
        <f t="shared" si="3"/>
        <v>15.415019762845844</v>
      </c>
      <c r="N13" s="57"/>
      <c r="O13" s="17"/>
      <c r="P13" s="17"/>
      <c r="Q13" s="17"/>
      <c r="R13" s="17"/>
      <c r="S13" s="17"/>
      <c r="T13" s="17"/>
      <c r="U13" s="17"/>
      <c r="V13" s="17"/>
      <c r="W13" s="17"/>
    </row>
    <row r="14" spans="1:108" x14ac:dyDescent="0.25">
      <c r="A14" s="195">
        <v>726</v>
      </c>
      <c r="B14" s="178">
        <v>23.5</v>
      </c>
      <c r="C14" s="179">
        <v>2.1739130434782608</v>
      </c>
      <c r="D14" s="178">
        <v>23.9</v>
      </c>
      <c r="E14" s="180">
        <f>(D14-B14)*100/B14</f>
        <v>1.7021276595744621</v>
      </c>
      <c r="F14" s="178">
        <v>24.9</v>
      </c>
      <c r="G14" s="181">
        <f t="shared" si="0"/>
        <v>5.9574468085106327</v>
      </c>
      <c r="H14" s="178">
        <v>24.4</v>
      </c>
      <c r="I14" s="181">
        <f t="shared" si="1"/>
        <v>3.8297872340425472</v>
      </c>
      <c r="J14" s="182">
        <v>25.2</v>
      </c>
      <c r="K14" s="181">
        <f t="shared" si="2"/>
        <v>7.2340425531914869</v>
      </c>
      <c r="L14" s="182">
        <v>25.2</v>
      </c>
      <c r="M14" s="192">
        <f t="shared" si="3"/>
        <v>7.2340425531914869</v>
      </c>
      <c r="N14" s="57"/>
      <c r="O14" s="176"/>
      <c r="P14" s="17"/>
      <c r="Q14" s="176"/>
      <c r="R14" s="17"/>
      <c r="S14" s="17"/>
      <c r="T14" s="17"/>
      <c r="U14" s="17"/>
      <c r="V14" s="17"/>
      <c r="W14" s="17"/>
    </row>
    <row r="15" spans="1:108" s="51" customFormat="1" x14ac:dyDescent="0.25">
      <c r="A15" s="51" t="s">
        <v>24</v>
      </c>
      <c r="B15" s="183">
        <f t="shared" ref="B15:M15" si="5">AVERAGE(B8:B14)</f>
        <v>24.028571428571432</v>
      </c>
      <c r="C15" s="85">
        <f t="shared" si="5"/>
        <v>6.0502213077532092</v>
      </c>
      <c r="D15" s="183">
        <f t="shared" si="5"/>
        <v>24.171428571428571</v>
      </c>
      <c r="E15" s="85">
        <f t="shared" si="5"/>
        <v>0.60275775590537939</v>
      </c>
      <c r="F15" s="183">
        <f t="shared" si="5"/>
        <v>25.042857142857141</v>
      </c>
      <c r="G15" s="184">
        <f t="shared" si="5"/>
        <v>4.2125624721462271</v>
      </c>
      <c r="H15" s="183">
        <f t="shared" si="5"/>
        <v>25.971428571428572</v>
      </c>
      <c r="I15" s="184">
        <f t="shared" si="5"/>
        <v>8.0425232401494391</v>
      </c>
      <c r="J15" s="183">
        <f t="shared" si="5"/>
        <v>27.085714285714285</v>
      </c>
      <c r="K15" s="184">
        <f t="shared" si="5"/>
        <v>12.614573633951268</v>
      </c>
      <c r="L15" s="183">
        <f t="shared" si="5"/>
        <v>27.61428571428571</v>
      </c>
      <c r="M15" s="184">
        <f t="shared" si="5"/>
        <v>14.801509797456346</v>
      </c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</row>
    <row r="16" spans="1:108" x14ac:dyDescent="0.25">
      <c r="A16" t="s">
        <v>46</v>
      </c>
      <c r="B16" s="185">
        <f>STDEV(B8:B14)/SQRT(7)</f>
        <v>0.43134026216979482</v>
      </c>
      <c r="C16" s="185">
        <f t="shared" ref="C16:M16" si="6">STDEV(C8:C14)/SQRT(7)</f>
        <v>1.2962255651039012</v>
      </c>
      <c r="D16" s="185">
        <f t="shared" si="6"/>
        <v>0.42745887338476668</v>
      </c>
      <c r="E16" s="185">
        <f t="shared" si="6"/>
        <v>0.45421316595818245</v>
      </c>
      <c r="F16" s="185">
        <f t="shared" si="6"/>
        <v>0.48592432433414168</v>
      </c>
      <c r="G16" s="185">
        <f t="shared" si="6"/>
        <v>0.6524522592930484</v>
      </c>
      <c r="H16" s="185">
        <f t="shared" si="6"/>
        <v>0.65418589382030368</v>
      </c>
      <c r="I16" s="185">
        <f t="shared" si="6"/>
        <v>1.4972666458877995</v>
      </c>
      <c r="J16" s="185">
        <f t="shared" si="6"/>
        <v>0.83905518617202834</v>
      </c>
      <c r="K16" s="185">
        <f t="shared" si="6"/>
        <v>1.9910907804538187</v>
      </c>
      <c r="L16" s="185">
        <f t="shared" si="6"/>
        <v>0.90880051020393859</v>
      </c>
      <c r="M16" s="185">
        <f t="shared" si="6"/>
        <v>2.4244933332998193</v>
      </c>
    </row>
    <row r="18" spans="1:108" x14ac:dyDescent="0.25"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</row>
    <row r="19" spans="1:108" x14ac:dyDescent="0.25">
      <c r="A19" s="166" t="s">
        <v>77</v>
      </c>
      <c r="B19" t="s">
        <v>27</v>
      </c>
      <c r="C19" t="s">
        <v>30</v>
      </c>
      <c r="D19" t="s">
        <v>27</v>
      </c>
      <c r="E19" t="s">
        <v>30</v>
      </c>
      <c r="F19" t="s">
        <v>27</v>
      </c>
      <c r="G19" t="s">
        <v>30</v>
      </c>
      <c r="H19" t="s">
        <v>27</v>
      </c>
      <c r="I19" t="s">
        <v>30</v>
      </c>
      <c r="J19" t="s">
        <v>27</v>
      </c>
      <c r="K19" t="s">
        <v>30</v>
      </c>
      <c r="L19" t="s">
        <v>27</v>
      </c>
      <c r="M19" t="s">
        <v>30</v>
      </c>
      <c r="N19" t="s">
        <v>27</v>
      </c>
      <c r="O19" t="s">
        <v>30</v>
      </c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108" x14ac:dyDescent="0.25">
      <c r="A20" s="195">
        <v>739</v>
      </c>
      <c r="B20" s="168">
        <v>21.5</v>
      </c>
      <c r="C20" s="186">
        <v>8.585858585858583</v>
      </c>
      <c r="D20" s="168">
        <v>21.6</v>
      </c>
      <c r="E20" s="171">
        <f>(D20-B20)*100/B20</f>
        <v>0.46511627906977404</v>
      </c>
      <c r="F20" s="168">
        <v>23</v>
      </c>
      <c r="G20" s="171">
        <f t="shared" ref="G20:G24" si="7">(F20-B20)*100/B20</f>
        <v>6.9767441860465116</v>
      </c>
      <c r="H20" s="168">
        <v>22.9</v>
      </c>
      <c r="I20" s="171">
        <f>(H20-B20)*100/B20</f>
        <v>6.511627906976738</v>
      </c>
      <c r="J20" s="168">
        <v>25.6</v>
      </c>
      <c r="K20" s="171">
        <f>(J20-B20)*100/B20</f>
        <v>19.069767441860471</v>
      </c>
      <c r="L20" s="97">
        <v>27.2</v>
      </c>
      <c r="M20" s="193">
        <f>(L20-B20)*100/B20</f>
        <v>26.511627906976738</v>
      </c>
      <c r="N20" s="97">
        <v>26.6</v>
      </c>
      <c r="O20" s="193">
        <f>(N20-B20)*100/B20</f>
        <v>23.720930232558146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108" x14ac:dyDescent="0.25">
      <c r="A21" s="195">
        <v>742</v>
      </c>
      <c r="B21" s="173">
        <v>18.600000000000001</v>
      </c>
      <c r="C21" s="187">
        <v>7.5144508670520258</v>
      </c>
      <c r="D21" s="173">
        <v>19</v>
      </c>
      <c r="E21" s="176">
        <f t="shared" ref="E21:E25" si="8">(D21-B21)*100/B21</f>
        <v>2.1505376344085945</v>
      </c>
      <c r="F21" s="173">
        <v>19.8</v>
      </c>
      <c r="G21" s="176">
        <f t="shared" si="7"/>
        <v>6.4516129032258025</v>
      </c>
      <c r="H21" s="173">
        <v>20.399999999999999</v>
      </c>
      <c r="I21" s="176">
        <f t="shared" ref="I21:I25" si="9">(H21-B21)*100/B21</f>
        <v>9.677419354838694</v>
      </c>
      <c r="J21" s="173">
        <v>22.5</v>
      </c>
      <c r="K21" s="176">
        <f t="shared" ref="K21:K25" si="10">(J21-B21)*100/B21</f>
        <v>20.967741935483865</v>
      </c>
      <c r="L21" s="95">
        <v>23.9</v>
      </c>
      <c r="M21" s="194">
        <f t="shared" ref="M21:M24" si="11">(L21-B21)*100/B21</f>
        <v>28.494623655913966</v>
      </c>
      <c r="N21" s="95">
        <v>24.9</v>
      </c>
      <c r="O21" s="194">
        <f t="shared" ref="O21:O24" si="12">(N21-B21)*100/B21</f>
        <v>33.870967741935466</v>
      </c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108" x14ac:dyDescent="0.25">
      <c r="A22" s="195">
        <v>746</v>
      </c>
      <c r="B22" s="173">
        <v>22.6</v>
      </c>
      <c r="C22" s="187">
        <v>6.6037735849056709</v>
      </c>
      <c r="D22" s="173">
        <v>22.5</v>
      </c>
      <c r="E22" s="176">
        <f t="shared" si="8"/>
        <v>-0.44247787610620093</v>
      </c>
      <c r="F22" s="173">
        <v>23.4</v>
      </c>
      <c r="G22" s="176">
        <f t="shared" si="7"/>
        <v>3.5398230088495448</v>
      </c>
      <c r="H22" s="173">
        <v>23.8</v>
      </c>
      <c r="I22" s="176">
        <f t="shared" si="9"/>
        <v>5.309734513274333</v>
      </c>
      <c r="J22" s="173">
        <v>24.7</v>
      </c>
      <c r="K22" s="176">
        <f t="shared" si="10"/>
        <v>9.2920353982300785</v>
      </c>
      <c r="L22" s="95">
        <v>25.6</v>
      </c>
      <c r="M22" s="194">
        <f t="shared" si="11"/>
        <v>13.274336283185839</v>
      </c>
      <c r="N22" s="95">
        <v>26.6</v>
      </c>
      <c r="O22" s="194">
        <f t="shared" si="12"/>
        <v>17.699115044247787</v>
      </c>
      <c r="P22" s="17"/>
      <c r="Q22" s="176"/>
      <c r="R22" s="17"/>
      <c r="S22" s="176"/>
      <c r="T22" s="17"/>
      <c r="U22" s="17"/>
      <c r="V22" s="17"/>
      <c r="W22" s="17"/>
      <c r="X22" s="17"/>
      <c r="Y22" s="17"/>
    </row>
    <row r="23" spans="1:108" x14ac:dyDescent="0.25">
      <c r="A23" s="195">
        <v>729</v>
      </c>
      <c r="B23" s="173">
        <v>21</v>
      </c>
      <c r="C23" s="187">
        <v>5.5276381909547814</v>
      </c>
      <c r="D23" s="173">
        <v>20.9</v>
      </c>
      <c r="E23" s="176">
        <f t="shared" si="8"/>
        <v>-0.47619047619048294</v>
      </c>
      <c r="F23" s="173">
        <v>22.1</v>
      </c>
      <c r="G23" s="176">
        <f t="shared" si="7"/>
        <v>5.2380952380952452</v>
      </c>
      <c r="H23" s="173">
        <v>22.7</v>
      </c>
      <c r="I23" s="176">
        <f t="shared" si="9"/>
        <v>8.0952380952380931</v>
      </c>
      <c r="J23" s="173">
        <v>23.8</v>
      </c>
      <c r="K23" s="176">
        <f t="shared" si="10"/>
        <v>13.333333333333336</v>
      </c>
      <c r="L23" s="16">
        <v>24.2</v>
      </c>
      <c r="M23" s="176">
        <f t="shared" si="11"/>
        <v>15.238095238095235</v>
      </c>
      <c r="N23" s="16">
        <v>24.7</v>
      </c>
      <c r="O23" s="176">
        <f t="shared" si="12"/>
        <v>17.619047619047617</v>
      </c>
      <c r="P23" s="17"/>
      <c r="Q23" s="176"/>
      <c r="R23" s="17"/>
      <c r="S23" s="176"/>
      <c r="T23" s="17"/>
      <c r="U23" s="17"/>
      <c r="V23" s="17"/>
      <c r="W23" s="17"/>
      <c r="X23" s="17"/>
      <c r="Y23" s="17"/>
    </row>
    <row r="24" spans="1:108" x14ac:dyDescent="0.25">
      <c r="A24" s="195">
        <v>743</v>
      </c>
      <c r="B24" s="173">
        <v>22.5</v>
      </c>
      <c r="C24" s="187">
        <v>5.140186915887857</v>
      </c>
      <c r="D24" s="173">
        <v>21.7</v>
      </c>
      <c r="E24" s="176">
        <f t="shared" si="8"/>
        <v>-3.5555555555555589</v>
      </c>
      <c r="F24" s="173">
        <v>21.4</v>
      </c>
      <c r="G24" s="176">
        <f t="shared" si="7"/>
        <v>-4.8888888888888955</v>
      </c>
      <c r="H24" s="173">
        <v>22.1</v>
      </c>
      <c r="I24" s="176">
        <f t="shared" si="9"/>
        <v>-1.7777777777777715</v>
      </c>
      <c r="J24" s="173">
        <v>22.3</v>
      </c>
      <c r="K24" s="176">
        <f t="shared" si="10"/>
        <v>-0.88888888888888573</v>
      </c>
      <c r="L24" s="16">
        <v>23</v>
      </c>
      <c r="M24" s="176">
        <f t="shared" si="11"/>
        <v>2.2222222222222223</v>
      </c>
      <c r="N24" s="16">
        <v>24</v>
      </c>
      <c r="O24" s="176">
        <f t="shared" si="12"/>
        <v>6.666666666666667</v>
      </c>
      <c r="P24" s="17"/>
      <c r="Q24" s="176"/>
      <c r="R24" s="17"/>
      <c r="S24" s="176"/>
      <c r="T24" s="17"/>
      <c r="U24" s="176"/>
      <c r="V24" s="17"/>
      <c r="W24" s="17"/>
      <c r="X24" s="17"/>
      <c r="Y24" s="17"/>
    </row>
    <row r="25" spans="1:108" x14ac:dyDescent="0.25">
      <c r="A25" s="195">
        <v>745</v>
      </c>
      <c r="B25" s="178">
        <v>23.6</v>
      </c>
      <c r="C25" s="188">
        <v>3.9647577092511108</v>
      </c>
      <c r="D25" s="178">
        <v>23.7</v>
      </c>
      <c r="E25" s="181">
        <f t="shared" si="8"/>
        <v>0.42372881355931297</v>
      </c>
      <c r="F25" s="178">
        <v>24.2</v>
      </c>
      <c r="G25" s="181">
        <f>(F25-B25)*100/B25</f>
        <v>2.5423728813559232</v>
      </c>
      <c r="H25" s="178">
        <v>24.5</v>
      </c>
      <c r="I25" s="181">
        <f t="shared" si="9"/>
        <v>3.8135593220338921</v>
      </c>
      <c r="J25" s="178">
        <v>25.4</v>
      </c>
      <c r="K25" s="181">
        <f t="shared" si="10"/>
        <v>7.6271186440677843</v>
      </c>
      <c r="L25" s="18"/>
      <c r="M25" s="19"/>
      <c r="N25" s="18"/>
      <c r="O25" s="19"/>
      <c r="P25" s="17"/>
      <c r="Q25" s="17"/>
      <c r="R25" s="17"/>
      <c r="S25" s="17"/>
      <c r="T25" s="17"/>
      <c r="U25" s="17"/>
      <c r="V25" s="17"/>
      <c r="W25" s="17"/>
      <c r="X25" s="17"/>
      <c r="Y25" s="17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</row>
    <row r="26" spans="1:108" s="51" customFormat="1" x14ac:dyDescent="0.25">
      <c r="A26" s="196" t="s">
        <v>24</v>
      </c>
      <c r="B26" s="183">
        <f t="shared" ref="B26:O26" si="13">AVERAGE(B20:B25)</f>
        <v>21.633333333333336</v>
      </c>
      <c r="C26" s="85">
        <f t="shared" si="13"/>
        <v>6.2227776423183379</v>
      </c>
      <c r="D26" s="183">
        <f t="shared" si="13"/>
        <v>21.566666666666666</v>
      </c>
      <c r="E26" s="85">
        <f t="shared" si="13"/>
        <v>-0.23914019680242693</v>
      </c>
      <c r="F26" s="183">
        <f t="shared" si="13"/>
        <v>22.316666666666663</v>
      </c>
      <c r="G26" s="184">
        <f t="shared" si="13"/>
        <v>3.309959888114022</v>
      </c>
      <c r="H26" s="183">
        <f t="shared" si="13"/>
        <v>22.733333333333334</v>
      </c>
      <c r="I26" s="184">
        <f t="shared" si="13"/>
        <v>5.2716335690973297</v>
      </c>
      <c r="J26" s="183">
        <f t="shared" si="13"/>
        <v>24.049999999999997</v>
      </c>
      <c r="K26" s="184">
        <f t="shared" si="13"/>
        <v>11.566851310681107</v>
      </c>
      <c r="L26" s="183">
        <f t="shared" si="13"/>
        <v>24.779999999999998</v>
      </c>
      <c r="M26" s="184">
        <f t="shared" si="13"/>
        <v>17.148181061278802</v>
      </c>
      <c r="N26" s="183">
        <f t="shared" si="13"/>
        <v>25.36</v>
      </c>
      <c r="O26" s="184">
        <f t="shared" si="13"/>
        <v>19.915345460891139</v>
      </c>
      <c r="P26" s="57"/>
      <c r="Q26" s="57"/>
      <c r="R26" s="57"/>
      <c r="S26" s="57"/>
      <c r="T26" s="57"/>
      <c r="U26" s="57"/>
      <c r="V26" s="57"/>
      <c r="W26" s="57"/>
      <c r="X26" s="57"/>
      <c r="Y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</row>
    <row r="27" spans="1:108" x14ac:dyDescent="0.25">
      <c r="A27" t="s">
        <v>46</v>
      </c>
      <c r="B27" s="185">
        <f>STDEV(B20:B25)/SQRT(6)</f>
        <v>0.71118055216504472</v>
      </c>
      <c r="C27" s="185">
        <f t="shared" ref="C27:K27" si="14">STDEV(C20:C25)/SQRT(6)</f>
        <v>0.68681886815009408</v>
      </c>
      <c r="D27" s="185">
        <f t="shared" si="14"/>
        <v>0.64480832638682462</v>
      </c>
      <c r="E27" s="185">
        <f t="shared" si="14"/>
        <v>0.76902714569000674</v>
      </c>
      <c r="F27" s="185">
        <f t="shared" si="14"/>
        <v>0.64312604605249113</v>
      </c>
      <c r="G27" s="185">
        <f t="shared" si="14"/>
        <v>1.7785400831220417</v>
      </c>
      <c r="H27" s="185">
        <f t="shared" si="14"/>
        <v>0.5811865258054234</v>
      </c>
      <c r="I27" s="185">
        <f t="shared" si="14"/>
        <v>1.640557927425957</v>
      </c>
      <c r="J27" s="185">
        <f t="shared" si="14"/>
        <v>0.58238017365520489</v>
      </c>
      <c r="K27" s="185">
        <f t="shared" si="14"/>
        <v>3.2844720457859178</v>
      </c>
      <c r="L27" s="185">
        <f>STDEV(L20:L25)/SQRT(5)</f>
        <v>0.73511903797956424</v>
      </c>
      <c r="M27" s="185">
        <f t="shared" ref="M27:O27" si="15">STDEV(M20:M25)/SQRT(5)</f>
        <v>4.7846381517699834</v>
      </c>
      <c r="N27" s="185">
        <f t="shared" si="15"/>
        <v>0.52782572881586631</v>
      </c>
      <c r="O27" s="185">
        <f t="shared" si="15"/>
        <v>4.4438385408122576</v>
      </c>
      <c r="P27" s="17"/>
      <c r="Q27" s="17"/>
      <c r="R27" s="17"/>
      <c r="S27" s="17"/>
      <c r="T27" s="17"/>
      <c r="U27" s="17"/>
      <c r="V27" s="17"/>
      <c r="W27" s="17"/>
      <c r="X27" s="17"/>
      <c r="Y27" s="17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</row>
    <row r="28" spans="1:108" x14ac:dyDescent="0.25"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</row>
    <row r="29" spans="1:108" x14ac:dyDescent="0.25"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</row>
    <row r="30" spans="1:108" x14ac:dyDescent="0.25"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</row>
    <row r="31" spans="1:108" x14ac:dyDescent="0.25"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</row>
    <row r="32" spans="1:108" x14ac:dyDescent="0.25">
      <c r="A32" s="166" t="s">
        <v>4</v>
      </c>
      <c r="B32" t="s">
        <v>27</v>
      </c>
      <c r="C32" t="s">
        <v>30</v>
      </c>
      <c r="D32" t="s">
        <v>27</v>
      </c>
      <c r="E32" t="s">
        <v>30</v>
      </c>
      <c r="F32" t="s">
        <v>27</v>
      </c>
      <c r="G32" t="s">
        <v>30</v>
      </c>
      <c r="H32" t="s">
        <v>27</v>
      </c>
      <c r="I32" t="s">
        <v>30</v>
      </c>
      <c r="J32" t="s">
        <v>27</v>
      </c>
      <c r="K32" t="s">
        <v>30</v>
      </c>
      <c r="L32" t="s">
        <v>27</v>
      </c>
      <c r="M32" t="s">
        <v>30</v>
      </c>
      <c r="N32" t="s">
        <v>27</v>
      </c>
      <c r="O32" t="s">
        <v>30</v>
      </c>
      <c r="P32" t="s">
        <v>27</v>
      </c>
      <c r="Q32" t="s">
        <v>30</v>
      </c>
      <c r="R32" t="s">
        <v>27</v>
      </c>
      <c r="S32" t="s">
        <v>30</v>
      </c>
      <c r="T32" t="s">
        <v>27</v>
      </c>
      <c r="U32" t="s">
        <v>30</v>
      </c>
      <c r="V32" t="s">
        <v>27</v>
      </c>
      <c r="W32" t="s">
        <v>30</v>
      </c>
      <c r="X32" t="s">
        <v>27</v>
      </c>
      <c r="Y32" t="s">
        <v>30</v>
      </c>
      <c r="Z32" t="s">
        <v>27</v>
      </c>
      <c r="AA32" t="s">
        <v>30</v>
      </c>
      <c r="AB32" t="s">
        <v>27</v>
      </c>
      <c r="AC32" t="s">
        <v>30</v>
      </c>
      <c r="AD32" t="s">
        <v>27</v>
      </c>
      <c r="AE32" t="s">
        <v>30</v>
      </c>
      <c r="AF32" t="s">
        <v>27</v>
      </c>
      <c r="AG32" t="s">
        <v>30</v>
      </c>
      <c r="AH32" t="s">
        <v>27</v>
      </c>
      <c r="AI32" t="s">
        <v>30</v>
      </c>
      <c r="AJ32" t="s">
        <v>27</v>
      </c>
      <c r="AK32" t="s">
        <v>30</v>
      </c>
      <c r="AL32" t="s">
        <v>27</v>
      </c>
      <c r="AM32" t="s">
        <v>30</v>
      </c>
      <c r="AN32" t="s">
        <v>27</v>
      </c>
      <c r="AO32" t="s">
        <v>30</v>
      </c>
      <c r="AP32" t="s">
        <v>27</v>
      </c>
      <c r="AQ32" t="s">
        <v>30</v>
      </c>
      <c r="AR32" t="s">
        <v>27</v>
      </c>
      <c r="AS32" t="s">
        <v>30</v>
      </c>
      <c r="AT32" t="s">
        <v>27</v>
      </c>
      <c r="AU32" t="s">
        <v>30</v>
      </c>
      <c r="AV32" t="s">
        <v>27</v>
      </c>
      <c r="AW32" t="s">
        <v>30</v>
      </c>
      <c r="AX32" t="s">
        <v>27</v>
      </c>
      <c r="AY32" t="s">
        <v>30</v>
      </c>
      <c r="AZ32" t="s">
        <v>27</v>
      </c>
      <c r="BA32" t="s">
        <v>30</v>
      </c>
      <c r="BB32" t="s">
        <v>27</v>
      </c>
      <c r="BC32" t="s">
        <v>30</v>
      </c>
      <c r="BD32" t="s">
        <v>27</v>
      </c>
      <c r="BE32" t="s">
        <v>30</v>
      </c>
      <c r="BF32" t="s">
        <v>27</v>
      </c>
      <c r="BG32" t="s">
        <v>30</v>
      </c>
      <c r="BH32" t="s">
        <v>27</v>
      </c>
      <c r="BI32" t="s">
        <v>30</v>
      </c>
      <c r="BJ32" t="s">
        <v>27</v>
      </c>
      <c r="BK32" t="s">
        <v>30</v>
      </c>
      <c r="BL32" t="s">
        <v>27</v>
      </c>
      <c r="BM32" t="s">
        <v>30</v>
      </c>
      <c r="BN32" t="s">
        <v>27</v>
      </c>
      <c r="BO32" t="s">
        <v>30</v>
      </c>
    </row>
    <row r="33" spans="1:108" x14ac:dyDescent="0.25">
      <c r="A33" s="195">
        <v>735</v>
      </c>
      <c r="B33" s="189">
        <v>23.9</v>
      </c>
      <c r="C33" s="169">
        <v>8.1447963800904848</v>
      </c>
      <c r="D33" s="14">
        <v>22.4</v>
      </c>
      <c r="E33" s="171">
        <f>(D33-B33)*100/B33</f>
        <v>-6.2761506276150634</v>
      </c>
      <c r="F33" s="189">
        <v>23.7</v>
      </c>
      <c r="G33" s="171">
        <f t="shared" ref="G33:G38" si="16">(F33-B33)*100/B33</f>
        <v>-0.83682008368200544</v>
      </c>
      <c r="H33" s="14">
        <v>22.5</v>
      </c>
      <c r="I33" s="171">
        <f>(H33-B33)*100/B33</f>
        <v>-5.857740585774053</v>
      </c>
      <c r="J33" s="189">
        <v>23.4</v>
      </c>
      <c r="K33" s="171">
        <f>(J33-B33)*100/B33</f>
        <v>-2.0920502092050208</v>
      </c>
      <c r="L33" s="14">
        <v>23</v>
      </c>
      <c r="M33" s="171">
        <f>(L33-B33)*100/B33</f>
        <v>-3.7656903765690317</v>
      </c>
      <c r="N33" s="14">
        <v>24</v>
      </c>
      <c r="O33" s="171">
        <f>(N33-B33)*100/B33</f>
        <v>0.41841004184101016</v>
      </c>
      <c r="P33" s="61">
        <v>24.7</v>
      </c>
      <c r="Q33" s="171">
        <f>(P33-B33)*100/B33</f>
        <v>3.3472803347280364</v>
      </c>
      <c r="R33" s="14">
        <v>22.2</v>
      </c>
      <c r="S33" s="190">
        <f t="shared" ref="S33:S38" si="17">(R33-B33)*100/B33</f>
        <v>-7.112970711297069</v>
      </c>
      <c r="T33" s="14">
        <v>25</v>
      </c>
      <c r="U33" s="171">
        <f>(T33-B33)*100/B33</f>
        <v>4.602510460251052</v>
      </c>
      <c r="V33" s="14">
        <v>24.8</v>
      </c>
      <c r="W33" s="170">
        <f>(V33-B33)*100/B33</f>
        <v>3.7656903765690468</v>
      </c>
      <c r="X33" s="14">
        <v>25.2</v>
      </c>
      <c r="Y33" s="170">
        <f>(X33-B33)*100/B33</f>
        <v>5.4393305439330568</v>
      </c>
      <c r="Z33" s="14">
        <v>26.3</v>
      </c>
      <c r="AA33" s="170">
        <f>(Z33-B33)*100/B33</f>
        <v>10.041841004184111</v>
      </c>
      <c r="AB33" s="15">
        <v>26.2</v>
      </c>
      <c r="AC33" s="171">
        <f>(AB33-B33)*100/B33</f>
        <v>9.6234309623430985</v>
      </c>
      <c r="AD33" s="14">
        <v>25.5</v>
      </c>
      <c r="AE33" s="170">
        <f>(AD33-B33)*100/B33</f>
        <v>6.6945606694560729</v>
      </c>
      <c r="AF33" s="14">
        <v>25.4</v>
      </c>
      <c r="AG33" s="171">
        <f t="shared" ref="AG33:AG38" si="18">(AF33-B33)*100/B33</f>
        <v>6.2761506276150634</v>
      </c>
      <c r="AH33" s="14">
        <v>26.1</v>
      </c>
      <c r="AI33" s="171">
        <f>(AH33-B33)*100/B33</f>
        <v>9.2050209205021041</v>
      </c>
      <c r="AJ33" s="14">
        <v>25.7</v>
      </c>
      <c r="AK33" s="170">
        <f>(AJ33-B33)*100/B33</f>
        <v>7.5313807531380785</v>
      </c>
      <c r="AL33" s="15">
        <v>26</v>
      </c>
      <c r="AM33" s="171">
        <f>(AL33-B33)*100/B33</f>
        <v>8.7866108786610937</v>
      </c>
      <c r="AN33" s="14">
        <v>25.6</v>
      </c>
      <c r="AO33" s="171">
        <f>(AN33-B33)*100/B33</f>
        <v>7.1129707112970832</v>
      </c>
      <c r="AP33" s="14">
        <v>27</v>
      </c>
      <c r="AQ33" s="171">
        <f>(AP33-B33)*100/B33</f>
        <v>12.970711297071135</v>
      </c>
      <c r="AR33" s="14">
        <v>26.6</v>
      </c>
      <c r="AS33" s="171">
        <f>(AR33-B33)*100/B33</f>
        <v>11.297071129707126</v>
      </c>
      <c r="AT33" s="14">
        <v>26.9</v>
      </c>
      <c r="AU33" s="171">
        <f>(AT33-B33)*100/B33</f>
        <v>12.552301255230127</v>
      </c>
      <c r="AV33" s="14">
        <v>28</v>
      </c>
      <c r="AW33" s="171">
        <f>(AV33-B33)*100/B33</f>
        <v>17.154811715481177</v>
      </c>
      <c r="AX33" s="14">
        <v>27</v>
      </c>
      <c r="AY33" s="171">
        <f>(AX33-B33)*100/B33</f>
        <v>12.970711297071135</v>
      </c>
      <c r="AZ33" s="14">
        <v>27</v>
      </c>
      <c r="BA33" s="171">
        <f>(AZ33-B33)*100/B33</f>
        <v>12.970711297071135</v>
      </c>
      <c r="BB33" s="14">
        <v>26.7</v>
      </c>
      <c r="BC33" s="171">
        <f>(BB33-B33)*100/B33</f>
        <v>11.71548117154812</v>
      </c>
      <c r="BD33" s="14">
        <v>27</v>
      </c>
      <c r="BE33" s="171">
        <f>(BD33-B33)*100/B33</f>
        <v>12.970711297071135</v>
      </c>
      <c r="BF33" s="14">
        <v>27</v>
      </c>
      <c r="BG33" s="171">
        <f>(BF33-B33)*100/B33</f>
        <v>12.970711297071135</v>
      </c>
      <c r="BH33" s="14">
        <v>27.5</v>
      </c>
      <c r="BI33" s="171">
        <f>(BH33-B33)*100/B33</f>
        <v>15.062761506276157</v>
      </c>
      <c r="BJ33" s="14">
        <v>27</v>
      </c>
      <c r="BK33" s="171">
        <f>(BJ33-B33)*100/B33</f>
        <v>12.970711297071135</v>
      </c>
      <c r="BL33" s="14">
        <v>26.7</v>
      </c>
      <c r="BM33" s="171">
        <f>(BL33-B33)*100/B33</f>
        <v>11.71548117154812</v>
      </c>
      <c r="BN33" s="14">
        <v>26.8</v>
      </c>
      <c r="BO33" s="171">
        <f>(BN33-B33)*100/B33</f>
        <v>12.133891213389132</v>
      </c>
      <c r="BQ33" s="176"/>
      <c r="BS33" s="176"/>
      <c r="BU33" s="176"/>
      <c r="BW33" s="176"/>
      <c r="BY33" s="176"/>
      <c r="CA33" s="198"/>
      <c r="CC33" s="198"/>
      <c r="CE33" s="198"/>
      <c r="CG33" s="198"/>
      <c r="CI33" s="198"/>
      <c r="CK33" s="198"/>
      <c r="CM33" s="198"/>
      <c r="CO33" s="198"/>
      <c r="CQ33" s="198"/>
    </row>
    <row r="34" spans="1:108" x14ac:dyDescent="0.25">
      <c r="A34" s="195">
        <v>748</v>
      </c>
      <c r="B34" s="76">
        <v>21.5</v>
      </c>
      <c r="C34" s="174">
        <v>8.0402010050251338</v>
      </c>
      <c r="D34" s="16">
        <v>21.2</v>
      </c>
      <c r="E34" s="176">
        <f t="shared" ref="E34:E38" si="19">(D34-B34)*100/B34</f>
        <v>-1.3953488372093057</v>
      </c>
      <c r="F34" s="76">
        <v>21.7</v>
      </c>
      <c r="G34" s="176">
        <f t="shared" si="16"/>
        <v>0.93023255813953154</v>
      </c>
      <c r="H34" s="16">
        <v>21.1</v>
      </c>
      <c r="I34" s="176">
        <f t="shared" ref="I34:I38" si="20">(H34-B34)*100/B34</f>
        <v>-1.8604651162790631</v>
      </c>
      <c r="J34" s="76">
        <v>22.6</v>
      </c>
      <c r="K34" s="176">
        <f t="shared" ref="K34:K38" si="21">(J34-B34)*100/B34</f>
        <v>5.1162790697674483</v>
      </c>
      <c r="L34" s="16">
        <v>21.5</v>
      </c>
      <c r="M34" s="176">
        <f t="shared" ref="M34:M38" si="22">(L34-B34)*100/B34</f>
        <v>0</v>
      </c>
      <c r="N34" s="16">
        <v>22.5</v>
      </c>
      <c r="O34" s="176">
        <f t="shared" ref="O34:O38" si="23">(N34-B34)*100/B34</f>
        <v>4.6511627906976747</v>
      </c>
      <c r="P34" s="65">
        <v>23</v>
      </c>
      <c r="Q34" s="176">
        <f t="shared" ref="Q34:Q38" si="24">(P34-B34)*100/B34</f>
        <v>6.9767441860465116</v>
      </c>
      <c r="R34" s="16">
        <v>21.2</v>
      </c>
      <c r="S34" s="191">
        <f t="shared" si="17"/>
        <v>-1.3953488372093057</v>
      </c>
      <c r="T34" s="16">
        <v>22.9</v>
      </c>
      <c r="U34" s="176">
        <f t="shared" ref="U34:U38" si="25">(T34-B34)*100/B34</f>
        <v>6.511627906976738</v>
      </c>
      <c r="V34" s="16">
        <v>21.8</v>
      </c>
      <c r="W34" s="175">
        <f t="shared" ref="W34:W38" si="26">(V34-B34)*100/B34</f>
        <v>1.3953488372093057</v>
      </c>
      <c r="X34" s="16">
        <v>21.7</v>
      </c>
      <c r="Y34" s="175">
        <f t="shared" ref="Y34:Y38" si="27">(X34-B34)*100/B34</f>
        <v>0.93023255813953154</v>
      </c>
      <c r="Z34" s="16">
        <v>22.9</v>
      </c>
      <c r="AA34" s="175">
        <f t="shared" ref="AA34:AA38" si="28">(Z34-B34)*100/B34</f>
        <v>6.511627906976738</v>
      </c>
      <c r="AB34" s="17">
        <v>22.5</v>
      </c>
      <c r="AC34" s="176">
        <f t="shared" ref="AC34:AC38" si="29">(AB34-B34)*100/B34</f>
        <v>4.6511627906976747</v>
      </c>
      <c r="AD34" s="16">
        <v>23</v>
      </c>
      <c r="AE34" s="175">
        <f t="shared" ref="AE34:AE38" si="30">(AD34-B34)*100/B34</f>
        <v>6.9767441860465116</v>
      </c>
      <c r="AF34" s="16">
        <v>23</v>
      </c>
      <c r="AG34" s="176">
        <f t="shared" si="18"/>
        <v>6.9767441860465116</v>
      </c>
      <c r="AH34" s="16">
        <v>23.5</v>
      </c>
      <c r="AI34" s="176">
        <f t="shared" ref="AI34:AI38" si="31">(AH34-B34)*100/B34</f>
        <v>9.3023255813953494</v>
      </c>
      <c r="AJ34" s="16">
        <v>23.2</v>
      </c>
      <c r="AK34" s="175">
        <f t="shared" ref="AK34:AK38" si="32">(AJ34-B34)*100/B34</f>
        <v>7.9069767441860437</v>
      </c>
      <c r="AL34" s="17">
        <v>23.7</v>
      </c>
      <c r="AM34" s="176">
        <f t="shared" ref="AM34:AM38" si="33">(AL34-B34)*100/B34</f>
        <v>10.232558139534881</v>
      </c>
      <c r="AN34" s="16">
        <v>22.8</v>
      </c>
      <c r="AO34" s="176">
        <f t="shared" ref="AO34:AO38" si="34">(AN34-B34)*100/B34</f>
        <v>6.0465116279069795</v>
      </c>
      <c r="AP34" s="16">
        <v>24</v>
      </c>
      <c r="AQ34" s="176">
        <f t="shared" ref="AQ34:AQ38" si="35">(AP34-B34)*100/B34</f>
        <v>11.627906976744185</v>
      </c>
      <c r="AR34" s="16">
        <v>23.6</v>
      </c>
      <c r="AS34" s="176">
        <f t="shared" ref="AS34:AS38" si="36">(AR34-B34)*100/B34</f>
        <v>9.767441860465123</v>
      </c>
      <c r="AT34" s="16">
        <v>24.4</v>
      </c>
      <c r="AU34" s="176">
        <f t="shared" ref="AU34:AU38" si="37">(AT34-B34)*100/B34</f>
        <v>13.488372093023251</v>
      </c>
      <c r="AV34" s="16">
        <v>24.9</v>
      </c>
      <c r="AW34" s="176">
        <f t="shared" ref="AW34:AW38" si="38">(AV34-B34)*100/B34</f>
        <v>15.813953488372087</v>
      </c>
      <c r="AX34" s="16">
        <v>24.6</v>
      </c>
      <c r="AY34" s="176">
        <f t="shared" ref="AY34:AY38" si="39">(AX34-B34)*100/B34</f>
        <v>14.418604651162797</v>
      </c>
      <c r="AZ34" s="16">
        <v>24.2</v>
      </c>
      <c r="BA34" s="176">
        <f t="shared" ref="BA34:BA38" si="40">(AZ34-B34)*100/B34</f>
        <v>12.558139534883718</v>
      </c>
      <c r="BB34" s="16">
        <v>24.7</v>
      </c>
      <c r="BC34" s="176">
        <f t="shared" ref="BC34:BC38" si="41">(BB34-B34)*100/B34</f>
        <v>14.883720930232556</v>
      </c>
      <c r="BD34" s="16">
        <v>24.8</v>
      </c>
      <c r="BE34" s="176">
        <f t="shared" ref="BE34:BE38" si="42">(BD34-B34)*100/B34</f>
        <v>15.348837209302328</v>
      </c>
      <c r="BF34" s="16">
        <v>25.7</v>
      </c>
      <c r="BG34" s="176">
        <f t="shared" ref="BG34:BG38" si="43">(BF34-B34)*100/B34</f>
        <v>19.534883720930228</v>
      </c>
      <c r="BH34" s="16">
        <v>26.3</v>
      </c>
      <c r="BI34" s="176">
        <f t="shared" ref="BI34:BI38" si="44">(BH34-B34)*100/B34</f>
        <v>22.325581395348841</v>
      </c>
      <c r="BJ34" s="16">
        <v>26.1</v>
      </c>
      <c r="BK34" s="176">
        <f t="shared" ref="BK34:BK38" si="45">(BJ34-B34)*100/B34</f>
        <v>21.395348837209308</v>
      </c>
      <c r="BL34" s="16">
        <v>26.1</v>
      </c>
      <c r="BM34" s="176">
        <f t="shared" ref="BM34:BM38" si="46">(BL34-B34)*100/B34</f>
        <v>21.395348837209308</v>
      </c>
      <c r="BN34" s="16">
        <v>26.2</v>
      </c>
      <c r="BO34" s="176">
        <f t="shared" ref="BO34:BO38" si="47">(BN34-B34)*100/B34</f>
        <v>21.860465116279066</v>
      </c>
      <c r="BQ34" s="176"/>
      <c r="BS34" s="176"/>
      <c r="BU34" s="176"/>
      <c r="BW34" s="176"/>
      <c r="BY34" s="176"/>
      <c r="CA34" s="176"/>
      <c r="CC34" s="176"/>
      <c r="CE34" s="176"/>
      <c r="CG34" s="176"/>
      <c r="CI34" s="176"/>
      <c r="CK34" s="176"/>
      <c r="CM34" s="176"/>
      <c r="CO34" s="176"/>
      <c r="CQ34" s="176"/>
    </row>
    <row r="35" spans="1:108" x14ac:dyDescent="0.25">
      <c r="A35" s="195">
        <v>750</v>
      </c>
      <c r="B35" s="76">
        <v>24.8</v>
      </c>
      <c r="C35" s="174">
        <v>6.4377682403433472</v>
      </c>
      <c r="D35" s="16">
        <v>25.1</v>
      </c>
      <c r="E35" s="176">
        <f t="shared" si="19"/>
        <v>1.2096774193548416</v>
      </c>
      <c r="F35" s="76">
        <v>25.7</v>
      </c>
      <c r="G35" s="176">
        <f t="shared" si="16"/>
        <v>3.6290322580645102</v>
      </c>
      <c r="H35" s="16">
        <v>24.8</v>
      </c>
      <c r="I35" s="176">
        <f t="shared" si="20"/>
        <v>0</v>
      </c>
      <c r="J35" s="76">
        <v>25.3</v>
      </c>
      <c r="K35" s="176">
        <f t="shared" si="21"/>
        <v>2.0161290322580645</v>
      </c>
      <c r="L35" s="16">
        <v>24.8</v>
      </c>
      <c r="M35" s="176">
        <f t="shared" si="22"/>
        <v>0</v>
      </c>
      <c r="N35" s="16">
        <v>25.7</v>
      </c>
      <c r="O35" s="176">
        <f t="shared" si="23"/>
        <v>3.6290322580645102</v>
      </c>
      <c r="P35" s="65">
        <v>25.7</v>
      </c>
      <c r="Q35" s="176">
        <f t="shared" si="24"/>
        <v>3.6290322580645102</v>
      </c>
      <c r="R35" s="16">
        <v>24.8</v>
      </c>
      <c r="S35" s="191">
        <f t="shared" si="17"/>
        <v>0</v>
      </c>
      <c r="T35" s="16">
        <v>26.4</v>
      </c>
      <c r="U35" s="176">
        <f t="shared" si="25"/>
        <v>6.4516129032257972</v>
      </c>
      <c r="V35" s="16">
        <v>25.9</v>
      </c>
      <c r="W35" s="175">
        <f t="shared" si="26"/>
        <v>4.4354838709677331</v>
      </c>
      <c r="X35" s="16">
        <v>25.1</v>
      </c>
      <c r="Y35" s="175">
        <f t="shared" si="27"/>
        <v>1.2096774193548416</v>
      </c>
      <c r="Z35" s="16">
        <v>27.4</v>
      </c>
      <c r="AA35" s="175">
        <f t="shared" si="28"/>
        <v>10.483870967741925</v>
      </c>
      <c r="AB35" s="17">
        <v>27.5</v>
      </c>
      <c r="AC35" s="176">
        <f t="shared" si="29"/>
        <v>10.887096774193546</v>
      </c>
      <c r="AD35" s="16">
        <v>27.2</v>
      </c>
      <c r="AE35" s="175">
        <f t="shared" si="30"/>
        <v>9.6774193548387029</v>
      </c>
      <c r="AF35" s="16">
        <v>27.1</v>
      </c>
      <c r="AG35" s="176">
        <f>(AF35-B35)*100/B35</f>
        <v>9.2741935483870996</v>
      </c>
      <c r="AH35" s="16">
        <v>28.6</v>
      </c>
      <c r="AI35" s="176">
        <f t="shared" si="31"/>
        <v>15.322580645161292</v>
      </c>
      <c r="AJ35" s="16">
        <v>28.9</v>
      </c>
      <c r="AK35" s="175">
        <f t="shared" si="32"/>
        <v>16.532258064516121</v>
      </c>
      <c r="AL35" s="17">
        <v>27.7</v>
      </c>
      <c r="AM35" s="176">
        <f t="shared" si="33"/>
        <v>11.693548387096769</v>
      </c>
      <c r="AN35" s="16">
        <v>27.5</v>
      </c>
      <c r="AO35" s="176">
        <f t="shared" si="34"/>
        <v>10.887096774193546</v>
      </c>
      <c r="AP35" s="16">
        <v>27.9</v>
      </c>
      <c r="AQ35" s="176">
        <f t="shared" si="35"/>
        <v>12.499999999999991</v>
      </c>
      <c r="AR35" s="16">
        <v>27.7</v>
      </c>
      <c r="AS35" s="176">
        <f t="shared" si="36"/>
        <v>11.693548387096769</v>
      </c>
      <c r="AT35" s="16">
        <v>31</v>
      </c>
      <c r="AU35" s="176">
        <f t="shared" si="37"/>
        <v>24.999999999999996</v>
      </c>
      <c r="AV35" s="16">
        <v>29.2</v>
      </c>
      <c r="AW35" s="176">
        <f t="shared" si="38"/>
        <v>17.741935483870964</v>
      </c>
      <c r="AX35" s="16">
        <v>29.2</v>
      </c>
      <c r="AY35" s="176">
        <f t="shared" si="39"/>
        <v>17.741935483870964</v>
      </c>
      <c r="AZ35" s="16">
        <v>28.7</v>
      </c>
      <c r="BA35" s="176">
        <f t="shared" si="40"/>
        <v>15.725806451612899</v>
      </c>
      <c r="BB35" s="16">
        <v>30.7</v>
      </c>
      <c r="BC35" s="176">
        <f t="shared" si="41"/>
        <v>23.790322580645157</v>
      </c>
      <c r="BD35" s="16">
        <v>32.5</v>
      </c>
      <c r="BE35" s="176">
        <f t="shared" si="42"/>
        <v>31.048387096774189</v>
      </c>
      <c r="BF35" s="16"/>
      <c r="BG35" s="176"/>
      <c r="BH35" s="16"/>
      <c r="BI35" s="176"/>
      <c r="BJ35" s="16"/>
      <c r="BK35" s="176"/>
      <c r="BL35" s="16"/>
      <c r="BM35" s="176"/>
      <c r="BN35" s="16"/>
      <c r="BO35" s="176"/>
      <c r="BQ35" s="176"/>
      <c r="BS35" s="176"/>
      <c r="BU35" s="176"/>
      <c r="BW35" s="176"/>
      <c r="BY35" s="176"/>
      <c r="CA35" s="176"/>
      <c r="CC35" s="176"/>
      <c r="CE35" s="176"/>
      <c r="CG35" s="176"/>
      <c r="CI35" s="176"/>
      <c r="CK35" s="176"/>
      <c r="CM35" s="176"/>
      <c r="CO35" s="176"/>
      <c r="CQ35" s="176"/>
    </row>
    <row r="36" spans="1:108" x14ac:dyDescent="0.25">
      <c r="A36" s="195">
        <v>747</v>
      </c>
      <c r="B36" s="76">
        <v>23.9</v>
      </c>
      <c r="C36" s="174">
        <v>5.7522123893805182</v>
      </c>
      <c r="D36" s="16">
        <v>23.3</v>
      </c>
      <c r="E36" s="176">
        <f t="shared" si="19"/>
        <v>-2.5104602510460166</v>
      </c>
      <c r="F36" s="76">
        <v>24</v>
      </c>
      <c r="G36" s="176">
        <f t="shared" si="16"/>
        <v>0.41841004184101016</v>
      </c>
      <c r="H36" s="16">
        <v>23.8</v>
      </c>
      <c r="I36" s="176">
        <f t="shared" si="20"/>
        <v>-0.41841004184099528</v>
      </c>
      <c r="J36" s="76">
        <v>25.1</v>
      </c>
      <c r="K36" s="176">
        <f t="shared" si="21"/>
        <v>5.0209205020920624</v>
      </c>
      <c r="L36" s="16">
        <v>24</v>
      </c>
      <c r="M36" s="176">
        <f t="shared" si="22"/>
        <v>0.41841004184101016</v>
      </c>
      <c r="N36" s="16">
        <v>24.3</v>
      </c>
      <c r="O36" s="176">
        <f t="shared" si="23"/>
        <v>1.6736401673640258</v>
      </c>
      <c r="P36" s="65">
        <v>25.2</v>
      </c>
      <c r="Q36" s="176">
        <f t="shared" si="24"/>
        <v>5.4393305439330568</v>
      </c>
      <c r="R36" s="16">
        <v>22.8</v>
      </c>
      <c r="S36" s="191">
        <f t="shared" si="17"/>
        <v>-4.6025104602510369</v>
      </c>
      <c r="T36" s="16">
        <v>26</v>
      </c>
      <c r="U36" s="176">
        <f t="shared" si="25"/>
        <v>8.7866108786610937</v>
      </c>
      <c r="V36" s="16">
        <v>26.1</v>
      </c>
      <c r="W36" s="175">
        <f t="shared" si="26"/>
        <v>9.2050209205021041</v>
      </c>
      <c r="X36" s="16">
        <v>25.4</v>
      </c>
      <c r="Y36" s="175">
        <f>(X36-B36)*100/B36</f>
        <v>6.2761506276150634</v>
      </c>
      <c r="Z36" s="16">
        <v>26.4</v>
      </c>
      <c r="AA36" s="175">
        <f t="shared" si="28"/>
        <v>10.460251046025105</v>
      </c>
      <c r="AB36" s="17">
        <v>26.9</v>
      </c>
      <c r="AC36" s="176">
        <f t="shared" si="29"/>
        <v>12.552301255230127</v>
      </c>
      <c r="AD36" s="16">
        <v>25.8</v>
      </c>
      <c r="AE36" s="175">
        <f t="shared" si="30"/>
        <v>7.9497907949790898</v>
      </c>
      <c r="AF36" s="16">
        <v>25</v>
      </c>
      <c r="AG36" s="176">
        <f>(AF36-B36)*100/B36</f>
        <v>4.602510460251052</v>
      </c>
      <c r="AH36" s="16">
        <v>26.5</v>
      </c>
      <c r="AI36" s="176">
        <f t="shared" si="31"/>
        <v>10.878661087866114</v>
      </c>
      <c r="AJ36" s="16">
        <v>25.9</v>
      </c>
      <c r="AK36" s="175">
        <f t="shared" si="32"/>
        <v>8.3682008368200833</v>
      </c>
      <c r="AL36" s="17">
        <v>26.6</v>
      </c>
      <c r="AM36" s="176">
        <f t="shared" si="33"/>
        <v>11.297071129707126</v>
      </c>
      <c r="AN36" s="16">
        <v>25.7</v>
      </c>
      <c r="AO36" s="176">
        <f t="shared" si="34"/>
        <v>7.5313807531380785</v>
      </c>
      <c r="AP36" s="16">
        <v>26.7</v>
      </c>
      <c r="AQ36" s="176">
        <f t="shared" si="35"/>
        <v>11.71548117154812</v>
      </c>
      <c r="AR36" s="16">
        <v>26.8</v>
      </c>
      <c r="AS36" s="176">
        <f t="shared" si="36"/>
        <v>12.133891213389132</v>
      </c>
      <c r="AT36" s="16">
        <v>26.9</v>
      </c>
      <c r="AU36" s="176">
        <f t="shared" si="37"/>
        <v>12.552301255230127</v>
      </c>
      <c r="AV36" s="16">
        <v>27.5</v>
      </c>
      <c r="AW36" s="176">
        <f t="shared" si="38"/>
        <v>15.062761506276157</v>
      </c>
      <c r="AX36" s="16">
        <v>27.8</v>
      </c>
      <c r="AY36" s="176">
        <f t="shared" si="39"/>
        <v>16.317991631799174</v>
      </c>
      <c r="AZ36" s="16">
        <v>28.1</v>
      </c>
      <c r="BA36" s="176">
        <f t="shared" si="40"/>
        <v>17.573221757322187</v>
      </c>
      <c r="BB36" s="16">
        <v>28.3</v>
      </c>
      <c r="BC36" s="176">
        <f t="shared" si="41"/>
        <v>18.410041841004194</v>
      </c>
      <c r="BD36" s="16">
        <v>27.7</v>
      </c>
      <c r="BE36" s="176">
        <f t="shared" si="42"/>
        <v>15.899581589958162</v>
      </c>
      <c r="BF36" s="16">
        <v>27.6</v>
      </c>
      <c r="BG36" s="176">
        <f t="shared" si="43"/>
        <v>15.481171548117167</v>
      </c>
      <c r="BH36" s="16">
        <v>28.5</v>
      </c>
      <c r="BI36" s="176">
        <f t="shared" si="44"/>
        <v>19.246861924686197</v>
      </c>
      <c r="BJ36" s="16">
        <v>28.7</v>
      </c>
      <c r="BK36" s="176">
        <f t="shared" si="45"/>
        <v>20.083682008368203</v>
      </c>
      <c r="BL36" s="16">
        <v>29.6</v>
      </c>
      <c r="BM36" s="176">
        <f t="shared" si="46"/>
        <v>23.849372384937251</v>
      </c>
      <c r="BN36" s="16">
        <v>29.7</v>
      </c>
      <c r="BO36" s="176">
        <f t="shared" si="47"/>
        <v>24.26778242677825</v>
      </c>
      <c r="BQ36" s="176"/>
      <c r="BS36" s="176"/>
      <c r="BU36" s="176"/>
      <c r="BW36" s="176"/>
      <c r="BY36" s="176"/>
      <c r="CA36" s="176"/>
      <c r="CC36" s="176"/>
      <c r="CE36" s="176"/>
      <c r="CG36" s="176"/>
      <c r="CI36" s="176"/>
      <c r="CK36" s="176"/>
      <c r="CM36" s="176"/>
      <c r="CO36" s="176"/>
      <c r="CQ36" s="176"/>
    </row>
    <row r="37" spans="1:108" x14ac:dyDescent="0.25">
      <c r="A37" s="195">
        <v>731</v>
      </c>
      <c r="B37" s="76">
        <v>23.4</v>
      </c>
      <c r="C37" s="174">
        <v>4.9327354260089589</v>
      </c>
      <c r="D37" s="16">
        <v>22.3</v>
      </c>
      <c r="E37" s="176">
        <f t="shared" si="19"/>
        <v>-4.7008547008546921</v>
      </c>
      <c r="F37" s="76">
        <v>22.6</v>
      </c>
      <c r="G37" s="176">
        <f t="shared" si="16"/>
        <v>-3.4188034188034067</v>
      </c>
      <c r="H37" s="16">
        <v>22.6</v>
      </c>
      <c r="I37" s="176">
        <f t="shared" si="20"/>
        <v>-3.4188034188034067</v>
      </c>
      <c r="J37" s="76">
        <v>24.1</v>
      </c>
      <c r="K37" s="176">
        <f t="shared" si="21"/>
        <v>2.9914529914530039</v>
      </c>
      <c r="L37" s="16">
        <v>23</v>
      </c>
      <c r="M37" s="176">
        <f t="shared" si="22"/>
        <v>-1.7094017094017033</v>
      </c>
      <c r="N37" s="16">
        <v>23.4</v>
      </c>
      <c r="O37" s="176">
        <f t="shared" si="23"/>
        <v>0</v>
      </c>
      <c r="P37" s="65">
        <v>24</v>
      </c>
      <c r="Q37" s="176">
        <f t="shared" si="24"/>
        <v>2.5641025641025705</v>
      </c>
      <c r="R37" s="16">
        <v>22.1</v>
      </c>
      <c r="S37" s="191">
        <f t="shared" si="17"/>
        <v>-5.5555555555555438</v>
      </c>
      <c r="T37" s="16">
        <v>24.1</v>
      </c>
      <c r="U37" s="176">
        <f t="shared" si="25"/>
        <v>2.9914529914530039</v>
      </c>
      <c r="V37" s="16">
        <v>24</v>
      </c>
      <c r="W37" s="175">
        <f t="shared" si="26"/>
        <v>2.5641025641025705</v>
      </c>
      <c r="X37" s="16">
        <v>24.7</v>
      </c>
      <c r="Y37" s="175">
        <f>(X37-B37)*100/B37</f>
        <v>5.555555555555558</v>
      </c>
      <c r="Z37" s="16">
        <v>25.4</v>
      </c>
      <c r="AA37" s="175">
        <f>(Z37-B37)*100/B37</f>
        <v>8.5470085470085468</v>
      </c>
      <c r="AB37" s="17">
        <v>25.7</v>
      </c>
      <c r="AC37" s="176">
        <f>(AB37-B37)*100/B37</f>
        <v>9.8290598290598314</v>
      </c>
      <c r="AD37" s="16">
        <v>25.8</v>
      </c>
      <c r="AE37" s="175">
        <f t="shared" si="30"/>
        <v>10.256410256410266</v>
      </c>
      <c r="AF37" s="16">
        <v>25.2</v>
      </c>
      <c r="AG37" s="176">
        <f>(AF37-B37)*100/B37</f>
        <v>7.6923076923076952</v>
      </c>
      <c r="AH37" s="16">
        <v>25.4</v>
      </c>
      <c r="AI37" s="176">
        <f t="shared" si="31"/>
        <v>8.5470085470085468</v>
      </c>
      <c r="AJ37" s="16">
        <v>25.8</v>
      </c>
      <c r="AK37" s="175">
        <f t="shared" si="32"/>
        <v>10.256410256410266</v>
      </c>
      <c r="AL37" s="17">
        <v>26.7</v>
      </c>
      <c r="AM37" s="176">
        <f t="shared" si="33"/>
        <v>14.102564102564106</v>
      </c>
      <c r="AN37" s="16">
        <v>26.1</v>
      </c>
      <c r="AO37" s="176">
        <f t="shared" si="34"/>
        <v>11.538461538461551</v>
      </c>
      <c r="AP37" s="16">
        <v>26.9</v>
      </c>
      <c r="AQ37" s="176">
        <f t="shared" si="35"/>
        <v>14.957264957264957</v>
      </c>
      <c r="AR37" s="16">
        <v>27</v>
      </c>
      <c r="AS37" s="176">
        <f t="shared" si="36"/>
        <v>15.38461538461539</v>
      </c>
      <c r="AT37" s="16">
        <v>27.7</v>
      </c>
      <c r="AU37" s="176">
        <f t="shared" si="37"/>
        <v>18.376068376068378</v>
      </c>
      <c r="AV37" s="16">
        <v>26.9</v>
      </c>
      <c r="AW37" s="176">
        <f t="shared" si="38"/>
        <v>14.957264957264957</v>
      </c>
      <c r="AX37" s="16">
        <v>27.7</v>
      </c>
      <c r="AY37" s="176">
        <f t="shared" si="39"/>
        <v>18.376068376068378</v>
      </c>
      <c r="AZ37" s="16">
        <v>27.4</v>
      </c>
      <c r="BA37" s="176">
        <f t="shared" si="40"/>
        <v>17.094017094017094</v>
      </c>
      <c r="BB37" s="16">
        <v>27</v>
      </c>
      <c r="BC37" s="176">
        <f t="shared" si="41"/>
        <v>15.38461538461539</v>
      </c>
      <c r="BD37" s="16">
        <v>27.7</v>
      </c>
      <c r="BE37" s="176">
        <f t="shared" si="42"/>
        <v>18.376068376068378</v>
      </c>
      <c r="BF37" s="16">
        <v>28.3</v>
      </c>
      <c r="BG37" s="176">
        <f t="shared" si="43"/>
        <v>20.940170940170951</v>
      </c>
      <c r="BH37" s="16">
        <v>28</v>
      </c>
      <c r="BI37" s="176">
        <f t="shared" si="44"/>
        <v>19.658119658119663</v>
      </c>
      <c r="BJ37" s="16">
        <v>28.5</v>
      </c>
      <c r="BK37" s="176">
        <f t="shared" si="45"/>
        <v>21.794871794871803</v>
      </c>
      <c r="BL37" s="16">
        <v>28.9</v>
      </c>
      <c r="BM37" s="176">
        <f t="shared" si="46"/>
        <v>23.504273504273506</v>
      </c>
      <c r="BN37" s="16"/>
      <c r="BO37" s="176"/>
      <c r="BQ37" s="176"/>
      <c r="BS37" s="176"/>
      <c r="BU37" s="176"/>
      <c r="BW37" s="176"/>
      <c r="BY37" s="176"/>
      <c r="CA37" s="176"/>
      <c r="CC37" s="176"/>
      <c r="CE37" s="176"/>
      <c r="CG37" s="176"/>
      <c r="CI37" s="176"/>
      <c r="CK37" s="176"/>
      <c r="CM37" s="176"/>
      <c r="CO37" s="176"/>
      <c r="CQ37" s="176"/>
    </row>
    <row r="38" spans="1:108" x14ac:dyDescent="0.25">
      <c r="A38" s="195">
        <v>738</v>
      </c>
      <c r="B38" s="77">
        <v>19.399999999999999</v>
      </c>
      <c r="C38" s="179">
        <v>4.8648648648648569</v>
      </c>
      <c r="D38" s="18">
        <v>19</v>
      </c>
      <c r="E38" s="181">
        <f t="shared" si="19"/>
        <v>-2.0618556701030855</v>
      </c>
      <c r="F38" s="77">
        <v>19.399999999999999</v>
      </c>
      <c r="G38" s="181">
        <f t="shared" si="16"/>
        <v>0</v>
      </c>
      <c r="H38" s="18">
        <v>19.7</v>
      </c>
      <c r="I38" s="181">
        <f t="shared" si="20"/>
        <v>1.5463917525773234</v>
      </c>
      <c r="J38" s="77">
        <v>20.6</v>
      </c>
      <c r="K38" s="181">
        <f t="shared" si="21"/>
        <v>6.1855670103092937</v>
      </c>
      <c r="L38" s="18">
        <v>19.7</v>
      </c>
      <c r="M38" s="181">
        <f t="shared" si="22"/>
        <v>1.5463917525773234</v>
      </c>
      <c r="N38" s="18">
        <v>20.3</v>
      </c>
      <c r="O38" s="181">
        <f t="shared" si="23"/>
        <v>4.6391752577319698</v>
      </c>
      <c r="P38" s="71">
        <v>20.5</v>
      </c>
      <c r="Q38" s="181">
        <f t="shared" si="24"/>
        <v>5.6701030927835125</v>
      </c>
      <c r="R38" s="18">
        <v>19.399999999999999</v>
      </c>
      <c r="S38" s="192">
        <f t="shared" si="17"/>
        <v>0</v>
      </c>
      <c r="T38" s="18">
        <v>21.3</v>
      </c>
      <c r="U38" s="181">
        <f t="shared" si="25"/>
        <v>9.7938144329897039</v>
      </c>
      <c r="V38" s="18">
        <v>21.2</v>
      </c>
      <c r="W38" s="180">
        <f t="shared" si="26"/>
        <v>9.2783505154639219</v>
      </c>
      <c r="X38" s="18">
        <v>21.7</v>
      </c>
      <c r="Y38" s="180">
        <f t="shared" si="27"/>
        <v>11.855670103092788</v>
      </c>
      <c r="Z38" s="18">
        <v>23</v>
      </c>
      <c r="AA38" s="180">
        <f t="shared" si="28"/>
        <v>18.556701030927844</v>
      </c>
      <c r="AB38" s="19">
        <v>22.6</v>
      </c>
      <c r="AC38" s="181">
        <f t="shared" si="29"/>
        <v>16.494845360824758</v>
      </c>
      <c r="AD38" s="18">
        <v>22.6</v>
      </c>
      <c r="AE38" s="180">
        <f t="shared" si="30"/>
        <v>16.494845360824758</v>
      </c>
      <c r="AF38" s="18">
        <v>22.6</v>
      </c>
      <c r="AG38" s="181">
        <f t="shared" si="18"/>
        <v>16.494845360824758</v>
      </c>
      <c r="AH38" s="18">
        <v>22.5</v>
      </c>
      <c r="AI38" s="181">
        <f t="shared" si="31"/>
        <v>15.979381443298976</v>
      </c>
      <c r="AJ38" s="18">
        <v>23</v>
      </c>
      <c r="AK38" s="180">
        <f t="shared" si="32"/>
        <v>18.556701030927844</v>
      </c>
      <c r="AL38" s="19">
        <v>23.4</v>
      </c>
      <c r="AM38" s="181">
        <f t="shared" si="33"/>
        <v>20.618556701030929</v>
      </c>
      <c r="AN38" s="18">
        <v>23</v>
      </c>
      <c r="AO38" s="181">
        <f t="shared" si="34"/>
        <v>18.556701030927844</v>
      </c>
      <c r="AP38" s="18">
        <v>23.7</v>
      </c>
      <c r="AQ38" s="181">
        <f t="shared" si="35"/>
        <v>22.16494845360825</v>
      </c>
      <c r="AR38" s="18">
        <v>24</v>
      </c>
      <c r="AS38" s="181">
        <f t="shared" si="36"/>
        <v>23.711340206185575</v>
      </c>
      <c r="AT38" s="18">
        <v>24</v>
      </c>
      <c r="AU38" s="181">
        <f t="shared" si="37"/>
        <v>23.711340206185575</v>
      </c>
      <c r="AV38" s="18">
        <v>24.1</v>
      </c>
      <c r="AW38" s="181">
        <f t="shared" si="38"/>
        <v>24.226804123711357</v>
      </c>
      <c r="AX38" s="18">
        <v>24.3</v>
      </c>
      <c r="AY38" s="181">
        <f t="shared" si="39"/>
        <v>25.2577319587629</v>
      </c>
      <c r="AZ38" s="18">
        <v>24.3</v>
      </c>
      <c r="BA38" s="181">
        <f t="shared" si="40"/>
        <v>25.2577319587629</v>
      </c>
      <c r="BB38" s="18">
        <v>24.7</v>
      </c>
      <c r="BC38" s="181">
        <f t="shared" si="41"/>
        <v>27.319587628865989</v>
      </c>
      <c r="BD38" s="18">
        <v>25.4</v>
      </c>
      <c r="BE38" s="181">
        <f t="shared" si="42"/>
        <v>30.927835051546396</v>
      </c>
      <c r="BF38" s="18">
        <v>25.2</v>
      </c>
      <c r="BG38" s="181">
        <f t="shared" si="43"/>
        <v>29.896907216494853</v>
      </c>
      <c r="BH38" s="18">
        <v>25.6</v>
      </c>
      <c r="BI38" s="181">
        <f t="shared" si="44"/>
        <v>31.958762886597953</v>
      </c>
      <c r="BJ38" s="18">
        <v>25.5</v>
      </c>
      <c r="BK38" s="181">
        <f t="shared" si="45"/>
        <v>31.443298969072174</v>
      </c>
      <c r="BL38" s="18">
        <v>26.1</v>
      </c>
      <c r="BM38" s="181">
        <f t="shared" si="46"/>
        <v>34.536082474226816</v>
      </c>
      <c r="BN38" s="18">
        <v>26.6</v>
      </c>
      <c r="BO38" s="181">
        <f t="shared" si="47"/>
        <v>37.113402061855687</v>
      </c>
      <c r="BQ38" s="176"/>
      <c r="BS38" s="176"/>
      <c r="BU38" s="176"/>
      <c r="BW38" s="176"/>
      <c r="BY38" s="176"/>
      <c r="CA38" s="176"/>
      <c r="CC38" s="176"/>
      <c r="CE38" s="176"/>
      <c r="CG38" s="176"/>
      <c r="CI38" s="176"/>
      <c r="CK38" s="176"/>
      <c r="CM38" s="176"/>
      <c r="CO38" s="176"/>
      <c r="CQ38" s="176"/>
    </row>
    <row r="39" spans="1:108" s="51" customFormat="1" x14ac:dyDescent="0.25">
      <c r="A39" s="51" t="s">
        <v>24</v>
      </c>
      <c r="B39" s="183">
        <f>AVERAGE(B33:B38)</f>
        <v>22.816666666666666</v>
      </c>
      <c r="C39" s="85">
        <f>AVERAGE(C33:C38)</f>
        <v>6.3620963842855502</v>
      </c>
      <c r="D39" s="183">
        <f t="shared" ref="D39:H39" si="48">AVERAGE(D33:D38)</f>
        <v>22.216666666666665</v>
      </c>
      <c r="E39" s="85">
        <f t="shared" si="48"/>
        <v>-2.6224987779122202</v>
      </c>
      <c r="F39" s="183">
        <f t="shared" si="48"/>
        <v>22.849999999999998</v>
      </c>
      <c r="G39" s="184">
        <f>AVERAGE(G33:G38)</f>
        <v>0.12034189259327333</v>
      </c>
      <c r="H39" s="183">
        <f t="shared" si="48"/>
        <v>22.416666666666668</v>
      </c>
      <c r="I39" s="184">
        <f>AVERAGE(I33:I38)</f>
        <v>-1.6681712350200326</v>
      </c>
      <c r="J39" s="183">
        <f t="shared" ref="J39:L39" si="49">AVERAGE(J33:J38)</f>
        <v>23.516666666666666</v>
      </c>
      <c r="K39" s="184">
        <f>AVERAGE(K33:K38)</f>
        <v>3.2063830661124748</v>
      </c>
      <c r="L39" s="183">
        <f t="shared" si="49"/>
        <v>22.666666666666668</v>
      </c>
      <c r="M39" s="184">
        <f>AVERAGE(M33:M38)</f>
        <v>-0.58504838192540032</v>
      </c>
      <c r="N39" s="183">
        <f t="shared" ref="N39:P39" si="50">AVERAGE(N33:N38)</f>
        <v>23.366666666666671</v>
      </c>
      <c r="O39" s="184">
        <f>AVERAGE(O33:O38)</f>
        <v>2.5019034192831984</v>
      </c>
      <c r="P39" s="183">
        <f t="shared" si="50"/>
        <v>23.850000000000005</v>
      </c>
      <c r="Q39" s="184">
        <f>AVERAGE(Q33:Q38)</f>
        <v>4.6044321632763667</v>
      </c>
      <c r="R39" s="183">
        <f t="shared" ref="R39" si="51">AVERAGE(R33:R38)</f>
        <v>22.083333333333332</v>
      </c>
      <c r="S39" s="184">
        <f>AVERAGE(S33:S38)</f>
        <v>-3.1110642607188255</v>
      </c>
      <c r="T39" s="183">
        <f t="shared" ref="T39:V39" si="52">AVERAGE(T33:T38)</f>
        <v>24.283333333333335</v>
      </c>
      <c r="U39" s="184">
        <f>AVERAGE(U33:U38)</f>
        <v>6.5229382622595651</v>
      </c>
      <c r="V39" s="183">
        <f t="shared" si="52"/>
        <v>23.966666666666665</v>
      </c>
      <c r="W39" s="184">
        <f>AVERAGE(W33:W38)</f>
        <v>5.1073328474691131</v>
      </c>
      <c r="X39" s="183">
        <f t="shared" ref="X39:BO39" si="53">AVERAGE(X33:X38)</f>
        <v>23.966666666666669</v>
      </c>
      <c r="Y39" s="184">
        <f t="shared" si="53"/>
        <v>5.2111028012818066</v>
      </c>
      <c r="Z39" s="183">
        <f t="shared" si="53"/>
        <v>25.233333333333334</v>
      </c>
      <c r="AA39" s="184">
        <f t="shared" si="53"/>
        <v>10.766883417144044</v>
      </c>
      <c r="AB39" s="183">
        <f t="shared" si="53"/>
        <v>25.233333333333331</v>
      </c>
      <c r="AC39" s="184">
        <f t="shared" si="53"/>
        <v>10.672982828724839</v>
      </c>
      <c r="AD39" s="183">
        <f t="shared" si="53"/>
        <v>24.983333333333334</v>
      </c>
      <c r="AE39" s="184">
        <f t="shared" si="53"/>
        <v>9.6749617704259006</v>
      </c>
      <c r="AF39" s="183">
        <f t="shared" si="53"/>
        <v>24.716666666666669</v>
      </c>
      <c r="AG39" s="184">
        <f t="shared" si="53"/>
        <v>8.5527919792386964</v>
      </c>
      <c r="AH39" s="183">
        <f t="shared" si="53"/>
        <v>25.433333333333334</v>
      </c>
      <c r="AI39" s="184">
        <f t="shared" si="53"/>
        <v>11.539163037538728</v>
      </c>
      <c r="AJ39" s="183">
        <f t="shared" si="53"/>
        <v>25.416666666666668</v>
      </c>
      <c r="AK39" s="85">
        <f t="shared" si="53"/>
        <v>11.525321280999739</v>
      </c>
      <c r="AL39" s="183">
        <f t="shared" si="53"/>
        <v>25.683333333333334</v>
      </c>
      <c r="AM39" s="85">
        <f t="shared" si="53"/>
        <v>12.788484889765817</v>
      </c>
      <c r="AN39" s="183">
        <f t="shared" si="53"/>
        <v>25.116666666666671</v>
      </c>
      <c r="AO39" s="85">
        <f t="shared" si="53"/>
        <v>10.278853739320846</v>
      </c>
      <c r="AP39" s="183">
        <f t="shared" si="53"/>
        <v>26.033333333333331</v>
      </c>
      <c r="AQ39" s="85">
        <f t="shared" si="53"/>
        <v>14.322718809372773</v>
      </c>
      <c r="AR39" s="183">
        <f t="shared" si="53"/>
        <v>25.95</v>
      </c>
      <c r="AS39" s="85">
        <f t="shared" si="53"/>
        <v>13.997984696909853</v>
      </c>
      <c r="AT39" s="183">
        <f t="shared" si="53"/>
        <v>26.816666666666663</v>
      </c>
      <c r="AU39" s="85">
        <f t="shared" si="53"/>
        <v>17.613397197622913</v>
      </c>
      <c r="AV39" s="183">
        <f t="shared" si="53"/>
        <v>26.766666666666666</v>
      </c>
      <c r="AW39" s="85">
        <f t="shared" si="53"/>
        <v>17.492921879162783</v>
      </c>
      <c r="AX39" s="183">
        <f t="shared" si="53"/>
        <v>26.766666666666666</v>
      </c>
      <c r="AY39" s="85">
        <f t="shared" si="53"/>
        <v>17.513840566455894</v>
      </c>
      <c r="AZ39" s="183">
        <f t="shared" si="53"/>
        <v>26.616666666666671</v>
      </c>
      <c r="BA39" s="85">
        <f t="shared" si="53"/>
        <v>16.863271348944988</v>
      </c>
      <c r="BB39" s="183">
        <f t="shared" si="53"/>
        <v>27.016666666666662</v>
      </c>
      <c r="BC39" s="85">
        <f t="shared" si="53"/>
        <v>18.583961589485234</v>
      </c>
      <c r="BD39" s="183">
        <f t="shared" si="53"/>
        <v>27.516666666666666</v>
      </c>
      <c r="BE39" s="85">
        <f t="shared" si="53"/>
        <v>20.761903436786763</v>
      </c>
      <c r="BF39" s="183">
        <f t="shared" si="53"/>
        <v>26.76</v>
      </c>
      <c r="BG39" s="85">
        <f t="shared" si="53"/>
        <v>19.764768944556867</v>
      </c>
      <c r="BH39" s="183">
        <f t="shared" si="53"/>
        <v>27.18</v>
      </c>
      <c r="BI39" s="85">
        <f t="shared" si="53"/>
        <v>21.65041747420576</v>
      </c>
      <c r="BJ39" s="183">
        <f t="shared" si="53"/>
        <v>27.160000000000004</v>
      </c>
      <c r="BK39" s="85">
        <f t="shared" si="53"/>
        <v>21.537582581318524</v>
      </c>
      <c r="BL39" s="183">
        <f t="shared" si="53"/>
        <v>27.48</v>
      </c>
      <c r="BM39" s="85">
        <f t="shared" si="53"/>
        <v>23.000111674439001</v>
      </c>
      <c r="BN39" s="183">
        <f t="shared" si="53"/>
        <v>27.325000000000003</v>
      </c>
      <c r="BO39" s="85">
        <f t="shared" si="53"/>
        <v>23.843885204575535</v>
      </c>
      <c r="BP39" s="199"/>
      <c r="BQ39" s="86"/>
      <c r="BR39" s="199"/>
      <c r="BS39" s="86"/>
      <c r="BT39" s="199"/>
      <c r="BU39" s="86"/>
      <c r="BV39" s="199"/>
      <c r="BW39" s="86"/>
      <c r="BX39" s="199"/>
      <c r="BY39" s="86"/>
      <c r="BZ39" s="199"/>
      <c r="CA39" s="86"/>
      <c r="CB39" s="199"/>
      <c r="CC39" s="86"/>
      <c r="CD39" s="199"/>
      <c r="CE39" s="86"/>
      <c r="CF39" s="199"/>
      <c r="CG39" s="86"/>
      <c r="CH39" s="199"/>
      <c r="CI39" s="86"/>
      <c r="CJ39" s="199"/>
      <c r="CK39" s="86"/>
      <c r="CL39" s="199"/>
      <c r="CM39" s="86"/>
      <c r="CN39" s="199"/>
      <c r="CO39" s="86"/>
      <c r="CP39" s="199"/>
      <c r="CQ39" s="86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</row>
    <row r="40" spans="1:108" x14ac:dyDescent="0.25">
      <c r="A40" t="s">
        <v>46</v>
      </c>
      <c r="B40" s="185">
        <f>STDEV(B33:B38)/SQRT(6)</f>
        <v>0.81707472798460201</v>
      </c>
      <c r="C40" s="185">
        <f t="shared" ref="C40:BE40" si="54">STDEV(C33:C38)/SQRT(6)</f>
        <v>0.59600095307594847</v>
      </c>
      <c r="D40" s="185">
        <f t="shared" si="54"/>
        <v>0.83483198575787998</v>
      </c>
      <c r="E40" s="185">
        <f t="shared" si="54"/>
        <v>1.0675061263051484</v>
      </c>
      <c r="F40" s="185">
        <f t="shared" si="54"/>
        <v>0.88421339807386645</v>
      </c>
      <c r="G40" s="185">
        <f t="shared" si="54"/>
        <v>0.94006854976302756</v>
      </c>
      <c r="H40" s="185">
        <f t="shared" si="54"/>
        <v>0.74717988314580452</v>
      </c>
      <c r="I40" s="185">
        <f t="shared" si="54"/>
        <v>1.0852387576780922</v>
      </c>
      <c r="J40" s="185">
        <f t="shared" si="54"/>
        <v>0.71620139935945715</v>
      </c>
      <c r="K40" s="185">
        <f t="shared" si="54"/>
        <v>1.229526746351352</v>
      </c>
      <c r="L40" s="185">
        <f t="shared" si="54"/>
        <v>0.74639876146139972</v>
      </c>
      <c r="M40" s="185">
        <f t="shared" si="54"/>
        <v>0.76627199210814334</v>
      </c>
      <c r="N40" s="185">
        <f t="shared" si="54"/>
        <v>0.74996296204842294</v>
      </c>
      <c r="O40" s="185">
        <f t="shared" si="54"/>
        <v>0.85135483327062866</v>
      </c>
      <c r="P40" s="185">
        <f t="shared" si="54"/>
        <v>0.77319682703263415</v>
      </c>
      <c r="Q40" s="185">
        <f t="shared" si="54"/>
        <v>0.68690986157267997</v>
      </c>
      <c r="R40" s="185">
        <f t="shared" si="54"/>
        <v>0.72774384993011909</v>
      </c>
      <c r="S40" s="185">
        <f t="shared" si="54"/>
        <v>1.2452084936390337</v>
      </c>
      <c r="T40" s="185">
        <f t="shared" si="54"/>
        <v>0.79137714003992921</v>
      </c>
      <c r="U40" s="185">
        <f t="shared" si="54"/>
        <v>1.0325936766241479</v>
      </c>
      <c r="V40" s="185">
        <f t="shared" si="54"/>
        <v>0.84327404271156803</v>
      </c>
      <c r="W40" s="185">
        <f t="shared" si="54"/>
        <v>1.3746110609212054</v>
      </c>
      <c r="X40" s="185">
        <f t="shared" si="54"/>
        <v>0.72280318513717445</v>
      </c>
      <c r="Y40" s="185">
        <f t="shared" si="54"/>
        <v>1.6308749413414638</v>
      </c>
      <c r="Z40" s="185">
        <f t="shared" si="54"/>
        <v>0.76710132606093473</v>
      </c>
      <c r="AA40" s="185">
        <f t="shared" si="54"/>
        <v>1.677459471045528</v>
      </c>
      <c r="AB40" s="185">
        <f t="shared" si="54"/>
        <v>0.88455889823371525</v>
      </c>
      <c r="AC40" s="185">
        <f t="shared" si="54"/>
        <v>1.5869031433633016</v>
      </c>
      <c r="AD40" s="185">
        <f t="shared" si="54"/>
        <v>0.73321968816386196</v>
      </c>
      <c r="AE40" s="185">
        <f t="shared" si="54"/>
        <v>1.4831080463900441</v>
      </c>
      <c r="AF40" s="185">
        <f t="shared" si="54"/>
        <v>0.68040020902733744</v>
      </c>
      <c r="AG40" s="185">
        <f t="shared" si="54"/>
        <v>1.7088866933142137</v>
      </c>
      <c r="AH40" s="185">
        <f t="shared" si="54"/>
        <v>0.89355718588372679</v>
      </c>
      <c r="AI40" s="185">
        <f t="shared" si="54"/>
        <v>1.3400335920288486</v>
      </c>
      <c r="AJ40" s="185">
        <f t="shared" si="54"/>
        <v>0.88220053149937394</v>
      </c>
      <c r="AK40" s="185">
        <f t="shared" si="54"/>
        <v>1.959006890887963</v>
      </c>
      <c r="AL40" s="185">
        <f t="shared" si="54"/>
        <v>0.71153199350259588</v>
      </c>
      <c r="AM40" s="185">
        <f t="shared" si="54"/>
        <v>1.7224767714829352</v>
      </c>
      <c r="AN40" s="185">
        <f t="shared" si="54"/>
        <v>0.75428406084474875</v>
      </c>
      <c r="AO40" s="185">
        <f t="shared" si="54"/>
        <v>1.8793923670987644</v>
      </c>
      <c r="AP40" s="185">
        <f t="shared" si="54"/>
        <v>0.71164910204710041</v>
      </c>
      <c r="AQ40" s="185">
        <f t="shared" si="54"/>
        <v>1.6443148693955216</v>
      </c>
      <c r="AR40" s="185">
        <f t="shared" si="54"/>
        <v>0.69845066635613806</v>
      </c>
      <c r="AS40" s="185">
        <f t="shared" si="54"/>
        <v>2.0836643837515894</v>
      </c>
      <c r="AT40" s="185">
        <f t="shared" si="54"/>
        <v>1.0338976953472936</v>
      </c>
      <c r="AU40" s="185">
        <f t="shared" si="54"/>
        <v>2.3135376490847723</v>
      </c>
      <c r="AV40" s="185">
        <f t="shared" si="54"/>
        <v>0.78725966350231458</v>
      </c>
      <c r="AW40" s="185">
        <f t="shared" si="54"/>
        <v>1.422154078178036</v>
      </c>
      <c r="AX40" s="185">
        <f t="shared" si="54"/>
        <v>0.78937387283283633</v>
      </c>
      <c r="AY40" s="185">
        <f t="shared" si="54"/>
        <v>1.7551247019993224</v>
      </c>
      <c r="AZ40" s="185">
        <f t="shared" si="54"/>
        <v>0.78545811119654529</v>
      </c>
      <c r="BA40" s="185">
        <f t="shared" si="54"/>
        <v>1.8797539927479667</v>
      </c>
      <c r="BB40" s="185">
        <f t="shared" si="54"/>
        <v>0.93181423995224399</v>
      </c>
      <c r="BC40" s="185">
        <f t="shared" si="54"/>
        <v>2.4121306313138584</v>
      </c>
      <c r="BD40" s="185">
        <f t="shared" si="54"/>
        <v>1.1109805478845156</v>
      </c>
      <c r="BE40" s="185">
        <f t="shared" si="54"/>
        <v>3.309059560778342</v>
      </c>
      <c r="BF40" s="185">
        <f>STDEV(BF33:BF38)/SQRT(5)</f>
        <v>0.57844619455918322</v>
      </c>
      <c r="BG40" s="185">
        <f t="shared" ref="BG40:BM40" si="55">STDEV(BG33:BG38)/SQRT(5)</f>
        <v>2.9034726535749416</v>
      </c>
      <c r="BH40" s="185">
        <f t="shared" si="55"/>
        <v>0.53795910625251031</v>
      </c>
      <c r="BI40" s="185">
        <f t="shared" si="55"/>
        <v>2.8272015534889494</v>
      </c>
      <c r="BJ40" s="185">
        <f t="shared" si="55"/>
        <v>0.63529520697074338</v>
      </c>
      <c r="BK40" s="185">
        <f t="shared" si="55"/>
        <v>2.9471575781494375</v>
      </c>
      <c r="BL40" s="185">
        <f t="shared" si="55"/>
        <v>0.73918874450305294</v>
      </c>
      <c r="BM40" s="185">
        <f t="shared" si="55"/>
        <v>3.6329890899171726</v>
      </c>
      <c r="BN40" s="185">
        <f>STDEV(BN33:BN38)/SQRT(4)</f>
        <v>0.80143101179494314</v>
      </c>
      <c r="BO40" s="185">
        <f t="shared" ref="BO40" si="56">STDEV(BO33:BO38)/SQRT(4)</f>
        <v>5.1422893815312793</v>
      </c>
      <c r="BP40" s="200"/>
      <c r="BQ40" s="200"/>
      <c r="BR40" s="200"/>
      <c r="BS40" s="200"/>
      <c r="BT40" s="200"/>
      <c r="BU40" s="200"/>
      <c r="BV40" s="200"/>
      <c r="BW40" s="200"/>
      <c r="BX40" s="200"/>
      <c r="BY40" s="200"/>
      <c r="BZ40" s="200"/>
      <c r="CA40" s="200"/>
      <c r="CB40" s="200"/>
      <c r="CC40" s="200"/>
      <c r="CD40" s="200"/>
      <c r="CE40" s="200"/>
      <c r="CF40" s="200"/>
      <c r="CG40" s="200"/>
      <c r="CH40" s="200"/>
      <c r="CI40" s="87"/>
      <c r="CJ40" s="87"/>
      <c r="CK40" s="87"/>
      <c r="CL40" s="87"/>
      <c r="CM40" s="87"/>
      <c r="CN40" s="87"/>
      <c r="CO40" s="87"/>
      <c r="CP40" s="87"/>
      <c r="CQ40" s="87"/>
    </row>
    <row r="43" spans="1:108" x14ac:dyDescent="0.25">
      <c r="B43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F2FE4-C5B2-4650-B17E-D9C9CE02B753}">
  <dimension ref="A1:M29"/>
  <sheetViews>
    <sheetView zoomScale="50" zoomScaleNormal="50" workbookViewId="0">
      <selection activeCell="I46" sqref="I46"/>
    </sheetView>
  </sheetViews>
  <sheetFormatPr defaultRowHeight="15" x14ac:dyDescent="0.25"/>
  <sheetData>
    <row r="1" spans="1:13" ht="15.75" x14ac:dyDescent="0.25">
      <c r="A1" s="98" t="s">
        <v>36</v>
      </c>
    </row>
    <row r="3" spans="1:13" x14ac:dyDescent="0.25">
      <c r="B3" s="47" t="s">
        <v>32</v>
      </c>
      <c r="D3" s="47" t="s">
        <v>33</v>
      </c>
      <c r="H3" s="47" t="s">
        <v>34</v>
      </c>
    </row>
    <row r="4" spans="1:13" x14ac:dyDescent="0.25">
      <c r="B4" s="2">
        <v>43518</v>
      </c>
      <c r="C4" s="2">
        <v>43522</v>
      </c>
      <c r="D4" s="2">
        <v>43524</v>
      </c>
      <c r="E4" s="2">
        <v>43528</v>
      </c>
      <c r="F4" s="2">
        <v>43530</v>
      </c>
      <c r="G4" s="2">
        <v>43531</v>
      </c>
      <c r="H4" s="2">
        <v>43532</v>
      </c>
      <c r="I4" s="2">
        <v>43535</v>
      </c>
      <c r="J4" s="2">
        <v>43536</v>
      </c>
      <c r="K4" s="2">
        <v>43538</v>
      </c>
      <c r="L4" s="2">
        <v>43542</v>
      </c>
      <c r="M4" s="2"/>
    </row>
    <row r="5" spans="1:13" x14ac:dyDescent="0.25">
      <c r="B5">
        <v>7</v>
      </c>
      <c r="C5">
        <v>11</v>
      </c>
      <c r="D5">
        <v>13</v>
      </c>
      <c r="E5">
        <v>17</v>
      </c>
      <c r="F5">
        <v>19</v>
      </c>
      <c r="G5" s="91">
        <v>20</v>
      </c>
      <c r="H5">
        <v>21</v>
      </c>
      <c r="I5" s="91">
        <v>24</v>
      </c>
      <c r="J5">
        <v>25</v>
      </c>
      <c r="K5">
        <v>27</v>
      </c>
      <c r="L5">
        <v>31</v>
      </c>
    </row>
    <row r="7" spans="1:13" x14ac:dyDescent="0.25">
      <c r="A7" s="92" t="s">
        <v>0</v>
      </c>
      <c r="B7" s="17" t="s">
        <v>27</v>
      </c>
      <c r="C7" t="s">
        <v>27</v>
      </c>
      <c r="D7" t="s">
        <v>27</v>
      </c>
      <c r="E7" t="s">
        <v>27</v>
      </c>
      <c r="F7" t="s">
        <v>27</v>
      </c>
      <c r="G7" t="s">
        <v>27</v>
      </c>
      <c r="H7" t="s">
        <v>27</v>
      </c>
      <c r="I7" t="s">
        <v>27</v>
      </c>
      <c r="J7" t="s">
        <v>27</v>
      </c>
      <c r="K7" t="s">
        <v>27</v>
      </c>
      <c r="L7" t="s">
        <v>27</v>
      </c>
    </row>
    <row r="8" spans="1:13" x14ac:dyDescent="0.25">
      <c r="A8" s="93">
        <v>539</v>
      </c>
      <c r="B8" s="62">
        <v>27.7</v>
      </c>
      <c r="C8" s="14">
        <v>27</v>
      </c>
      <c r="D8" s="14">
        <v>27.1</v>
      </c>
      <c r="E8" s="14">
        <v>27.9</v>
      </c>
      <c r="F8" s="14">
        <v>28.8</v>
      </c>
      <c r="G8" s="15">
        <v>28.3</v>
      </c>
      <c r="H8" s="14">
        <v>27.9</v>
      </c>
      <c r="I8" s="14">
        <v>28.6</v>
      </c>
      <c r="J8" s="14">
        <v>27.9</v>
      </c>
      <c r="K8" s="14">
        <v>28.3</v>
      </c>
      <c r="L8" s="14">
        <v>27.5</v>
      </c>
    </row>
    <row r="9" spans="1:13" x14ac:dyDescent="0.25">
      <c r="A9" s="93">
        <v>538</v>
      </c>
      <c r="B9" s="53">
        <v>27.8</v>
      </c>
      <c r="C9" s="16">
        <v>30.6</v>
      </c>
      <c r="D9" s="16">
        <v>31.2</v>
      </c>
      <c r="E9" s="16">
        <v>32.799999999999997</v>
      </c>
      <c r="F9" s="16">
        <v>35.299999999999997</v>
      </c>
      <c r="G9" s="17"/>
      <c r="H9" s="16"/>
      <c r="I9" s="16"/>
      <c r="J9" s="16"/>
      <c r="K9" s="16"/>
      <c r="L9" s="16"/>
    </row>
    <row r="10" spans="1:13" x14ac:dyDescent="0.25">
      <c r="A10" s="93">
        <v>534</v>
      </c>
      <c r="B10" s="53">
        <v>26.3</v>
      </c>
      <c r="C10" s="16">
        <v>28.6</v>
      </c>
      <c r="D10" s="16">
        <v>27.7</v>
      </c>
      <c r="E10" s="16">
        <v>30</v>
      </c>
      <c r="F10" s="16">
        <v>30</v>
      </c>
      <c r="G10" s="94">
        <v>30.5</v>
      </c>
      <c r="H10" s="95">
        <v>28.4</v>
      </c>
      <c r="I10" s="16"/>
      <c r="J10" s="16"/>
      <c r="K10" s="16"/>
      <c r="L10" s="16"/>
    </row>
    <row r="11" spans="1:13" x14ac:dyDescent="0.25">
      <c r="A11" s="93">
        <v>535</v>
      </c>
      <c r="B11" s="53">
        <v>25.7</v>
      </c>
      <c r="C11" s="16">
        <v>26.6</v>
      </c>
      <c r="D11" s="16">
        <v>27.9</v>
      </c>
      <c r="E11" s="16">
        <v>30.7</v>
      </c>
      <c r="F11" s="16">
        <v>29.7</v>
      </c>
      <c r="G11" s="17"/>
      <c r="H11" s="16"/>
      <c r="I11" s="16"/>
      <c r="J11" s="16"/>
      <c r="K11" s="16"/>
      <c r="L11" s="16"/>
    </row>
    <row r="12" spans="1:13" x14ac:dyDescent="0.25">
      <c r="A12" s="93">
        <v>541</v>
      </c>
      <c r="B12" s="53">
        <v>25.1</v>
      </c>
      <c r="C12" s="16">
        <v>28.4</v>
      </c>
      <c r="D12" s="16">
        <v>29.2</v>
      </c>
      <c r="E12" s="16">
        <v>30.4</v>
      </c>
      <c r="F12" s="16">
        <v>30.5</v>
      </c>
      <c r="G12" s="17"/>
      <c r="H12" s="16"/>
      <c r="I12" s="16"/>
      <c r="J12" s="16"/>
      <c r="K12" s="16"/>
      <c r="L12" s="16"/>
    </row>
    <row r="13" spans="1:13" x14ac:dyDescent="0.25">
      <c r="A13" s="93">
        <v>545</v>
      </c>
      <c r="B13" s="53">
        <v>25.3</v>
      </c>
      <c r="C13" s="16">
        <v>25.7</v>
      </c>
      <c r="D13" s="16">
        <v>26.4</v>
      </c>
      <c r="E13" s="16">
        <v>28.3</v>
      </c>
      <c r="F13" s="16">
        <v>29.5</v>
      </c>
      <c r="G13" s="17">
        <v>29</v>
      </c>
      <c r="H13" s="16">
        <v>30</v>
      </c>
      <c r="I13" s="16">
        <v>28.4</v>
      </c>
      <c r="J13" s="16"/>
      <c r="K13" s="16"/>
      <c r="L13" s="16"/>
    </row>
    <row r="14" spans="1:13" x14ac:dyDescent="0.25">
      <c r="A14" s="93">
        <v>547</v>
      </c>
      <c r="B14" s="69">
        <v>22.1</v>
      </c>
      <c r="C14" s="18">
        <v>23.1</v>
      </c>
      <c r="D14" s="18">
        <v>23.4</v>
      </c>
      <c r="E14" s="18">
        <v>25.2</v>
      </c>
      <c r="F14" s="18">
        <v>26.5</v>
      </c>
      <c r="G14" s="19">
        <v>26.6</v>
      </c>
      <c r="H14" s="18">
        <v>26.6</v>
      </c>
      <c r="I14" s="18">
        <v>26.6</v>
      </c>
      <c r="J14" s="18"/>
      <c r="K14" s="18"/>
      <c r="L14" s="18"/>
    </row>
    <row r="15" spans="1:13" x14ac:dyDescent="0.25">
      <c r="A15" s="17" t="s">
        <v>2</v>
      </c>
      <c r="B15" s="96">
        <f>AVERAGE(B8:B14)</f>
        <v>25.714285714285715</v>
      </c>
      <c r="C15" s="96">
        <f>AVERAGE(C8:C14)</f>
        <v>27.142857142857142</v>
      </c>
      <c r="D15" s="96">
        <f t="shared" ref="D15:L15" si="0">AVERAGE(D8:D14)</f>
        <v>27.557142857142857</v>
      </c>
      <c r="E15" s="96">
        <f t="shared" si="0"/>
        <v>29.328571428571426</v>
      </c>
      <c r="F15" s="96">
        <f t="shared" si="0"/>
        <v>30.042857142857144</v>
      </c>
      <c r="G15" s="96">
        <f t="shared" si="0"/>
        <v>28.6</v>
      </c>
      <c r="H15" s="96">
        <f t="shared" si="0"/>
        <v>28.225000000000001</v>
      </c>
      <c r="I15" s="96">
        <f t="shared" si="0"/>
        <v>27.866666666666664</v>
      </c>
      <c r="J15" s="96">
        <f t="shared" si="0"/>
        <v>27.9</v>
      </c>
      <c r="K15" s="96">
        <f t="shared" si="0"/>
        <v>28.3</v>
      </c>
      <c r="L15" s="96">
        <f t="shared" si="0"/>
        <v>27.5</v>
      </c>
    </row>
    <row r="16" spans="1:13" x14ac:dyDescent="0.25">
      <c r="A16" s="17" t="s">
        <v>3</v>
      </c>
      <c r="B16" s="96">
        <f>STDEV(B8:B14)</f>
        <v>1.9256415133911182</v>
      </c>
      <c r="C16" s="96">
        <f>STDEV(C8:C14)</f>
        <v>2.3943385606169278</v>
      </c>
      <c r="D16" s="96">
        <f t="shared" ref="D16:I16" si="1">STDEV(D8:D14)</f>
        <v>2.4130597056138381</v>
      </c>
      <c r="E16" s="96">
        <f t="shared" si="1"/>
        <v>2.4383835395019959</v>
      </c>
      <c r="F16" s="96">
        <f t="shared" si="1"/>
        <v>2.6569764412812931</v>
      </c>
      <c r="G16" s="96">
        <f t="shared" si="1"/>
        <v>1.6186414056238638</v>
      </c>
      <c r="H16" s="96">
        <f t="shared" si="1"/>
        <v>1.4056433876817165</v>
      </c>
      <c r="I16" s="96">
        <f t="shared" si="1"/>
        <v>1.1015141094572196</v>
      </c>
      <c r="J16" s="96"/>
      <c r="K16" s="96"/>
      <c r="L16" s="96"/>
    </row>
    <row r="19" spans="1:12" x14ac:dyDescent="0.25">
      <c r="A19" s="92" t="s">
        <v>4</v>
      </c>
      <c r="B19" s="17" t="s">
        <v>27</v>
      </c>
      <c r="C19" t="s">
        <v>27</v>
      </c>
      <c r="D19" t="s">
        <v>27</v>
      </c>
      <c r="E19" t="s">
        <v>27</v>
      </c>
      <c r="F19" t="s">
        <v>27</v>
      </c>
      <c r="G19" t="s">
        <v>27</v>
      </c>
      <c r="H19" t="s">
        <v>27</v>
      </c>
      <c r="I19" t="s">
        <v>27</v>
      </c>
      <c r="J19" t="s">
        <v>27</v>
      </c>
      <c r="K19" t="s">
        <v>27</v>
      </c>
      <c r="L19" t="s">
        <v>27</v>
      </c>
    </row>
    <row r="20" spans="1:12" x14ac:dyDescent="0.25">
      <c r="A20" s="93">
        <v>536</v>
      </c>
      <c r="B20" s="62">
        <v>30.8</v>
      </c>
      <c r="C20" s="14">
        <v>30.2</v>
      </c>
      <c r="D20" s="14">
        <v>30.6</v>
      </c>
      <c r="E20" s="14">
        <v>29.7</v>
      </c>
      <c r="F20" s="14">
        <v>31</v>
      </c>
      <c r="G20" s="97">
        <v>32.299999999999997</v>
      </c>
      <c r="H20" s="97">
        <v>33.700000000000003</v>
      </c>
      <c r="I20" s="15">
        <v>27.1</v>
      </c>
      <c r="J20" s="14"/>
      <c r="K20" s="14"/>
    </row>
    <row r="21" spans="1:12" x14ac:dyDescent="0.25">
      <c r="A21" s="93">
        <v>542</v>
      </c>
      <c r="B21" s="53">
        <v>27.3</v>
      </c>
      <c r="C21" s="16">
        <v>28.2</v>
      </c>
      <c r="D21" s="65">
        <v>29.1</v>
      </c>
      <c r="E21" s="16">
        <v>30.5</v>
      </c>
      <c r="F21" s="16">
        <v>31.4</v>
      </c>
      <c r="G21" s="95">
        <v>32.4</v>
      </c>
      <c r="H21" s="95">
        <v>33.299999999999997</v>
      </c>
      <c r="I21" s="17">
        <v>28.7</v>
      </c>
      <c r="J21" s="16"/>
      <c r="K21" s="16"/>
    </row>
    <row r="22" spans="1:12" x14ac:dyDescent="0.25">
      <c r="A22" s="93" t="s">
        <v>35</v>
      </c>
      <c r="B22" s="53">
        <v>26.9</v>
      </c>
      <c r="C22" s="16">
        <v>27.9</v>
      </c>
      <c r="D22" s="65">
        <v>29.2</v>
      </c>
      <c r="E22" s="16">
        <v>29.2</v>
      </c>
      <c r="F22" s="16">
        <v>30.4</v>
      </c>
      <c r="G22" s="95">
        <v>31.5</v>
      </c>
      <c r="H22" s="95">
        <v>32.299999999999997</v>
      </c>
      <c r="I22" s="17">
        <v>30.5</v>
      </c>
      <c r="J22" s="16">
        <v>28.3</v>
      </c>
      <c r="K22" s="16">
        <v>29.2</v>
      </c>
      <c r="L22">
        <v>28.3</v>
      </c>
    </row>
    <row r="23" spans="1:12" x14ac:dyDescent="0.25">
      <c r="A23" s="93">
        <v>537</v>
      </c>
      <c r="B23" s="53">
        <v>26.6</v>
      </c>
      <c r="C23" s="16">
        <v>25.7</v>
      </c>
      <c r="D23" s="16">
        <v>27</v>
      </c>
      <c r="E23" s="16">
        <v>26.6</v>
      </c>
      <c r="F23" s="16">
        <v>27.3</v>
      </c>
      <c r="G23" s="95">
        <v>27.7</v>
      </c>
      <c r="H23" s="95">
        <v>28</v>
      </c>
      <c r="I23" s="17">
        <v>27.3</v>
      </c>
      <c r="J23" s="16">
        <v>25.9</v>
      </c>
      <c r="K23" s="16">
        <v>26</v>
      </c>
      <c r="L23">
        <v>26.5</v>
      </c>
    </row>
    <row r="24" spans="1:12" x14ac:dyDescent="0.25">
      <c r="A24" s="93">
        <v>543</v>
      </c>
      <c r="B24" s="53">
        <v>25.3</v>
      </c>
      <c r="C24" s="16">
        <v>25.5</v>
      </c>
      <c r="D24" s="16">
        <v>26.5</v>
      </c>
      <c r="E24" s="16">
        <v>25.6</v>
      </c>
      <c r="F24" s="16">
        <v>25.9</v>
      </c>
      <c r="G24" s="16">
        <v>26.7</v>
      </c>
      <c r="H24" s="16">
        <v>27.1</v>
      </c>
      <c r="I24" s="17">
        <v>25.2</v>
      </c>
      <c r="J24" s="16"/>
      <c r="K24" s="16"/>
    </row>
    <row r="25" spans="1:12" x14ac:dyDescent="0.25">
      <c r="A25" s="93">
        <v>548</v>
      </c>
      <c r="B25" s="53">
        <v>24.9</v>
      </c>
      <c r="C25" s="16">
        <v>25</v>
      </c>
      <c r="D25" s="16">
        <v>25.2</v>
      </c>
      <c r="E25" s="16">
        <v>25.1</v>
      </c>
      <c r="F25" s="16">
        <v>26.3</v>
      </c>
      <c r="G25" s="16">
        <v>26.5</v>
      </c>
      <c r="H25" s="16">
        <v>26.8</v>
      </c>
      <c r="I25" s="17">
        <v>26</v>
      </c>
      <c r="J25" s="16">
        <v>25.6</v>
      </c>
      <c r="K25" s="16">
        <v>25.5</v>
      </c>
      <c r="L25">
        <v>26.3</v>
      </c>
    </row>
    <row r="26" spans="1:12" x14ac:dyDescent="0.25">
      <c r="A26" s="93">
        <v>540</v>
      </c>
      <c r="B26" s="53">
        <v>23.4</v>
      </c>
      <c r="C26" s="16">
        <v>23.4</v>
      </c>
      <c r="D26" s="16">
        <v>25.5</v>
      </c>
      <c r="E26" s="16">
        <v>24.5</v>
      </c>
      <c r="F26" s="16">
        <v>25.2</v>
      </c>
      <c r="G26" s="16">
        <v>25.6</v>
      </c>
      <c r="H26" s="16">
        <v>25.2</v>
      </c>
      <c r="I26" s="17">
        <v>25.2</v>
      </c>
      <c r="J26" s="16"/>
      <c r="K26" s="16"/>
    </row>
    <row r="27" spans="1:12" x14ac:dyDescent="0.25">
      <c r="A27" s="93">
        <v>544</v>
      </c>
      <c r="B27" s="69">
        <v>22.5</v>
      </c>
      <c r="C27" s="18">
        <v>22.6</v>
      </c>
      <c r="D27" s="18">
        <v>23.8</v>
      </c>
      <c r="E27" s="18">
        <v>23</v>
      </c>
      <c r="F27" s="18">
        <v>23.4</v>
      </c>
      <c r="G27" s="18">
        <v>24</v>
      </c>
      <c r="H27" s="18">
        <v>23.9</v>
      </c>
      <c r="I27" s="19">
        <v>22.5</v>
      </c>
      <c r="J27" s="18">
        <v>21.7</v>
      </c>
      <c r="K27" s="18">
        <v>22.6</v>
      </c>
      <c r="L27" s="19">
        <v>24.3</v>
      </c>
    </row>
    <row r="28" spans="1:12" x14ac:dyDescent="0.25">
      <c r="A28" s="17" t="s">
        <v>2</v>
      </c>
      <c r="B28" s="96">
        <f>AVERAGE(B20:B27)</f>
        <v>25.962500000000002</v>
      </c>
      <c r="C28" s="96">
        <f>AVERAGE(C20:C27)</f>
        <v>26.0625</v>
      </c>
      <c r="D28" s="96">
        <f t="shared" ref="D28:L28" si="2">AVERAGE(D20:D27)</f>
        <v>27.112500000000001</v>
      </c>
      <c r="E28" s="96">
        <f t="shared" si="2"/>
        <v>26.774999999999999</v>
      </c>
      <c r="F28" s="96">
        <f t="shared" si="2"/>
        <v>27.612500000000001</v>
      </c>
      <c r="G28" s="96">
        <f t="shared" si="2"/>
        <v>28.337499999999999</v>
      </c>
      <c r="H28" s="96">
        <f t="shared" si="2"/>
        <v>28.787500000000001</v>
      </c>
      <c r="I28" s="96">
        <f t="shared" si="2"/>
        <v>26.562499999999996</v>
      </c>
      <c r="J28" s="96">
        <f t="shared" si="2"/>
        <v>25.375000000000004</v>
      </c>
      <c r="K28" s="96">
        <f t="shared" si="2"/>
        <v>25.825000000000003</v>
      </c>
      <c r="L28" s="96">
        <f t="shared" si="2"/>
        <v>26.349999999999998</v>
      </c>
    </row>
    <row r="29" spans="1:12" x14ac:dyDescent="0.25">
      <c r="A29" s="17" t="s">
        <v>3</v>
      </c>
      <c r="B29" s="96">
        <f>STDEV(B20:B27)</f>
        <v>2.5801093553790095</v>
      </c>
      <c r="C29" s="96">
        <f>STDEV(C20:C27)</f>
        <v>2.555631037532609</v>
      </c>
      <c r="D29" s="96">
        <f t="shared" ref="D29:L29" si="3">STDEV(D20:D27)</f>
        <v>2.3326487090858756</v>
      </c>
      <c r="E29" s="96">
        <f t="shared" si="3"/>
        <v>2.7243609997837757</v>
      </c>
      <c r="F29" s="96">
        <f t="shared" si="3"/>
        <v>2.9739043600723081</v>
      </c>
      <c r="G29" s="96">
        <f t="shared" si="3"/>
        <v>3.2728046076721662</v>
      </c>
      <c r="H29" s="96">
        <f t="shared" si="3"/>
        <v>3.7986604781911337</v>
      </c>
      <c r="I29" s="96">
        <f t="shared" si="3"/>
        <v>2.4330683156400332</v>
      </c>
      <c r="J29" s="96">
        <f t="shared" si="3"/>
        <v>2.7317576759295474</v>
      </c>
      <c r="K29" s="96">
        <f t="shared" si="3"/>
        <v>2.7035470527931746</v>
      </c>
      <c r="L29" s="96">
        <f t="shared" si="3"/>
        <v>1.6360521589077368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77818-553B-46ED-AEB0-CAD3009661EB}">
  <dimension ref="A1:BP33"/>
  <sheetViews>
    <sheetView zoomScale="53" zoomScaleNormal="53" workbookViewId="0">
      <selection activeCell="Q14" sqref="Q14"/>
    </sheetView>
  </sheetViews>
  <sheetFormatPr defaultRowHeight="15" x14ac:dyDescent="0.25"/>
  <cols>
    <col min="1" max="1" width="11.85546875" customWidth="1"/>
    <col min="2" max="2" width="9.140625" style="26"/>
    <col min="9" max="9" width="9.140625" style="26"/>
    <col min="48" max="68" width="9.140625" style="17"/>
  </cols>
  <sheetData>
    <row r="1" spans="1:68" ht="18.75" x14ac:dyDescent="0.3">
      <c r="A1" s="128" t="s">
        <v>59</v>
      </c>
    </row>
    <row r="3" spans="1:68" x14ac:dyDescent="0.25">
      <c r="B3" s="50" t="s">
        <v>166</v>
      </c>
    </row>
    <row r="4" spans="1:68" s="22" customFormat="1" x14ac:dyDescent="0.25">
      <c r="B4" s="23">
        <v>42055</v>
      </c>
      <c r="C4" s="99">
        <v>42058</v>
      </c>
      <c r="D4" s="100">
        <v>42062</v>
      </c>
      <c r="E4" s="99">
        <v>42065</v>
      </c>
      <c r="F4" s="100">
        <v>42069</v>
      </c>
      <c r="G4" s="99">
        <v>42072</v>
      </c>
      <c r="H4" s="99">
        <v>42075</v>
      </c>
      <c r="I4" s="24">
        <v>42079</v>
      </c>
      <c r="J4" s="25">
        <v>42082</v>
      </c>
      <c r="K4" s="25">
        <v>42086</v>
      </c>
      <c r="L4" s="25">
        <v>42089</v>
      </c>
      <c r="M4" s="25">
        <v>42093</v>
      </c>
      <c r="N4" s="25">
        <v>42096</v>
      </c>
      <c r="O4" s="25">
        <v>42101</v>
      </c>
      <c r="P4" s="25">
        <v>42104</v>
      </c>
      <c r="Q4" s="25">
        <v>42107</v>
      </c>
      <c r="R4" s="25">
        <v>42110</v>
      </c>
      <c r="S4" s="25">
        <v>42114</v>
      </c>
      <c r="T4" s="25">
        <v>42117</v>
      </c>
      <c r="U4" s="25">
        <v>42122</v>
      </c>
      <c r="V4" s="25">
        <v>42124</v>
      </c>
      <c r="W4" s="25">
        <v>42128</v>
      </c>
      <c r="X4" s="25">
        <v>42131</v>
      </c>
      <c r="Y4" s="25">
        <v>42135</v>
      </c>
      <c r="Z4" s="25">
        <v>42138</v>
      </c>
      <c r="AA4" s="25">
        <v>42142</v>
      </c>
      <c r="AB4" s="25">
        <v>42145</v>
      </c>
      <c r="AC4" s="25">
        <v>42149</v>
      </c>
      <c r="AD4" s="24">
        <v>42158</v>
      </c>
      <c r="AE4" s="24">
        <v>42163</v>
      </c>
      <c r="AF4" s="25">
        <v>42166</v>
      </c>
      <c r="AG4" s="25">
        <v>42170</v>
      </c>
      <c r="AH4" s="25">
        <v>42173</v>
      </c>
      <c r="AI4" s="25">
        <v>42177</v>
      </c>
      <c r="AJ4" s="25">
        <v>42180</v>
      </c>
      <c r="AK4" s="25">
        <v>42184</v>
      </c>
      <c r="AL4" s="25">
        <v>42187</v>
      </c>
      <c r="AM4" s="25">
        <v>42191</v>
      </c>
      <c r="AN4" s="25">
        <v>42194</v>
      </c>
      <c r="AO4" s="25">
        <v>42198</v>
      </c>
      <c r="AP4" s="25">
        <v>42201</v>
      </c>
      <c r="AQ4" s="25">
        <v>42205</v>
      </c>
      <c r="AR4" s="25">
        <v>42209</v>
      </c>
      <c r="AS4" s="25">
        <v>42212</v>
      </c>
      <c r="AT4" s="25">
        <v>42216</v>
      </c>
      <c r="AU4" s="25">
        <v>42219</v>
      </c>
      <c r="AV4" s="133"/>
      <c r="AW4" s="133"/>
      <c r="AX4" s="133"/>
      <c r="AY4" s="133"/>
      <c r="AZ4" s="133"/>
      <c r="BA4" s="133"/>
      <c r="BB4" s="133"/>
      <c r="BC4" s="133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</row>
    <row r="5" spans="1:68" x14ac:dyDescent="0.25">
      <c r="A5" s="126" t="s">
        <v>37</v>
      </c>
      <c r="B5" s="50">
        <v>21</v>
      </c>
      <c r="C5" s="13">
        <v>24</v>
      </c>
      <c r="D5" s="73">
        <v>28</v>
      </c>
      <c r="E5" s="13">
        <v>31</v>
      </c>
      <c r="F5" s="73">
        <v>35</v>
      </c>
      <c r="G5" s="13">
        <v>38</v>
      </c>
      <c r="H5" s="13">
        <v>41</v>
      </c>
      <c r="I5" s="26">
        <v>45</v>
      </c>
      <c r="J5" s="13">
        <v>48</v>
      </c>
      <c r="K5" s="13">
        <v>52</v>
      </c>
      <c r="L5" s="13">
        <v>55</v>
      </c>
      <c r="M5" s="13">
        <v>59</v>
      </c>
      <c r="N5" s="13">
        <v>62</v>
      </c>
      <c r="O5" s="13">
        <v>67</v>
      </c>
      <c r="P5" s="13">
        <v>70</v>
      </c>
      <c r="Q5" s="13">
        <v>73</v>
      </c>
      <c r="R5" s="13">
        <v>80</v>
      </c>
      <c r="S5" s="13">
        <v>84</v>
      </c>
      <c r="T5" s="13">
        <v>87</v>
      </c>
      <c r="U5" s="13">
        <v>92</v>
      </c>
      <c r="V5" s="13">
        <v>94</v>
      </c>
      <c r="W5" s="13">
        <v>98</v>
      </c>
      <c r="X5" s="13">
        <v>101</v>
      </c>
      <c r="Y5" s="13">
        <v>105</v>
      </c>
      <c r="Z5" s="13">
        <v>108</v>
      </c>
      <c r="AA5" s="13">
        <v>112</v>
      </c>
      <c r="AB5" s="13">
        <v>115</v>
      </c>
      <c r="AC5" s="13">
        <v>119</v>
      </c>
      <c r="AD5" s="26">
        <v>127</v>
      </c>
      <c r="AE5" s="26">
        <v>132</v>
      </c>
      <c r="AF5" s="13">
        <v>135</v>
      </c>
      <c r="AG5" s="13">
        <v>139</v>
      </c>
      <c r="AH5" s="13">
        <v>142</v>
      </c>
      <c r="AI5" s="13">
        <v>146</v>
      </c>
      <c r="AJ5" s="13">
        <v>149</v>
      </c>
      <c r="AK5" s="13">
        <v>153</v>
      </c>
      <c r="AL5" s="13">
        <v>158</v>
      </c>
      <c r="AM5" s="13">
        <v>162</v>
      </c>
      <c r="AN5" s="13">
        <v>165</v>
      </c>
      <c r="AO5" s="13">
        <v>169</v>
      </c>
      <c r="AP5" s="13">
        <v>172</v>
      </c>
      <c r="AQ5" s="13">
        <v>176</v>
      </c>
      <c r="AR5" s="13">
        <v>180</v>
      </c>
      <c r="AS5" s="13">
        <v>183</v>
      </c>
      <c r="AT5" s="13">
        <v>187</v>
      </c>
      <c r="AU5" s="13">
        <v>190</v>
      </c>
      <c r="AV5" s="4"/>
    </row>
    <row r="7" spans="1:68" x14ac:dyDescent="0.25">
      <c r="A7" s="90" t="s">
        <v>6</v>
      </c>
      <c r="P7" s="17"/>
      <c r="Q7" s="17"/>
      <c r="R7" s="17"/>
      <c r="AM7" s="17"/>
      <c r="AN7" s="17"/>
      <c r="AO7" s="17"/>
      <c r="AP7" s="17"/>
    </row>
    <row r="8" spans="1:68" x14ac:dyDescent="0.25">
      <c r="A8" s="324" t="s">
        <v>38</v>
      </c>
      <c r="B8" s="101">
        <v>87.16</v>
      </c>
      <c r="C8" s="102">
        <v>135</v>
      </c>
      <c r="D8" s="103">
        <v>122.19</v>
      </c>
      <c r="E8" s="103">
        <v>198.91</v>
      </c>
      <c r="F8" s="101">
        <v>282.92</v>
      </c>
      <c r="G8" s="102">
        <v>295.47000000000003</v>
      </c>
      <c r="H8" s="103">
        <v>387.91</v>
      </c>
      <c r="I8" s="103">
        <v>519.79</v>
      </c>
      <c r="J8" s="103">
        <v>654.70000000000005</v>
      </c>
      <c r="K8" s="103">
        <v>700.72</v>
      </c>
      <c r="L8" s="103">
        <v>755.2</v>
      </c>
      <c r="M8" s="118">
        <v>1039.46</v>
      </c>
      <c r="N8" s="105"/>
      <c r="O8" s="105"/>
      <c r="P8" s="17"/>
      <c r="Q8" s="17"/>
      <c r="R8" s="17"/>
      <c r="AM8" s="17"/>
      <c r="AN8" s="105"/>
      <c r="AO8" s="17"/>
      <c r="AP8" s="17"/>
    </row>
    <row r="9" spans="1:68" x14ac:dyDescent="0.25">
      <c r="A9" s="325" t="s">
        <v>39</v>
      </c>
      <c r="B9" s="106">
        <v>125.21</v>
      </c>
      <c r="C9" s="107">
        <v>198.61</v>
      </c>
      <c r="D9" s="108">
        <v>223.53</v>
      </c>
      <c r="E9" s="108">
        <v>361.84</v>
      </c>
      <c r="F9" s="106">
        <v>543.49</v>
      </c>
      <c r="G9" s="107">
        <v>622.67999999999995</v>
      </c>
      <c r="H9" s="108">
        <v>826.95</v>
      </c>
      <c r="I9" s="108">
        <v>950.57</v>
      </c>
      <c r="J9" s="108">
        <v>930.57</v>
      </c>
      <c r="K9" s="108">
        <v>1228.97</v>
      </c>
      <c r="L9" s="108">
        <v>1660.22</v>
      </c>
      <c r="M9" s="122">
        <v>2398.2800000000002</v>
      </c>
      <c r="N9" s="17"/>
      <c r="O9" s="17"/>
      <c r="P9" s="17"/>
      <c r="Q9" s="105"/>
      <c r="R9" s="105"/>
      <c r="AM9" s="17"/>
      <c r="AN9" s="105"/>
      <c r="AO9" s="17"/>
      <c r="AP9" s="17"/>
    </row>
    <row r="10" spans="1:68" x14ac:dyDescent="0.25">
      <c r="A10" s="325" t="s">
        <v>40</v>
      </c>
      <c r="B10" s="106">
        <v>104.22</v>
      </c>
      <c r="C10" s="107">
        <v>129.16</v>
      </c>
      <c r="D10" s="108">
        <v>178.19</v>
      </c>
      <c r="E10" s="108">
        <v>229.49</v>
      </c>
      <c r="F10" s="106">
        <v>393.15</v>
      </c>
      <c r="G10" s="107">
        <v>384.83</v>
      </c>
      <c r="H10" s="108">
        <v>385.09</v>
      </c>
      <c r="I10" s="108">
        <v>428.55</v>
      </c>
      <c r="J10" s="108">
        <v>548.03</v>
      </c>
      <c r="K10" s="108">
        <v>799.77</v>
      </c>
      <c r="L10" s="108">
        <v>1171.21</v>
      </c>
      <c r="M10" s="122">
        <v>1182.81</v>
      </c>
      <c r="N10" s="105"/>
      <c r="O10" s="105"/>
      <c r="P10" s="17"/>
      <c r="Q10" s="17"/>
      <c r="R10" s="17"/>
      <c r="AM10" s="17"/>
      <c r="AN10" s="105"/>
      <c r="AO10" s="17"/>
      <c r="AP10" s="17"/>
    </row>
    <row r="11" spans="1:68" x14ac:dyDescent="0.25">
      <c r="A11" s="325" t="s">
        <v>41</v>
      </c>
      <c r="B11" s="106">
        <v>167.85</v>
      </c>
      <c r="C11" s="107">
        <v>204.5</v>
      </c>
      <c r="D11" s="108">
        <v>258.27999999999997</v>
      </c>
      <c r="E11" s="108">
        <v>270.45</v>
      </c>
      <c r="F11" s="106">
        <v>318.86</v>
      </c>
      <c r="G11" s="107">
        <v>585.44000000000005</v>
      </c>
      <c r="H11" s="108">
        <v>572.71</v>
      </c>
      <c r="I11" s="108">
        <v>685.61</v>
      </c>
      <c r="J11" s="108">
        <v>689.06</v>
      </c>
      <c r="K11" s="108">
        <v>894.95</v>
      </c>
      <c r="L11" s="108">
        <v>1078.25</v>
      </c>
      <c r="M11" s="122">
        <v>1113.08</v>
      </c>
      <c r="N11" s="105"/>
      <c r="O11" s="105"/>
      <c r="P11" s="17"/>
      <c r="Q11" s="17"/>
      <c r="R11" s="17"/>
      <c r="AM11" s="17"/>
      <c r="AN11" s="105"/>
      <c r="AO11" s="17"/>
      <c r="AP11" s="17"/>
    </row>
    <row r="12" spans="1:68" x14ac:dyDescent="0.25">
      <c r="A12" s="325" t="s">
        <v>42</v>
      </c>
      <c r="B12" s="106">
        <v>133.12</v>
      </c>
      <c r="C12" s="107">
        <v>190.05</v>
      </c>
      <c r="D12" s="108">
        <v>285.2</v>
      </c>
      <c r="E12" s="108">
        <v>368.96</v>
      </c>
      <c r="F12" s="106">
        <v>373.75</v>
      </c>
      <c r="G12" s="107">
        <v>530.88</v>
      </c>
      <c r="H12" s="108">
        <v>800.83</v>
      </c>
      <c r="I12" s="108">
        <v>1185.21</v>
      </c>
      <c r="J12" s="108">
        <v>1223.9000000000001</v>
      </c>
      <c r="K12" s="108">
        <v>1583.54</v>
      </c>
      <c r="L12" s="108">
        <v>1843.35</v>
      </c>
      <c r="M12" s="122">
        <v>2831.3</v>
      </c>
      <c r="N12" s="17"/>
      <c r="O12" s="17"/>
      <c r="P12" s="17"/>
      <c r="Q12" s="105"/>
      <c r="R12" s="105"/>
      <c r="AM12" s="17"/>
      <c r="AN12" s="105"/>
      <c r="AO12" s="17"/>
      <c r="AP12" s="17"/>
    </row>
    <row r="13" spans="1:68" x14ac:dyDescent="0.25">
      <c r="A13" s="325" t="s">
        <v>43</v>
      </c>
      <c r="B13" s="106">
        <v>78.790000000000006</v>
      </c>
      <c r="C13" s="107">
        <v>133.86000000000001</v>
      </c>
      <c r="D13" s="108">
        <v>199.19</v>
      </c>
      <c r="E13" s="108">
        <v>199.46</v>
      </c>
      <c r="F13" s="106">
        <v>297.82</v>
      </c>
      <c r="G13" s="107">
        <v>335.19</v>
      </c>
      <c r="H13" s="108">
        <v>394.4</v>
      </c>
      <c r="I13" s="108">
        <v>569.82000000000005</v>
      </c>
      <c r="J13" s="108">
        <v>514.47</v>
      </c>
      <c r="K13" s="108">
        <v>780.45</v>
      </c>
      <c r="L13" s="108">
        <v>928.34</v>
      </c>
      <c r="M13" s="122">
        <v>1084.55</v>
      </c>
      <c r="N13" s="105"/>
      <c r="O13" s="105"/>
      <c r="P13" s="17"/>
      <c r="Q13" s="17"/>
      <c r="R13" s="17"/>
      <c r="AM13" s="17"/>
      <c r="AN13" s="105"/>
      <c r="AO13" s="17"/>
      <c r="AP13" s="17"/>
    </row>
    <row r="14" spans="1:68" x14ac:dyDescent="0.25">
      <c r="A14" s="325" t="s">
        <v>44</v>
      </c>
      <c r="B14" s="106">
        <v>282.24</v>
      </c>
      <c r="C14" s="107">
        <v>347.16</v>
      </c>
      <c r="D14" s="108">
        <v>473.82</v>
      </c>
      <c r="E14" s="108">
        <v>636.6</v>
      </c>
      <c r="F14" s="106">
        <v>701.92</v>
      </c>
      <c r="G14" s="107">
        <v>988.2</v>
      </c>
      <c r="H14" s="108">
        <v>1187.6400000000001</v>
      </c>
      <c r="I14" s="108">
        <v>1574.8</v>
      </c>
      <c r="J14" s="108">
        <v>1629.73</v>
      </c>
      <c r="K14" s="108">
        <v>1816.16</v>
      </c>
      <c r="L14" s="108">
        <v>1990.82</v>
      </c>
      <c r="M14" s="122">
        <v>2357.06</v>
      </c>
      <c r="N14" s="17"/>
      <c r="O14" s="17"/>
      <c r="P14" s="17"/>
      <c r="Q14" s="17"/>
      <c r="R14" s="17"/>
      <c r="AM14" s="17"/>
      <c r="AN14" s="105"/>
      <c r="AO14" s="17"/>
      <c r="AP14" s="17"/>
    </row>
    <row r="15" spans="1:68" x14ac:dyDescent="0.25">
      <c r="A15" s="326" t="s">
        <v>45</v>
      </c>
      <c r="B15" s="110">
        <v>108.88</v>
      </c>
      <c r="C15" s="111">
        <v>178.34</v>
      </c>
      <c r="D15" s="112">
        <v>207.47</v>
      </c>
      <c r="E15" s="112">
        <v>243.12</v>
      </c>
      <c r="F15" s="110">
        <v>364.15</v>
      </c>
      <c r="G15" s="111">
        <v>506.39</v>
      </c>
      <c r="H15" s="112">
        <v>505.24</v>
      </c>
      <c r="I15" s="112">
        <v>828.29</v>
      </c>
      <c r="J15" s="112">
        <v>669.29</v>
      </c>
      <c r="K15" s="112">
        <v>935.99</v>
      </c>
      <c r="L15" s="112">
        <v>1561.58</v>
      </c>
      <c r="M15" s="125">
        <v>1650.9</v>
      </c>
      <c r="N15" s="17"/>
      <c r="O15" s="17"/>
      <c r="P15" s="17"/>
      <c r="Q15" s="17"/>
      <c r="R15" s="17"/>
      <c r="AM15" s="17"/>
      <c r="AN15" s="105"/>
      <c r="AO15" s="17"/>
      <c r="AP15" s="17"/>
    </row>
    <row r="16" spans="1:68" x14ac:dyDescent="0.25">
      <c r="A16" s="113" t="s">
        <v>14</v>
      </c>
      <c r="B16" s="106">
        <f>AVERAGE(B8:B15)</f>
        <v>135.93375</v>
      </c>
      <c r="C16" s="106">
        <f>AVERAGE(C8:C15)</f>
        <v>189.58499999999998</v>
      </c>
      <c r="D16" s="106">
        <f t="shared" ref="D16:I16" si="0">AVERAGE(D8:D15)</f>
        <v>243.48375000000001</v>
      </c>
      <c r="E16" s="106">
        <f t="shared" si="0"/>
        <v>313.60374999999999</v>
      </c>
      <c r="F16" s="106">
        <f t="shared" si="0"/>
        <v>409.50750000000005</v>
      </c>
      <c r="G16" s="106">
        <f t="shared" si="0"/>
        <v>531.1350000000001</v>
      </c>
      <c r="H16" s="106">
        <f t="shared" si="0"/>
        <v>632.59624999999994</v>
      </c>
      <c r="I16" s="106">
        <f t="shared" si="0"/>
        <v>842.83</v>
      </c>
      <c r="J16" s="106">
        <f>AVERAGE(J8:J15)</f>
        <v>857.46875000000011</v>
      </c>
      <c r="K16" s="106">
        <f>AVERAGE(K8:K15)</f>
        <v>1092.5687499999999</v>
      </c>
      <c r="L16" s="106">
        <f>AVERAGE(L8:L15)</f>
        <v>1373.6212499999999</v>
      </c>
      <c r="M16" s="106">
        <f>AVERAGE(M8:M15)</f>
        <v>1707.1799999999998</v>
      </c>
      <c r="N16" s="114"/>
      <c r="AM16" s="17"/>
      <c r="AN16" s="17"/>
      <c r="AO16" s="17"/>
      <c r="AP16" s="17"/>
    </row>
    <row r="17" spans="1:68" x14ac:dyDescent="0.25">
      <c r="A17" s="113" t="s">
        <v>46</v>
      </c>
      <c r="B17" s="106">
        <f>STDEV(B8:B15)</f>
        <v>65.38789314271304</v>
      </c>
      <c r="C17" s="106">
        <f>STDEV(C8:C15)</f>
        <v>70.707075014759795</v>
      </c>
      <c r="D17" s="106">
        <f t="shared" ref="D17:M17" si="1">STDEV(D8:D15)</f>
        <v>105.32025228355381</v>
      </c>
      <c r="E17" s="106">
        <f t="shared" si="1"/>
        <v>146.2905171165045</v>
      </c>
      <c r="F17" s="106">
        <f t="shared" si="1"/>
        <v>143.31549210944141</v>
      </c>
      <c r="G17" s="106">
        <f t="shared" si="1"/>
        <v>219.15027544717174</v>
      </c>
      <c r="H17" s="106">
        <f t="shared" si="1"/>
        <v>285.81304448575196</v>
      </c>
      <c r="I17" s="106">
        <f t="shared" si="1"/>
        <v>385.46054328370798</v>
      </c>
      <c r="J17" s="106">
        <f t="shared" si="1"/>
        <v>388.08899743072539</v>
      </c>
      <c r="K17" s="106">
        <f t="shared" si="1"/>
        <v>411.18419693915757</v>
      </c>
      <c r="L17" s="106">
        <f t="shared" si="1"/>
        <v>451.66065869466667</v>
      </c>
      <c r="M17" s="106">
        <f t="shared" si="1"/>
        <v>719.94178925402514</v>
      </c>
      <c r="N17" s="115"/>
    </row>
    <row r="18" spans="1:68" x14ac:dyDescent="0.25">
      <c r="A18" s="113" t="s">
        <v>16</v>
      </c>
      <c r="B18" s="106">
        <f>MEDIAN(B8:B15)</f>
        <v>117.04499999999999</v>
      </c>
      <c r="C18" s="106">
        <f>MEDIAN(C8:C15)</f>
        <v>184.19499999999999</v>
      </c>
      <c r="D18" s="106">
        <f t="shared" ref="D18:M18" si="2">MEDIAN(D8:D15)</f>
        <v>215.5</v>
      </c>
      <c r="E18" s="106">
        <f t="shared" si="2"/>
        <v>256.78499999999997</v>
      </c>
      <c r="F18" s="106">
        <f t="shared" si="2"/>
        <v>368.95</v>
      </c>
      <c r="G18" s="106">
        <f t="shared" si="2"/>
        <v>518.63499999999999</v>
      </c>
      <c r="H18" s="106">
        <f t="shared" si="2"/>
        <v>538.97500000000002</v>
      </c>
      <c r="I18" s="106">
        <f t="shared" si="2"/>
        <v>756.95</v>
      </c>
      <c r="J18" s="106">
        <f t="shared" si="2"/>
        <v>679.17499999999995</v>
      </c>
      <c r="K18" s="106">
        <f t="shared" si="2"/>
        <v>915.47</v>
      </c>
      <c r="L18" s="106">
        <f t="shared" si="2"/>
        <v>1366.395</v>
      </c>
      <c r="M18" s="106">
        <f t="shared" si="2"/>
        <v>1416.855</v>
      </c>
      <c r="N18" s="114"/>
    </row>
    <row r="19" spans="1:68" x14ac:dyDescent="0.25">
      <c r="A19" s="113"/>
      <c r="C19" s="26"/>
    </row>
    <row r="20" spans="1:68" x14ac:dyDescent="0.25">
      <c r="A20" s="46" t="s">
        <v>4</v>
      </c>
      <c r="C20" s="26"/>
    </row>
    <row r="21" spans="1:68" x14ac:dyDescent="0.25">
      <c r="A21" s="324" t="s">
        <v>47</v>
      </c>
      <c r="B21" s="327">
        <v>82.58</v>
      </c>
      <c r="C21" s="102">
        <v>158.72</v>
      </c>
      <c r="D21" s="329">
        <v>125.86</v>
      </c>
      <c r="E21" s="103">
        <v>108.89</v>
      </c>
      <c r="F21" s="327">
        <v>35.74</v>
      </c>
      <c r="G21" s="102">
        <v>28.63</v>
      </c>
      <c r="H21" s="103">
        <v>26.9</v>
      </c>
      <c r="I21" s="103">
        <v>15.72</v>
      </c>
      <c r="J21" s="103">
        <v>11.15</v>
      </c>
      <c r="K21" s="103">
        <v>0</v>
      </c>
      <c r="L21" s="103">
        <v>10.44</v>
      </c>
      <c r="M21" s="103">
        <v>3.38</v>
      </c>
      <c r="N21" s="103">
        <v>4.03</v>
      </c>
      <c r="O21" s="103">
        <v>0</v>
      </c>
      <c r="P21" s="101">
        <v>0</v>
      </c>
      <c r="Q21" s="102">
        <v>0</v>
      </c>
      <c r="R21" s="101">
        <v>0</v>
      </c>
      <c r="S21" s="116">
        <v>3.45</v>
      </c>
      <c r="T21" s="116">
        <v>0</v>
      </c>
      <c r="U21" s="116">
        <v>3.67</v>
      </c>
      <c r="V21" s="102">
        <v>4.16</v>
      </c>
      <c r="W21" s="103">
        <v>6.13</v>
      </c>
      <c r="X21" s="103">
        <v>4.97</v>
      </c>
      <c r="Y21" s="101">
        <v>8.98</v>
      </c>
      <c r="Z21" s="102">
        <v>6.73</v>
      </c>
      <c r="AA21" s="101">
        <v>25.04</v>
      </c>
      <c r="AB21" s="116">
        <v>20.54</v>
      </c>
      <c r="AC21" s="117">
        <v>25.9</v>
      </c>
      <c r="AD21" s="118">
        <v>80</v>
      </c>
      <c r="AE21" s="103">
        <v>149.09</v>
      </c>
      <c r="AF21" s="101">
        <v>183.77</v>
      </c>
      <c r="AG21" s="116">
        <v>235.81</v>
      </c>
      <c r="AH21" s="116">
        <v>307.51</v>
      </c>
      <c r="AI21" s="116">
        <v>427.19</v>
      </c>
      <c r="AJ21" s="102">
        <v>563.07000000000005</v>
      </c>
      <c r="AK21" s="118">
        <v>656.71</v>
      </c>
      <c r="AL21" s="103">
        <v>654.71</v>
      </c>
      <c r="AM21" s="116">
        <v>923.04</v>
      </c>
      <c r="AN21" s="116">
        <v>1016.45</v>
      </c>
      <c r="AO21" s="102">
        <v>1234.92</v>
      </c>
      <c r="AP21" s="103">
        <v>1097.6500000000001</v>
      </c>
      <c r="AQ21" s="104">
        <v>1097.6500000000001</v>
      </c>
      <c r="AR21" s="104">
        <v>1623.34</v>
      </c>
      <c r="AS21" s="104">
        <v>1918.61</v>
      </c>
      <c r="AT21" s="104">
        <v>2485.86</v>
      </c>
      <c r="AU21" s="127">
        <v>2104.91</v>
      </c>
    </row>
    <row r="22" spans="1:68" x14ac:dyDescent="0.25">
      <c r="A22" s="325" t="s">
        <v>48</v>
      </c>
      <c r="B22" s="328">
        <v>78.38</v>
      </c>
      <c r="C22" s="107">
        <v>66.23</v>
      </c>
      <c r="D22" s="330">
        <v>100.2</v>
      </c>
      <c r="E22" s="108">
        <v>65.66</v>
      </c>
      <c r="F22" s="328">
        <v>44.81</v>
      </c>
      <c r="G22" s="107">
        <v>35.32</v>
      </c>
      <c r="H22" s="108">
        <v>20.49</v>
      </c>
      <c r="I22" s="108">
        <v>19.350000000000001</v>
      </c>
      <c r="J22" s="108">
        <v>18.329999999999998</v>
      </c>
      <c r="K22" s="108">
        <v>5.59</v>
      </c>
      <c r="L22" s="108">
        <v>8.82</v>
      </c>
      <c r="M22" s="108">
        <v>6.1</v>
      </c>
      <c r="N22" s="108">
        <v>5.35</v>
      </c>
      <c r="O22" s="108">
        <v>0</v>
      </c>
      <c r="P22" s="106">
        <v>5.01</v>
      </c>
      <c r="Q22" s="107">
        <v>3.64</v>
      </c>
      <c r="R22" s="106">
        <v>4.3899999999999997</v>
      </c>
      <c r="S22" s="109">
        <v>6.12</v>
      </c>
      <c r="T22" s="109">
        <v>3.51</v>
      </c>
      <c r="U22" s="109">
        <v>0</v>
      </c>
      <c r="V22" s="107">
        <v>11.57</v>
      </c>
      <c r="W22" s="108">
        <v>4.4400000000000004</v>
      </c>
      <c r="X22" s="108">
        <v>0</v>
      </c>
      <c r="Y22" s="106">
        <v>4.72</v>
      </c>
      <c r="Z22" s="107">
        <v>3.95</v>
      </c>
      <c r="AA22" s="106">
        <v>6.29</v>
      </c>
      <c r="AB22" s="109">
        <v>3.38</v>
      </c>
      <c r="AC22" s="119">
        <v>13.61</v>
      </c>
      <c r="AD22" s="120">
        <v>20.68</v>
      </c>
      <c r="AE22" s="121">
        <v>30.31</v>
      </c>
      <c r="AF22" s="106">
        <v>26.77</v>
      </c>
      <c r="AG22" s="109">
        <v>56.66</v>
      </c>
      <c r="AH22" s="109">
        <v>49.92</v>
      </c>
      <c r="AI22" s="109">
        <v>50.82</v>
      </c>
      <c r="AJ22" s="107">
        <v>69.44</v>
      </c>
      <c r="AK22" s="122">
        <v>85.32</v>
      </c>
      <c r="AL22" s="108">
        <v>77.13</v>
      </c>
      <c r="AM22" s="109">
        <v>79.02</v>
      </c>
      <c r="AN22" s="109">
        <v>68.069999999999993</v>
      </c>
      <c r="AO22" s="107">
        <v>63.58</v>
      </c>
      <c r="AP22" s="108">
        <v>85.9</v>
      </c>
      <c r="AQ22" s="109">
        <v>85.9</v>
      </c>
      <c r="AR22" s="109">
        <v>51.74</v>
      </c>
      <c r="AS22" s="109">
        <v>71.459999999999994</v>
      </c>
      <c r="AT22" s="109">
        <v>78.709999999999994</v>
      </c>
      <c r="AU22" s="119">
        <v>75.05</v>
      </c>
      <c r="AV22" s="105"/>
      <c r="AW22" s="105"/>
      <c r="AX22" s="105"/>
      <c r="AY22" s="105"/>
      <c r="AZ22" s="105"/>
      <c r="BA22" s="105"/>
      <c r="BB22" s="105"/>
    </row>
    <row r="23" spans="1:68" x14ac:dyDescent="0.25">
      <c r="A23" s="325" t="s">
        <v>49</v>
      </c>
      <c r="B23" s="328">
        <v>118.43</v>
      </c>
      <c r="C23" s="107">
        <v>147.78</v>
      </c>
      <c r="D23" s="330">
        <v>129.03</v>
      </c>
      <c r="E23" s="108">
        <v>96.87</v>
      </c>
      <c r="F23" s="328">
        <v>62.75</v>
      </c>
      <c r="G23" s="107">
        <v>31.1</v>
      </c>
      <c r="H23" s="108">
        <v>22.64</v>
      </c>
      <c r="I23" s="108">
        <v>17.100000000000001</v>
      </c>
      <c r="J23" s="108">
        <v>7.43</v>
      </c>
      <c r="K23" s="108">
        <v>10.1</v>
      </c>
      <c r="L23" s="108">
        <v>11.38</v>
      </c>
      <c r="M23" s="108">
        <v>9.9499999999999993</v>
      </c>
      <c r="N23" s="108">
        <v>7.38</v>
      </c>
      <c r="O23" s="108">
        <v>0</v>
      </c>
      <c r="P23" s="106">
        <v>0</v>
      </c>
      <c r="Q23" s="107">
        <v>0</v>
      </c>
      <c r="R23" s="106">
        <v>0</v>
      </c>
      <c r="S23" s="109">
        <v>0</v>
      </c>
      <c r="T23" s="109">
        <v>0</v>
      </c>
      <c r="U23" s="109">
        <v>0</v>
      </c>
      <c r="V23" s="107">
        <v>0</v>
      </c>
      <c r="W23" s="108">
        <v>0</v>
      </c>
      <c r="X23" s="108">
        <v>0</v>
      </c>
      <c r="Y23" s="106">
        <v>0</v>
      </c>
      <c r="Z23" s="107">
        <v>0</v>
      </c>
      <c r="AA23" s="106">
        <v>0</v>
      </c>
      <c r="AB23" s="109">
        <v>0</v>
      </c>
      <c r="AC23" s="119">
        <v>0</v>
      </c>
      <c r="AD23" s="120">
        <v>0</v>
      </c>
      <c r="AE23" s="121">
        <v>0</v>
      </c>
      <c r="AF23" s="106">
        <v>0</v>
      </c>
      <c r="AG23" s="109">
        <v>0</v>
      </c>
      <c r="AH23" s="109">
        <v>0</v>
      </c>
      <c r="AI23" s="109">
        <v>0</v>
      </c>
      <c r="AJ23" s="107">
        <v>0</v>
      </c>
      <c r="AK23" s="122">
        <v>0</v>
      </c>
      <c r="AL23" s="108">
        <v>0</v>
      </c>
      <c r="AM23" s="109">
        <v>0</v>
      </c>
      <c r="AN23" s="109">
        <v>0</v>
      </c>
      <c r="AO23" s="107">
        <v>0</v>
      </c>
      <c r="AP23" s="108">
        <v>0</v>
      </c>
      <c r="AQ23" s="109">
        <v>0</v>
      </c>
      <c r="AR23" s="109">
        <v>0</v>
      </c>
      <c r="AS23" s="109">
        <v>0</v>
      </c>
      <c r="AT23" s="109">
        <v>0</v>
      </c>
      <c r="AU23" s="119">
        <v>0</v>
      </c>
      <c r="AV23" s="105"/>
      <c r="AW23" s="105"/>
      <c r="AX23" s="105"/>
      <c r="AY23" s="105"/>
      <c r="AZ23" s="105"/>
      <c r="BA23" s="105"/>
      <c r="BB23" s="105"/>
    </row>
    <row r="24" spans="1:68" x14ac:dyDescent="0.25">
      <c r="A24" s="325" t="s">
        <v>50</v>
      </c>
      <c r="B24" s="328">
        <v>165.6</v>
      </c>
      <c r="C24" s="107">
        <v>140.85</v>
      </c>
      <c r="D24" s="330">
        <v>86.75</v>
      </c>
      <c r="E24" s="108">
        <v>78.95</v>
      </c>
      <c r="F24" s="328">
        <v>67.97</v>
      </c>
      <c r="G24" s="107">
        <v>40.15</v>
      </c>
      <c r="H24" s="108">
        <v>14.95</v>
      </c>
      <c r="I24" s="108">
        <v>11.14</v>
      </c>
      <c r="J24" s="108">
        <v>8.74</v>
      </c>
      <c r="K24" s="108">
        <v>6.09</v>
      </c>
      <c r="L24" s="108">
        <v>6.17</v>
      </c>
      <c r="M24" s="108">
        <v>4.24</v>
      </c>
      <c r="N24" s="108">
        <v>8.42</v>
      </c>
      <c r="O24" s="108">
        <v>5.61</v>
      </c>
      <c r="P24" s="106">
        <v>5.57</v>
      </c>
      <c r="Q24" s="107">
        <v>4.28</v>
      </c>
      <c r="R24" s="106">
        <v>0</v>
      </c>
      <c r="S24" s="109">
        <v>0</v>
      </c>
      <c r="T24" s="109">
        <v>0</v>
      </c>
      <c r="U24" s="109">
        <v>0</v>
      </c>
      <c r="V24" s="107">
        <v>0</v>
      </c>
      <c r="W24" s="108">
        <v>0</v>
      </c>
      <c r="X24" s="108">
        <v>0</v>
      </c>
      <c r="Y24" s="106">
        <v>0</v>
      </c>
      <c r="Z24" s="107">
        <v>0</v>
      </c>
      <c r="AA24" s="106">
        <v>0</v>
      </c>
      <c r="AB24" s="109">
        <v>0</v>
      </c>
      <c r="AC24" s="119">
        <v>0</v>
      </c>
      <c r="AD24" s="120">
        <v>0</v>
      </c>
      <c r="AE24" s="121">
        <v>0</v>
      </c>
      <c r="AF24" s="106">
        <v>0</v>
      </c>
      <c r="AG24" s="109">
        <v>0</v>
      </c>
      <c r="AH24" s="109">
        <v>0</v>
      </c>
      <c r="AI24" s="109">
        <v>0</v>
      </c>
      <c r="AJ24" s="107">
        <v>0</v>
      </c>
      <c r="AK24" s="122">
        <v>0</v>
      </c>
      <c r="AL24" s="108">
        <v>0</v>
      </c>
      <c r="AM24" s="109">
        <v>0</v>
      </c>
      <c r="AN24" s="109">
        <v>0</v>
      </c>
      <c r="AO24" s="107">
        <v>0</v>
      </c>
      <c r="AP24" s="108">
        <v>0</v>
      </c>
      <c r="AQ24" s="109">
        <v>0</v>
      </c>
      <c r="AR24" s="109">
        <v>0</v>
      </c>
      <c r="AS24" s="109">
        <v>0</v>
      </c>
      <c r="AT24" s="109">
        <v>0</v>
      </c>
      <c r="AU24" s="119">
        <v>0</v>
      </c>
      <c r="AV24" s="105"/>
      <c r="AW24" s="105"/>
      <c r="AX24" s="105"/>
      <c r="AY24" s="105"/>
      <c r="AZ24" s="105"/>
      <c r="BA24" s="105"/>
      <c r="BB24" s="105"/>
    </row>
    <row r="25" spans="1:68" x14ac:dyDescent="0.25">
      <c r="A25" s="325" t="s">
        <v>51</v>
      </c>
      <c r="B25" s="328">
        <v>115.04</v>
      </c>
      <c r="C25" s="107">
        <v>99.06</v>
      </c>
      <c r="D25" s="330">
        <v>66.430000000000007</v>
      </c>
      <c r="E25" s="108">
        <v>48.13</v>
      </c>
      <c r="F25" s="328">
        <v>43.65</v>
      </c>
      <c r="G25" s="107">
        <v>29.02</v>
      </c>
      <c r="H25" s="108">
        <v>27.5</v>
      </c>
      <c r="I25" s="108">
        <v>19.11</v>
      </c>
      <c r="J25" s="108">
        <v>6.86</v>
      </c>
      <c r="K25" s="108">
        <v>8.69</v>
      </c>
      <c r="L25" s="108">
        <v>26.03</v>
      </c>
      <c r="M25" s="108">
        <v>8.06</v>
      </c>
      <c r="N25" s="108">
        <v>10.74</v>
      </c>
      <c r="O25" s="108">
        <v>9.89</v>
      </c>
      <c r="P25" s="106">
        <v>10.119999999999999</v>
      </c>
      <c r="Q25" s="107">
        <v>6.99</v>
      </c>
      <c r="R25" s="106">
        <v>8.23</v>
      </c>
      <c r="S25" s="109">
        <v>9.1300000000000008</v>
      </c>
      <c r="T25" s="109">
        <v>11.24</v>
      </c>
      <c r="U25" s="109">
        <v>0</v>
      </c>
      <c r="V25" s="107">
        <v>12.7</v>
      </c>
      <c r="W25" s="108">
        <v>12.62</v>
      </c>
      <c r="X25" s="108">
        <v>12.39</v>
      </c>
      <c r="Y25" s="106">
        <v>8.52</v>
      </c>
      <c r="Z25" s="107">
        <v>15.85</v>
      </c>
      <c r="AA25" s="106">
        <v>0</v>
      </c>
      <c r="AB25" s="109">
        <v>0</v>
      </c>
      <c r="AC25" s="119">
        <v>0</v>
      </c>
      <c r="AD25" s="120">
        <v>6.05</v>
      </c>
      <c r="AE25" s="121">
        <v>0</v>
      </c>
      <c r="AF25" s="106">
        <v>0</v>
      </c>
      <c r="AG25" s="109">
        <v>0</v>
      </c>
      <c r="AH25" s="109">
        <v>0</v>
      </c>
      <c r="AI25" s="109">
        <v>0</v>
      </c>
      <c r="AJ25" s="107">
        <v>0</v>
      </c>
      <c r="AK25" s="122">
        <v>4.97</v>
      </c>
      <c r="AL25" s="108">
        <v>0</v>
      </c>
      <c r="AM25" s="109">
        <v>0</v>
      </c>
      <c r="AN25" s="109">
        <v>0</v>
      </c>
      <c r="AO25" s="107">
        <v>0</v>
      </c>
      <c r="AP25" s="108">
        <v>0</v>
      </c>
      <c r="AQ25" s="109">
        <v>0</v>
      </c>
      <c r="AR25" s="109">
        <v>0</v>
      </c>
      <c r="AS25" s="109">
        <v>0</v>
      </c>
      <c r="AT25" s="109">
        <v>0</v>
      </c>
      <c r="AU25" s="119">
        <v>0</v>
      </c>
      <c r="AV25" s="105"/>
      <c r="AW25" s="105"/>
      <c r="AX25" s="105"/>
      <c r="AY25" s="105"/>
      <c r="AZ25" s="105"/>
      <c r="BA25" s="105"/>
      <c r="BB25" s="105"/>
    </row>
    <row r="26" spans="1:68" x14ac:dyDescent="0.25">
      <c r="A26" s="325" t="s">
        <v>52</v>
      </c>
      <c r="B26" s="328">
        <v>173.59</v>
      </c>
      <c r="C26" s="107">
        <v>175.53</v>
      </c>
      <c r="D26" s="330">
        <v>172.85</v>
      </c>
      <c r="E26" s="108">
        <v>128.79</v>
      </c>
      <c r="F26" s="328">
        <v>79.430000000000007</v>
      </c>
      <c r="G26" s="107">
        <v>36.1</v>
      </c>
      <c r="H26" s="108">
        <v>41.25</v>
      </c>
      <c r="I26" s="108">
        <v>28.19</v>
      </c>
      <c r="J26" s="108">
        <v>25.08</v>
      </c>
      <c r="K26" s="108">
        <v>14.9</v>
      </c>
      <c r="L26" s="108">
        <v>12.74</v>
      </c>
      <c r="M26" s="108">
        <v>11.36</v>
      </c>
      <c r="N26" s="108">
        <v>15.11</v>
      </c>
      <c r="O26" s="108">
        <v>8.42</v>
      </c>
      <c r="P26" s="106">
        <v>11.39</v>
      </c>
      <c r="Q26" s="107">
        <v>8.66</v>
      </c>
      <c r="R26" s="106">
        <v>7</v>
      </c>
      <c r="S26" s="109">
        <v>5.64</v>
      </c>
      <c r="T26" s="109">
        <v>0</v>
      </c>
      <c r="U26" s="109">
        <v>5.42</v>
      </c>
      <c r="V26" s="107">
        <v>4</v>
      </c>
      <c r="W26" s="108">
        <v>10.24</v>
      </c>
      <c r="X26" s="108">
        <v>5.71</v>
      </c>
      <c r="Y26" s="106">
        <v>10.72</v>
      </c>
      <c r="Z26" s="107">
        <v>12.28</v>
      </c>
      <c r="AA26" s="106">
        <v>3.98</v>
      </c>
      <c r="AB26" s="109">
        <v>0</v>
      </c>
      <c r="AC26" s="119">
        <v>0</v>
      </c>
      <c r="AD26" s="120">
        <v>0</v>
      </c>
      <c r="AE26" s="121">
        <v>0</v>
      </c>
      <c r="AF26" s="106">
        <v>0</v>
      </c>
      <c r="AG26" s="109">
        <v>0</v>
      </c>
      <c r="AH26" s="109">
        <v>0</v>
      </c>
      <c r="AI26" s="109">
        <v>0</v>
      </c>
      <c r="AJ26" s="107">
        <v>0</v>
      </c>
      <c r="AK26" s="122">
        <v>6.11</v>
      </c>
      <c r="AL26" s="108">
        <v>0</v>
      </c>
      <c r="AM26" s="109">
        <v>0</v>
      </c>
      <c r="AN26" s="109">
        <v>5.36</v>
      </c>
      <c r="AO26" s="107">
        <v>3.66</v>
      </c>
      <c r="AP26" s="108">
        <v>7.95</v>
      </c>
      <c r="AQ26" s="109">
        <v>7.95</v>
      </c>
      <c r="AR26" s="109">
        <v>7.77</v>
      </c>
      <c r="AS26" s="109">
        <v>3.59</v>
      </c>
      <c r="AT26" s="109">
        <v>9.31</v>
      </c>
      <c r="AU26" s="119">
        <v>11.59</v>
      </c>
      <c r="AV26" s="105"/>
      <c r="AW26" s="105"/>
      <c r="AX26" s="105"/>
      <c r="AY26" s="105"/>
      <c r="AZ26" s="105"/>
      <c r="BA26" s="105"/>
      <c r="BB26" s="105"/>
      <c r="BC26" s="80"/>
    </row>
    <row r="27" spans="1:68" x14ac:dyDescent="0.25">
      <c r="A27" s="325" t="s">
        <v>53</v>
      </c>
      <c r="B27" s="328">
        <v>113.27</v>
      </c>
      <c r="C27" s="107">
        <v>118.3</v>
      </c>
      <c r="D27" s="330">
        <v>66.5</v>
      </c>
      <c r="E27" s="108">
        <v>128.56</v>
      </c>
      <c r="F27" s="328">
        <v>94.65</v>
      </c>
      <c r="G27" s="107">
        <v>36.68</v>
      </c>
      <c r="H27" s="108">
        <v>19.05</v>
      </c>
      <c r="I27" s="108">
        <v>16.46</v>
      </c>
      <c r="J27" s="108">
        <v>6.14</v>
      </c>
      <c r="K27" s="108">
        <v>7.61</v>
      </c>
      <c r="L27" s="108">
        <v>3.72</v>
      </c>
      <c r="M27" s="108">
        <v>3.19</v>
      </c>
      <c r="N27" s="108">
        <v>0</v>
      </c>
      <c r="O27" s="108">
        <v>0</v>
      </c>
      <c r="P27" s="106">
        <v>0</v>
      </c>
      <c r="Q27" s="107">
        <v>0</v>
      </c>
      <c r="R27" s="106">
        <v>0</v>
      </c>
      <c r="S27" s="109">
        <v>0</v>
      </c>
      <c r="T27" s="109">
        <v>0</v>
      </c>
      <c r="U27" s="109">
        <v>0</v>
      </c>
      <c r="V27" s="107">
        <v>0</v>
      </c>
      <c r="W27" s="108">
        <v>0</v>
      </c>
      <c r="X27" s="108">
        <v>0</v>
      </c>
      <c r="Y27" s="106">
        <v>0</v>
      </c>
      <c r="Z27" s="107">
        <v>0</v>
      </c>
      <c r="AA27" s="106">
        <v>0</v>
      </c>
      <c r="AB27" s="109">
        <v>0</v>
      </c>
      <c r="AC27" s="119">
        <v>0</v>
      </c>
      <c r="AD27" s="120">
        <v>0</v>
      </c>
      <c r="AE27" s="121">
        <v>0</v>
      </c>
      <c r="AF27" s="106">
        <v>0</v>
      </c>
      <c r="AG27" s="109">
        <v>0</v>
      </c>
      <c r="AH27" s="109">
        <v>1.94</v>
      </c>
      <c r="AI27" s="109">
        <v>4.24</v>
      </c>
      <c r="AJ27" s="107">
        <v>5.49</v>
      </c>
      <c r="AK27" s="122">
        <v>11.17</v>
      </c>
      <c r="AL27" s="108">
        <v>2.91</v>
      </c>
      <c r="AM27" s="109">
        <v>8.2200000000000006</v>
      </c>
      <c r="AN27" s="109">
        <v>15.58</v>
      </c>
      <c r="AO27" s="107">
        <v>9.81</v>
      </c>
      <c r="AP27" s="108">
        <v>21.2</v>
      </c>
      <c r="AQ27" s="109">
        <v>21.2</v>
      </c>
      <c r="AR27" s="109">
        <v>39.130000000000003</v>
      </c>
      <c r="AS27" s="109">
        <v>32.97</v>
      </c>
      <c r="AT27" s="109">
        <v>62.93</v>
      </c>
      <c r="AU27" s="119">
        <v>40</v>
      </c>
      <c r="AV27" s="105"/>
      <c r="AW27" s="105"/>
      <c r="AX27" s="105"/>
      <c r="AY27" s="105"/>
      <c r="AZ27" s="105"/>
      <c r="BA27" s="105"/>
      <c r="BB27" s="105"/>
    </row>
    <row r="28" spans="1:68" x14ac:dyDescent="0.25">
      <c r="A28" s="325" t="s">
        <v>54</v>
      </c>
      <c r="B28" s="328">
        <v>273.86</v>
      </c>
      <c r="C28" s="107">
        <v>230.78</v>
      </c>
      <c r="D28" s="330">
        <v>262.47000000000003</v>
      </c>
      <c r="E28" s="108">
        <v>217.16</v>
      </c>
      <c r="F28" s="328">
        <v>126.12</v>
      </c>
      <c r="G28" s="107">
        <v>71.89</v>
      </c>
      <c r="H28" s="108">
        <v>65.61</v>
      </c>
      <c r="I28" s="108">
        <v>16.12</v>
      </c>
      <c r="J28" s="108">
        <v>22.05</v>
      </c>
      <c r="K28" s="108">
        <v>23.22</v>
      </c>
      <c r="L28" s="108">
        <v>11.09</v>
      </c>
      <c r="M28" s="108">
        <v>14.61</v>
      </c>
      <c r="N28" s="108">
        <v>17.77</v>
      </c>
      <c r="O28" s="108">
        <v>7.1</v>
      </c>
      <c r="P28" s="106">
        <v>13.76</v>
      </c>
      <c r="Q28" s="107">
        <v>11.07</v>
      </c>
      <c r="R28" s="106">
        <v>6.63</v>
      </c>
      <c r="S28" s="109">
        <v>7.91</v>
      </c>
      <c r="T28" s="109">
        <v>6.3</v>
      </c>
      <c r="U28" s="109">
        <v>0</v>
      </c>
      <c r="V28" s="107">
        <v>0</v>
      </c>
      <c r="W28" s="108">
        <v>6.42</v>
      </c>
      <c r="X28" s="108">
        <v>8.48</v>
      </c>
      <c r="Y28" s="106">
        <v>4.63</v>
      </c>
      <c r="Z28" s="107">
        <v>0</v>
      </c>
      <c r="AA28" s="106">
        <v>0</v>
      </c>
      <c r="AB28" s="109">
        <v>0</v>
      </c>
      <c r="AC28" s="119">
        <v>0</v>
      </c>
      <c r="AD28" s="120">
        <v>0</v>
      </c>
      <c r="AE28" s="121">
        <v>0</v>
      </c>
      <c r="AF28" s="106">
        <v>0</v>
      </c>
      <c r="AG28" s="109">
        <v>13.07</v>
      </c>
      <c r="AH28" s="109">
        <v>19.809999999999999</v>
      </c>
      <c r="AI28" s="109">
        <v>21.8</v>
      </c>
      <c r="AJ28" s="107">
        <v>24.44</v>
      </c>
      <c r="AK28" s="122">
        <v>50</v>
      </c>
      <c r="AL28" s="108">
        <v>42.43</v>
      </c>
      <c r="AM28" s="109">
        <v>66.010000000000005</v>
      </c>
      <c r="AN28" s="109">
        <v>57.48</v>
      </c>
      <c r="AO28" s="107">
        <v>77.790000000000006</v>
      </c>
      <c r="AP28" s="108">
        <v>112.76</v>
      </c>
      <c r="AQ28" s="109">
        <v>112.76</v>
      </c>
      <c r="AR28" s="109">
        <v>90.25</v>
      </c>
      <c r="AS28" s="109">
        <v>135.41999999999999</v>
      </c>
      <c r="AT28" s="109">
        <v>172.23</v>
      </c>
      <c r="AU28" s="119">
        <v>216.02</v>
      </c>
      <c r="AV28" s="105"/>
      <c r="AW28" s="105"/>
      <c r="AX28" s="105"/>
      <c r="AY28" s="105"/>
      <c r="AZ28" s="105"/>
      <c r="BA28" s="105"/>
      <c r="BB28" s="105"/>
    </row>
    <row r="29" spans="1:68" x14ac:dyDescent="0.25">
      <c r="A29" s="326" t="s">
        <v>55</v>
      </c>
      <c r="B29" s="328">
        <v>93.35</v>
      </c>
      <c r="C29" s="107">
        <v>109.7</v>
      </c>
      <c r="D29" s="330">
        <v>102.69</v>
      </c>
      <c r="E29" s="108">
        <v>67.069999999999993</v>
      </c>
      <c r="F29" s="328">
        <v>31.84</v>
      </c>
      <c r="G29" s="107">
        <v>31.26</v>
      </c>
      <c r="H29" s="108">
        <v>18.53</v>
      </c>
      <c r="I29" s="108">
        <v>13.88</v>
      </c>
      <c r="J29" s="108">
        <v>8.58</v>
      </c>
      <c r="K29" s="108">
        <v>10.96</v>
      </c>
      <c r="L29" s="108">
        <v>8.42</v>
      </c>
      <c r="M29" s="108">
        <v>14.31</v>
      </c>
      <c r="N29" s="108">
        <v>5.32</v>
      </c>
      <c r="O29" s="108">
        <v>6.3</v>
      </c>
      <c r="P29" s="106">
        <v>8.06</v>
      </c>
      <c r="Q29" s="107">
        <v>0</v>
      </c>
      <c r="R29" s="106">
        <v>0</v>
      </c>
      <c r="S29" s="109">
        <v>5.24</v>
      </c>
      <c r="T29" s="109">
        <v>4.28</v>
      </c>
      <c r="U29" s="109">
        <v>0</v>
      </c>
      <c r="V29" s="107">
        <v>0</v>
      </c>
      <c r="W29" s="108">
        <v>0</v>
      </c>
      <c r="X29" s="108">
        <v>6.7</v>
      </c>
      <c r="Y29" s="106">
        <v>5.12</v>
      </c>
      <c r="Z29" s="107">
        <v>3.52</v>
      </c>
      <c r="AA29" s="106">
        <v>0</v>
      </c>
      <c r="AB29" s="109">
        <v>0</v>
      </c>
      <c r="AC29" s="119">
        <v>0</v>
      </c>
      <c r="AD29" s="120">
        <v>0</v>
      </c>
      <c r="AE29" s="121">
        <v>0</v>
      </c>
      <c r="AF29" s="106">
        <v>0</v>
      </c>
      <c r="AG29" s="109">
        <v>0</v>
      </c>
      <c r="AH29" s="109">
        <v>0</v>
      </c>
      <c r="AI29" s="109">
        <v>0</v>
      </c>
      <c r="AJ29" s="107">
        <v>0</v>
      </c>
      <c r="AK29" s="122">
        <v>0</v>
      </c>
      <c r="AL29" s="108">
        <v>0</v>
      </c>
      <c r="AM29" s="109">
        <v>0</v>
      </c>
      <c r="AN29" s="109">
        <v>0</v>
      </c>
      <c r="AO29" s="107">
        <v>0</v>
      </c>
      <c r="AP29" s="108">
        <v>0</v>
      </c>
      <c r="AQ29" s="109">
        <v>0</v>
      </c>
      <c r="AR29" s="109">
        <v>0</v>
      </c>
      <c r="AS29" s="109">
        <v>0</v>
      </c>
      <c r="AT29" s="109">
        <v>0</v>
      </c>
      <c r="AU29" s="119">
        <v>0</v>
      </c>
      <c r="AV29" s="105"/>
      <c r="AW29" s="105"/>
      <c r="AX29" s="105"/>
      <c r="AY29" s="105"/>
      <c r="AZ29" s="105"/>
      <c r="BA29" s="105"/>
      <c r="BB29" s="105"/>
    </row>
    <row r="30" spans="1:68" s="15" customFormat="1" x14ac:dyDescent="0.25">
      <c r="A30" s="130" t="s">
        <v>14</v>
      </c>
      <c r="B30" s="131">
        <f>AVERAGE(B21:B29)</f>
        <v>134.89999999999998</v>
      </c>
      <c r="C30" s="131">
        <f>AVERAGE(C21:C29)</f>
        <v>138.55000000000001</v>
      </c>
      <c r="D30" s="131">
        <f t="shared" ref="D30:O30" si="3">AVERAGE(D21:D29)</f>
        <v>123.64222222222222</v>
      </c>
      <c r="E30" s="131">
        <f t="shared" si="3"/>
        <v>104.45333333333332</v>
      </c>
      <c r="F30" s="131">
        <f t="shared" si="3"/>
        <v>65.217777777777783</v>
      </c>
      <c r="G30" s="131">
        <f t="shared" si="3"/>
        <v>37.794444444444451</v>
      </c>
      <c r="H30" s="131">
        <f t="shared" si="3"/>
        <v>28.546666666666674</v>
      </c>
      <c r="I30" s="131">
        <f t="shared" si="3"/>
        <v>17.452222222222222</v>
      </c>
      <c r="J30" s="131">
        <f t="shared" si="3"/>
        <v>12.706666666666667</v>
      </c>
      <c r="K30" s="131">
        <f t="shared" si="3"/>
        <v>9.6844444444444449</v>
      </c>
      <c r="L30" s="131">
        <f t="shared" si="3"/>
        <v>10.978888888888889</v>
      </c>
      <c r="M30" s="131">
        <f t="shared" si="3"/>
        <v>8.3555555555555561</v>
      </c>
      <c r="N30" s="131">
        <f t="shared" si="3"/>
        <v>8.2355555555555569</v>
      </c>
      <c r="O30" s="131">
        <f t="shared" si="3"/>
        <v>4.1466666666666665</v>
      </c>
      <c r="P30" s="131">
        <f>AVERAGE(P21:P29)</f>
        <v>5.99</v>
      </c>
      <c r="Q30" s="131">
        <f>AVERAGE(Q21:Q29)</f>
        <v>3.8488888888888888</v>
      </c>
      <c r="R30" s="131">
        <f>AVERAGE(R21:R29)</f>
        <v>2.9166666666666665</v>
      </c>
      <c r="S30" s="131">
        <f>AVERAGE(S21:S29)</f>
        <v>4.1655555555555557</v>
      </c>
      <c r="T30" s="131">
        <f t="shared" ref="T30:AU30" si="4">AVERAGE(T21:T29)</f>
        <v>2.8144444444444447</v>
      </c>
      <c r="U30" s="131">
        <f t="shared" si="4"/>
        <v>1.01</v>
      </c>
      <c r="V30" s="131">
        <f t="shared" si="4"/>
        <v>3.6033333333333335</v>
      </c>
      <c r="W30" s="131">
        <f t="shared" si="4"/>
        <v>4.427777777777778</v>
      </c>
      <c r="X30" s="131">
        <f t="shared" si="4"/>
        <v>4.25</v>
      </c>
      <c r="Y30" s="131">
        <f t="shared" si="4"/>
        <v>4.7433333333333332</v>
      </c>
      <c r="Z30" s="131">
        <f t="shared" si="4"/>
        <v>4.703333333333334</v>
      </c>
      <c r="AA30" s="131">
        <f t="shared" si="4"/>
        <v>3.9233333333333329</v>
      </c>
      <c r="AB30" s="131">
        <f t="shared" si="4"/>
        <v>2.6577777777777776</v>
      </c>
      <c r="AC30" s="131">
        <f t="shared" si="4"/>
        <v>4.3899999999999997</v>
      </c>
      <c r="AD30" s="131">
        <f t="shared" si="4"/>
        <v>11.85888888888889</v>
      </c>
      <c r="AE30" s="131">
        <f t="shared" si="4"/>
        <v>19.933333333333334</v>
      </c>
      <c r="AF30" s="131">
        <f t="shared" si="4"/>
        <v>23.393333333333334</v>
      </c>
      <c r="AG30" s="131">
        <f t="shared" si="4"/>
        <v>33.948888888888888</v>
      </c>
      <c r="AH30" s="131">
        <f t="shared" si="4"/>
        <v>42.13111111111111</v>
      </c>
      <c r="AI30" s="131">
        <f t="shared" si="4"/>
        <v>56.00555555555556</v>
      </c>
      <c r="AJ30" s="131">
        <f t="shared" si="4"/>
        <v>73.604444444444454</v>
      </c>
      <c r="AK30" s="131">
        <f t="shared" si="4"/>
        <v>90.475555555555559</v>
      </c>
      <c r="AL30" s="131">
        <f t="shared" si="4"/>
        <v>86.353333333333325</v>
      </c>
      <c r="AM30" s="131">
        <f t="shared" si="4"/>
        <v>119.58777777777777</v>
      </c>
      <c r="AN30" s="131">
        <f t="shared" si="4"/>
        <v>129.21555555555554</v>
      </c>
      <c r="AO30" s="131">
        <f t="shared" si="4"/>
        <v>154.41777777777779</v>
      </c>
      <c r="AP30" s="131">
        <f t="shared" si="4"/>
        <v>147.27333333333337</v>
      </c>
      <c r="AQ30" s="131">
        <f t="shared" si="4"/>
        <v>147.27333333333337</v>
      </c>
      <c r="AR30" s="131">
        <f t="shared" si="4"/>
        <v>201.35888888888888</v>
      </c>
      <c r="AS30" s="131">
        <f t="shared" si="4"/>
        <v>240.22777777777776</v>
      </c>
      <c r="AT30" s="131">
        <f t="shared" si="4"/>
        <v>312.11555555555555</v>
      </c>
      <c r="AU30" s="131">
        <f t="shared" si="4"/>
        <v>271.95222222222225</v>
      </c>
      <c r="AV30" s="105"/>
      <c r="AW30" s="105"/>
      <c r="AX30" s="105"/>
      <c r="AY30" s="105"/>
      <c r="AZ30" s="105"/>
      <c r="BA30" s="105"/>
      <c r="BB30" s="105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</row>
    <row r="31" spans="1:68" s="17" customFormat="1" x14ac:dyDescent="0.25">
      <c r="A31" s="113" t="s">
        <v>46</v>
      </c>
      <c r="B31" s="105">
        <f>STDEV(B21:B29)</f>
        <v>61.787054064747295</v>
      </c>
      <c r="C31" s="105">
        <f>STDEV(C21:C29)</f>
        <v>47.962527821206407</v>
      </c>
      <c r="D31" s="105">
        <f t="shared" ref="D31:O31" si="5">STDEV(D21:D29)</f>
        <v>61.863302283700072</v>
      </c>
      <c r="E31" s="105">
        <f t="shared" si="5"/>
        <v>50.841128282130036</v>
      </c>
      <c r="F31" s="105">
        <f t="shared" si="5"/>
        <v>30.934709784390169</v>
      </c>
      <c r="G31" s="105">
        <f t="shared" si="5"/>
        <v>13.354699651350355</v>
      </c>
      <c r="H31" s="105">
        <f t="shared" si="5"/>
        <v>15.866870359336758</v>
      </c>
      <c r="I31" s="105">
        <f t="shared" si="5"/>
        <v>4.7452417688084623</v>
      </c>
      <c r="J31" s="105">
        <f t="shared" si="5"/>
        <v>7.1794324288205384</v>
      </c>
      <c r="K31" s="105">
        <f t="shared" si="5"/>
        <v>6.5285739467189758</v>
      </c>
      <c r="L31" s="105">
        <f t="shared" si="5"/>
        <v>6.2960968949906704</v>
      </c>
      <c r="M31" s="105">
        <f t="shared" si="5"/>
        <v>4.4678605369659614</v>
      </c>
      <c r="N31" s="105">
        <f t="shared" si="5"/>
        <v>5.5625963162697492</v>
      </c>
      <c r="O31" s="105">
        <f t="shared" si="5"/>
        <v>4.1159294211635853</v>
      </c>
      <c r="P31" s="105">
        <f>STDEV(P21:P29)</f>
        <v>5.239892651572168</v>
      </c>
      <c r="Q31" s="105">
        <f>STDEV(Q21:Q29)</f>
        <v>4.2521037276989277</v>
      </c>
      <c r="R31" s="105">
        <f>STDEV(R21:R29)</f>
        <v>3.5951251716734425</v>
      </c>
      <c r="S31" s="105">
        <f>STDEV(S21:S29)</f>
        <v>3.5068223191056851</v>
      </c>
      <c r="T31" s="105">
        <f t="shared" ref="T31:AU31" si="6">STDEV(T21:T29)</f>
        <v>3.9587912015889115</v>
      </c>
      <c r="U31" s="105">
        <f t="shared" si="6"/>
        <v>2.0513532119067159</v>
      </c>
      <c r="V31" s="105">
        <f t="shared" si="6"/>
        <v>5.1430098191623168</v>
      </c>
      <c r="W31" s="105">
        <f t="shared" si="6"/>
        <v>4.8241832929983541</v>
      </c>
      <c r="X31" s="105">
        <f t="shared" si="6"/>
        <v>4.5422323806692226</v>
      </c>
      <c r="Y31" s="105">
        <f t="shared" si="6"/>
        <v>4.1168252331134969</v>
      </c>
      <c r="Z31" s="105">
        <f t="shared" si="6"/>
        <v>5.8759531141764558</v>
      </c>
      <c r="AA31" s="105">
        <f t="shared" si="6"/>
        <v>8.2452501478123761</v>
      </c>
      <c r="AB31" s="105">
        <f t="shared" si="6"/>
        <v>6.7983633651375568</v>
      </c>
      <c r="AC31" s="105">
        <f t="shared" si="6"/>
        <v>9.2371072311627938</v>
      </c>
      <c r="AD31" s="105">
        <f t="shared" si="6"/>
        <v>26.454124652142831</v>
      </c>
      <c r="AE31" s="105">
        <f t="shared" si="6"/>
        <v>49.460191315845115</v>
      </c>
      <c r="AF31" s="105">
        <f t="shared" si="6"/>
        <v>60.789404298775622</v>
      </c>
      <c r="AG31" s="105">
        <f t="shared" si="6"/>
        <v>77.95414765175174</v>
      </c>
      <c r="AH31" s="105">
        <f t="shared" si="6"/>
        <v>100.91786975610965</v>
      </c>
      <c r="AI31" s="105">
        <f t="shared" si="6"/>
        <v>140.23978831907078</v>
      </c>
      <c r="AJ31" s="105">
        <f t="shared" si="6"/>
        <v>184.97927722525515</v>
      </c>
      <c r="AK31" s="105">
        <f t="shared" si="6"/>
        <v>214.34840010547731</v>
      </c>
      <c r="AL31" s="105">
        <f t="shared" si="6"/>
        <v>214.85195786866828</v>
      </c>
      <c r="AM31" s="105">
        <f t="shared" si="6"/>
        <v>302.89452808600629</v>
      </c>
      <c r="AN31" s="105">
        <f t="shared" si="6"/>
        <v>333.74945798124941</v>
      </c>
      <c r="AO31" s="105">
        <f t="shared" si="6"/>
        <v>406.29839523365638</v>
      </c>
      <c r="AP31" s="105">
        <f t="shared" si="6"/>
        <v>358.85876055211469</v>
      </c>
      <c r="AQ31" s="105">
        <f t="shared" si="6"/>
        <v>358.85876055211469</v>
      </c>
      <c r="AR31" s="105">
        <f t="shared" si="6"/>
        <v>534.1743344041447</v>
      </c>
      <c r="AS31" s="105">
        <f t="shared" si="6"/>
        <v>631.0927905383204</v>
      </c>
      <c r="AT31" s="105">
        <f t="shared" si="6"/>
        <v>817.21020531915644</v>
      </c>
      <c r="AU31" s="105">
        <f t="shared" si="6"/>
        <v>690.92831380646464</v>
      </c>
      <c r="AV31" s="105"/>
      <c r="AW31" s="105"/>
      <c r="AX31" s="105"/>
      <c r="AY31" s="105"/>
      <c r="AZ31" s="105"/>
      <c r="BA31" s="105"/>
      <c r="BB31" s="105"/>
    </row>
    <row r="32" spans="1:68" s="17" customFormat="1" x14ac:dyDescent="0.25">
      <c r="A32" s="113" t="s">
        <v>16</v>
      </c>
      <c r="B32" s="105">
        <f>MEDIAN(B21:B29)</f>
        <v>115.04</v>
      </c>
      <c r="C32" s="105">
        <f>MEDIAN(C21:C29)</f>
        <v>140.85</v>
      </c>
      <c r="D32" s="105">
        <f t="shared" ref="D32:O32" si="7">MEDIAN(D21:D29)</f>
        <v>102.69</v>
      </c>
      <c r="E32" s="105">
        <f t="shared" si="7"/>
        <v>96.87</v>
      </c>
      <c r="F32" s="105">
        <f t="shared" si="7"/>
        <v>62.75</v>
      </c>
      <c r="G32" s="105">
        <f t="shared" si="7"/>
        <v>35.32</v>
      </c>
      <c r="H32" s="105">
        <f t="shared" si="7"/>
        <v>22.64</v>
      </c>
      <c r="I32" s="105">
        <f t="shared" si="7"/>
        <v>16.46</v>
      </c>
      <c r="J32" s="105">
        <f t="shared" si="7"/>
        <v>8.74</v>
      </c>
      <c r="K32" s="105">
        <f t="shared" si="7"/>
        <v>8.69</v>
      </c>
      <c r="L32" s="105">
        <f t="shared" si="7"/>
        <v>10.44</v>
      </c>
      <c r="M32" s="105">
        <f t="shared" si="7"/>
        <v>8.06</v>
      </c>
      <c r="N32" s="105">
        <f t="shared" si="7"/>
        <v>7.38</v>
      </c>
      <c r="O32" s="105">
        <f t="shared" si="7"/>
        <v>5.61</v>
      </c>
      <c r="P32" s="105">
        <f>MEDIAN(P21:P29)</f>
        <v>5.57</v>
      </c>
      <c r="Q32" s="105">
        <f>MEDIAN(Q21:Q29)</f>
        <v>3.64</v>
      </c>
      <c r="R32" s="105">
        <f>MEDIAN(R21:R29)</f>
        <v>0</v>
      </c>
      <c r="S32" s="105">
        <f>MEDIAN(S21:S29)</f>
        <v>5.24</v>
      </c>
      <c r="T32" s="105">
        <f t="shared" ref="T32:AU32" si="8">MEDIAN(T21:T29)</f>
        <v>0</v>
      </c>
      <c r="U32" s="105">
        <f t="shared" si="8"/>
        <v>0</v>
      </c>
      <c r="V32" s="105">
        <f t="shared" si="8"/>
        <v>0</v>
      </c>
      <c r="W32" s="105">
        <f t="shared" si="8"/>
        <v>4.4400000000000004</v>
      </c>
      <c r="X32" s="105">
        <f t="shared" si="8"/>
        <v>4.97</v>
      </c>
      <c r="Y32" s="105">
        <f t="shared" si="8"/>
        <v>4.72</v>
      </c>
      <c r="Z32" s="105">
        <f t="shared" si="8"/>
        <v>3.52</v>
      </c>
      <c r="AA32" s="105">
        <f t="shared" si="8"/>
        <v>0</v>
      </c>
      <c r="AB32" s="105">
        <f t="shared" si="8"/>
        <v>0</v>
      </c>
      <c r="AC32" s="105">
        <f t="shared" si="8"/>
        <v>0</v>
      </c>
      <c r="AD32" s="105">
        <f t="shared" si="8"/>
        <v>0</v>
      </c>
      <c r="AE32" s="105">
        <f t="shared" si="8"/>
        <v>0</v>
      </c>
      <c r="AF32" s="105">
        <f t="shared" si="8"/>
        <v>0</v>
      </c>
      <c r="AG32" s="105">
        <f t="shared" si="8"/>
        <v>0</v>
      </c>
      <c r="AH32" s="105">
        <f t="shared" si="8"/>
        <v>0</v>
      </c>
      <c r="AI32" s="105">
        <f t="shared" si="8"/>
        <v>0</v>
      </c>
      <c r="AJ32" s="105">
        <f t="shared" si="8"/>
        <v>0</v>
      </c>
      <c r="AK32" s="105">
        <f t="shared" si="8"/>
        <v>6.11</v>
      </c>
      <c r="AL32" s="105">
        <f t="shared" si="8"/>
        <v>0</v>
      </c>
      <c r="AM32" s="105">
        <f t="shared" si="8"/>
        <v>0</v>
      </c>
      <c r="AN32" s="105">
        <f t="shared" si="8"/>
        <v>5.36</v>
      </c>
      <c r="AO32" s="105">
        <f t="shared" si="8"/>
        <v>3.66</v>
      </c>
      <c r="AP32" s="105">
        <f t="shared" si="8"/>
        <v>7.95</v>
      </c>
      <c r="AQ32" s="105">
        <f t="shared" si="8"/>
        <v>7.95</v>
      </c>
      <c r="AR32" s="105">
        <f t="shared" si="8"/>
        <v>7.77</v>
      </c>
      <c r="AS32" s="105">
        <f t="shared" si="8"/>
        <v>3.59</v>
      </c>
      <c r="AT32" s="105">
        <f t="shared" si="8"/>
        <v>9.31</v>
      </c>
      <c r="AU32" s="105">
        <f t="shared" si="8"/>
        <v>11.59</v>
      </c>
      <c r="AV32" s="105"/>
      <c r="AW32" s="105"/>
      <c r="AX32" s="105"/>
      <c r="AY32" s="105"/>
      <c r="AZ32" s="105"/>
      <c r="BA32" s="105"/>
      <c r="BB32" s="105"/>
    </row>
    <row r="33" spans="1:54" x14ac:dyDescent="0.25">
      <c r="A33" s="113"/>
      <c r="C33" s="26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7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CFC5D-7E30-4788-BAD7-BD05FBE9FDD8}">
  <dimension ref="A1:BG52"/>
  <sheetViews>
    <sheetView zoomScale="59" zoomScaleNormal="59" workbookViewId="0">
      <selection activeCell="Q38" sqref="Q38"/>
    </sheetView>
  </sheetViews>
  <sheetFormatPr defaultRowHeight="15" x14ac:dyDescent="0.25"/>
  <cols>
    <col min="1" max="1" width="13" customWidth="1"/>
    <col min="24" max="24" width="12" customWidth="1"/>
  </cols>
  <sheetData>
    <row r="1" spans="1:59" ht="18.75" x14ac:dyDescent="0.3">
      <c r="A1" s="128" t="s">
        <v>111</v>
      </c>
    </row>
    <row r="2" spans="1:59" x14ac:dyDescent="0.25">
      <c r="A2" s="201"/>
      <c r="O2" s="51"/>
      <c r="P2" s="51"/>
      <c r="Q2" s="51"/>
      <c r="R2" s="51"/>
      <c r="S2" s="51"/>
    </row>
    <row r="3" spans="1:59" x14ac:dyDescent="0.25">
      <c r="A3" s="201"/>
      <c r="B3" s="47" t="s">
        <v>161</v>
      </c>
      <c r="O3" s="51"/>
      <c r="P3" s="51"/>
      <c r="Q3" s="51"/>
      <c r="R3" s="51"/>
      <c r="S3" s="51"/>
    </row>
    <row r="4" spans="1:59" x14ac:dyDescent="0.25">
      <c r="B4" s="161" t="s">
        <v>88</v>
      </c>
      <c r="C4" s="90"/>
      <c r="D4" s="161" t="s">
        <v>89</v>
      </c>
      <c r="E4" s="90"/>
      <c r="F4" s="161" t="s">
        <v>90</v>
      </c>
      <c r="G4" s="144"/>
      <c r="H4" s="22"/>
      <c r="I4" s="22"/>
      <c r="O4" s="3"/>
      <c r="P4" s="51"/>
      <c r="Q4" s="51"/>
      <c r="R4" s="51"/>
      <c r="S4" s="154"/>
    </row>
    <row r="5" spans="1:59" s="22" customFormat="1" x14ac:dyDescent="0.25">
      <c r="A5" s="22" t="s">
        <v>25</v>
      </c>
      <c r="B5" s="153">
        <v>41732</v>
      </c>
      <c r="C5" s="25">
        <v>41736</v>
      </c>
      <c r="D5" s="153">
        <v>41739</v>
      </c>
      <c r="E5" s="25">
        <v>41743</v>
      </c>
      <c r="F5" s="153">
        <v>41746</v>
      </c>
      <c r="G5" s="25">
        <v>41751</v>
      </c>
      <c r="H5" s="25">
        <v>41757</v>
      </c>
      <c r="I5" s="25">
        <v>41761</v>
      </c>
      <c r="J5" s="25">
        <v>41764</v>
      </c>
      <c r="K5" s="25">
        <v>41767</v>
      </c>
      <c r="L5" s="25">
        <v>41772</v>
      </c>
      <c r="M5" s="25">
        <v>41778</v>
      </c>
      <c r="N5" s="25">
        <v>41781</v>
      </c>
      <c r="O5" s="154">
        <v>41785</v>
      </c>
      <c r="P5" s="154">
        <v>41788</v>
      </c>
      <c r="Q5" s="154">
        <v>41793</v>
      </c>
      <c r="R5" s="154">
        <v>41795</v>
      </c>
      <c r="S5" s="154">
        <v>41799</v>
      </c>
      <c r="T5" s="25">
        <v>41802</v>
      </c>
      <c r="U5" s="25">
        <v>41806</v>
      </c>
      <c r="V5" s="25">
        <v>41810</v>
      </c>
      <c r="W5" s="25">
        <v>41815</v>
      </c>
      <c r="X5" s="25">
        <v>41817</v>
      </c>
      <c r="Y5" s="25">
        <v>41820</v>
      </c>
      <c r="Z5" s="25">
        <v>41823</v>
      </c>
      <c r="AA5" s="25">
        <v>41829</v>
      </c>
      <c r="AB5" s="25">
        <v>41835</v>
      </c>
      <c r="AC5" s="25"/>
      <c r="AD5" s="25"/>
      <c r="AE5" s="25"/>
      <c r="AF5" s="25"/>
      <c r="AG5" s="25"/>
      <c r="AH5" s="25"/>
      <c r="AI5" s="25"/>
    </row>
    <row r="6" spans="1:59" s="72" customFormat="1" x14ac:dyDescent="0.25">
      <c r="A6" s="72" t="s">
        <v>26</v>
      </c>
      <c r="B6" s="202">
        <v>63</v>
      </c>
      <c r="C6" s="72">
        <v>67</v>
      </c>
      <c r="D6" s="202">
        <v>70</v>
      </c>
      <c r="E6" s="203">
        <v>74</v>
      </c>
      <c r="F6" s="204">
        <v>77</v>
      </c>
      <c r="G6" s="203">
        <v>82</v>
      </c>
      <c r="H6" s="205">
        <v>88</v>
      </c>
      <c r="I6" s="205">
        <v>92</v>
      </c>
      <c r="J6" s="205">
        <v>95</v>
      </c>
      <c r="K6" s="205">
        <v>98</v>
      </c>
      <c r="L6" s="205">
        <v>103</v>
      </c>
      <c r="M6" s="205">
        <v>109</v>
      </c>
      <c r="N6" s="206">
        <v>112</v>
      </c>
      <c r="O6" s="216">
        <v>116</v>
      </c>
      <c r="P6" s="205">
        <v>119</v>
      </c>
      <c r="Q6" s="205">
        <v>124</v>
      </c>
      <c r="R6" s="205">
        <v>126</v>
      </c>
      <c r="S6" s="205">
        <v>130</v>
      </c>
      <c r="T6" s="205">
        <v>133</v>
      </c>
      <c r="U6" s="205">
        <v>137</v>
      </c>
      <c r="V6" s="205">
        <v>141</v>
      </c>
      <c r="W6" s="207">
        <v>146</v>
      </c>
      <c r="X6" s="207">
        <v>148</v>
      </c>
      <c r="Y6" s="207">
        <v>151</v>
      </c>
      <c r="Z6" s="207">
        <v>154</v>
      </c>
      <c r="AA6" s="207">
        <v>160</v>
      </c>
      <c r="AB6" s="207">
        <v>166</v>
      </c>
    </row>
    <row r="7" spans="1:59" x14ac:dyDescent="0.25">
      <c r="A7" s="22" t="s">
        <v>6</v>
      </c>
      <c r="B7" s="87" t="s">
        <v>1</v>
      </c>
      <c r="C7" s="87" t="s">
        <v>1</v>
      </c>
      <c r="D7" s="87" t="s">
        <v>1</v>
      </c>
      <c r="E7" s="87" t="s">
        <v>1</v>
      </c>
      <c r="F7" s="87" t="s">
        <v>1</v>
      </c>
      <c r="G7" s="87" t="s">
        <v>1</v>
      </c>
      <c r="H7" s="87" t="s">
        <v>1</v>
      </c>
      <c r="I7" s="87" t="s">
        <v>1</v>
      </c>
      <c r="J7" s="87" t="s">
        <v>1</v>
      </c>
      <c r="K7" s="87" t="s">
        <v>1</v>
      </c>
      <c r="L7" s="87" t="s">
        <v>1</v>
      </c>
      <c r="M7" s="87" t="s">
        <v>1</v>
      </c>
      <c r="N7" s="87" t="s">
        <v>1</v>
      </c>
      <c r="O7" s="86" t="s">
        <v>1</v>
      </c>
      <c r="P7" s="86" t="s">
        <v>1</v>
      </c>
      <c r="Q7" s="51"/>
      <c r="R7" s="51"/>
      <c r="S7" s="51"/>
      <c r="T7" s="51"/>
      <c r="U7" s="51"/>
      <c r="W7" s="51"/>
      <c r="X7" s="51"/>
      <c r="Y7" s="51"/>
      <c r="Z7" s="51"/>
      <c r="AA7" s="51"/>
      <c r="AB7" s="51"/>
      <c r="AJ7" s="51"/>
      <c r="AK7" s="51"/>
      <c r="AL7" s="51"/>
      <c r="AM7" s="51"/>
    </row>
    <row r="8" spans="1:59" x14ac:dyDescent="0.25">
      <c r="A8" s="223" t="s">
        <v>91</v>
      </c>
      <c r="B8" s="208">
        <v>87.33</v>
      </c>
      <c r="C8" s="104">
        <v>159.25</v>
      </c>
      <c r="D8" s="104">
        <v>140.55000000000001</v>
      </c>
      <c r="E8" s="104">
        <v>174.14</v>
      </c>
      <c r="F8" s="104">
        <v>186.8</v>
      </c>
      <c r="G8" s="104">
        <v>243.82</v>
      </c>
      <c r="H8" s="104">
        <v>309.38</v>
      </c>
      <c r="I8" s="104">
        <v>463.06</v>
      </c>
      <c r="J8" s="104">
        <v>525.97</v>
      </c>
      <c r="K8" s="104">
        <v>628.20000000000005</v>
      </c>
      <c r="L8" s="104">
        <v>789.1</v>
      </c>
      <c r="M8" s="104">
        <v>893.72</v>
      </c>
      <c r="N8" s="104">
        <v>1026.21</v>
      </c>
      <c r="O8" s="104">
        <v>949.55</v>
      </c>
      <c r="P8" s="104">
        <v>1345.85</v>
      </c>
      <c r="Q8" s="104">
        <v>1151.3499999999999</v>
      </c>
      <c r="R8" s="104">
        <v>1411.38</v>
      </c>
      <c r="S8" s="104">
        <v>1690.67</v>
      </c>
      <c r="T8" s="104">
        <v>1556.24</v>
      </c>
      <c r="U8" s="127">
        <v>1592.1</v>
      </c>
      <c r="V8" s="217"/>
      <c r="W8" s="218"/>
      <c r="X8" s="218"/>
      <c r="Y8" s="219"/>
      <c r="Z8" s="219"/>
      <c r="AA8" s="219"/>
      <c r="AB8" s="219"/>
      <c r="AC8" s="133"/>
      <c r="AD8" s="133"/>
      <c r="AE8" s="133"/>
      <c r="AF8" s="133"/>
      <c r="AG8" s="133"/>
      <c r="AH8" s="133"/>
      <c r="AI8" s="133"/>
      <c r="AJ8" s="220"/>
      <c r="AK8" s="154"/>
      <c r="AL8" s="154"/>
      <c r="AM8" s="154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2"/>
      <c r="BC8" s="22"/>
      <c r="BD8" s="22"/>
      <c r="BE8" s="22"/>
      <c r="BF8" s="22"/>
      <c r="BG8" s="22"/>
    </row>
    <row r="9" spans="1:59" x14ac:dyDescent="0.25">
      <c r="A9" s="223" t="s">
        <v>92</v>
      </c>
      <c r="B9" s="109">
        <v>68.3</v>
      </c>
      <c r="C9" s="109">
        <v>93.47</v>
      </c>
      <c r="D9" s="109">
        <v>99.89</v>
      </c>
      <c r="E9" s="109">
        <v>62.86</v>
      </c>
      <c r="F9" s="109">
        <v>96.34</v>
      </c>
      <c r="G9" s="109">
        <v>108.76</v>
      </c>
      <c r="H9" s="109">
        <v>123.68</v>
      </c>
      <c r="I9" s="109">
        <v>148.07</v>
      </c>
      <c r="J9" s="109">
        <v>151.56</v>
      </c>
      <c r="K9" s="109">
        <v>168.62</v>
      </c>
      <c r="L9" s="109">
        <v>177.48</v>
      </c>
      <c r="M9" s="109">
        <v>339.14</v>
      </c>
      <c r="N9" s="109">
        <v>176.24</v>
      </c>
      <c r="O9" s="109">
        <v>376.89</v>
      </c>
      <c r="P9" s="109">
        <v>297.89</v>
      </c>
      <c r="Q9" s="109">
        <v>196.06</v>
      </c>
      <c r="R9" s="109">
        <v>475.79</v>
      </c>
      <c r="S9" s="109">
        <v>529.03</v>
      </c>
      <c r="T9" s="109">
        <v>612.52</v>
      </c>
      <c r="U9" s="119">
        <v>314.18</v>
      </c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1"/>
      <c r="BA9" s="51"/>
    </row>
    <row r="10" spans="1:59" x14ac:dyDescent="0.25">
      <c r="A10" s="223" t="s">
        <v>93</v>
      </c>
      <c r="B10" s="109">
        <v>143.56</v>
      </c>
      <c r="C10" s="109">
        <v>134.65</v>
      </c>
      <c r="D10" s="109">
        <v>175.94</v>
      </c>
      <c r="E10" s="109">
        <v>221.48</v>
      </c>
      <c r="F10" s="109">
        <v>310.64999999999998</v>
      </c>
      <c r="G10" s="109">
        <v>403.41</v>
      </c>
      <c r="H10" s="109">
        <v>523.36</v>
      </c>
      <c r="I10" s="109">
        <v>743.32</v>
      </c>
      <c r="J10" s="109">
        <v>742.9</v>
      </c>
      <c r="K10" s="109">
        <v>973.95</v>
      </c>
      <c r="L10" s="109">
        <v>1143.67</v>
      </c>
      <c r="M10" s="109">
        <v>1469.83</v>
      </c>
      <c r="N10" s="109">
        <v>1416.76</v>
      </c>
      <c r="O10" s="109">
        <v>1479.25</v>
      </c>
      <c r="P10" s="109">
        <v>1460.23</v>
      </c>
      <c r="Q10" s="109">
        <v>1306.51</v>
      </c>
      <c r="R10" s="109">
        <v>1190.55</v>
      </c>
      <c r="S10" s="109">
        <v>1671</v>
      </c>
      <c r="T10" s="109">
        <v>2125.17</v>
      </c>
      <c r="U10" s="57"/>
      <c r="V10" s="105"/>
      <c r="W10" s="105"/>
      <c r="X10" s="105"/>
      <c r="Y10" s="105"/>
      <c r="Z10" s="105"/>
      <c r="AA10" s="105"/>
      <c r="AB10" s="105"/>
      <c r="AC10" s="17"/>
      <c r="AD10" s="105"/>
      <c r="AE10" s="105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</row>
    <row r="11" spans="1:59" x14ac:dyDescent="0.25">
      <c r="A11" s="223" t="s">
        <v>94</v>
      </c>
      <c r="B11" s="109">
        <v>84.72</v>
      </c>
      <c r="C11" s="109">
        <v>105.71</v>
      </c>
      <c r="D11" s="109">
        <v>78.44</v>
      </c>
      <c r="E11" s="109">
        <v>87.03</v>
      </c>
      <c r="F11" s="109">
        <v>68.73</v>
      </c>
      <c r="G11" s="109">
        <v>48.86</v>
      </c>
      <c r="H11" s="109">
        <v>82.76</v>
      </c>
      <c r="I11" s="109">
        <v>81</v>
      </c>
      <c r="J11" s="109">
        <v>79.86</v>
      </c>
      <c r="K11" s="109">
        <v>104.08</v>
      </c>
      <c r="L11" s="109">
        <v>102.13</v>
      </c>
      <c r="M11" s="109">
        <v>79.569999999999993</v>
      </c>
      <c r="N11" s="109">
        <v>97.34</v>
      </c>
      <c r="O11" s="109">
        <v>90.02</v>
      </c>
      <c r="P11" s="109">
        <v>109.11</v>
      </c>
      <c r="Q11" s="109">
        <v>57.25</v>
      </c>
      <c r="R11" s="109">
        <v>93.2</v>
      </c>
      <c r="S11" s="109">
        <v>138.32</v>
      </c>
      <c r="T11" s="109">
        <v>150.1</v>
      </c>
      <c r="U11" s="119">
        <v>98.15</v>
      </c>
      <c r="V11" s="105"/>
      <c r="W11" s="105"/>
      <c r="X11" s="105"/>
      <c r="Y11" s="105"/>
      <c r="Z11" s="105"/>
      <c r="AA11" s="105"/>
      <c r="AB11" s="105"/>
      <c r="AC11" s="80"/>
      <c r="AD11" s="105"/>
      <c r="AE11" s="105"/>
      <c r="AF11" s="105"/>
      <c r="AG11" s="105"/>
      <c r="AH11" s="105"/>
      <c r="AI11" s="105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</row>
    <row r="12" spans="1:59" x14ac:dyDescent="0.25">
      <c r="A12" s="223" t="s">
        <v>95</v>
      </c>
      <c r="B12" s="109">
        <v>169.66</v>
      </c>
      <c r="C12" s="109">
        <v>209.09</v>
      </c>
      <c r="D12" s="109">
        <v>323.94</v>
      </c>
      <c r="E12" s="109">
        <v>229.22</v>
      </c>
      <c r="F12" s="109">
        <v>260.52</v>
      </c>
      <c r="G12" s="109">
        <v>417.96</v>
      </c>
      <c r="H12" s="109">
        <v>378.61</v>
      </c>
      <c r="I12" s="109">
        <v>578.14</v>
      </c>
      <c r="J12" s="109">
        <v>513.61</v>
      </c>
      <c r="K12" s="109">
        <v>470.97</v>
      </c>
      <c r="L12" s="109">
        <v>448.95</v>
      </c>
      <c r="M12" s="109">
        <v>346.92</v>
      </c>
      <c r="N12" s="109">
        <v>342.5</v>
      </c>
      <c r="O12" s="109">
        <v>300.05</v>
      </c>
      <c r="P12" s="109">
        <v>320.02999999999997</v>
      </c>
      <c r="Q12" s="109">
        <v>236.95</v>
      </c>
      <c r="R12" s="109">
        <v>314.33999999999997</v>
      </c>
      <c r="S12" s="109">
        <v>259.87</v>
      </c>
      <c r="T12" s="109">
        <v>260.83</v>
      </c>
      <c r="U12" s="119">
        <v>201.97</v>
      </c>
      <c r="V12" s="105"/>
      <c r="W12" s="105"/>
      <c r="X12" s="105"/>
      <c r="Y12" s="105"/>
      <c r="Z12" s="105"/>
      <c r="AA12" s="105"/>
      <c r="AB12" s="105"/>
      <c r="AC12" s="80"/>
      <c r="AD12" s="105"/>
      <c r="AE12" s="105"/>
      <c r="AF12" s="105"/>
      <c r="AG12" s="105"/>
      <c r="AH12" s="105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</row>
    <row r="13" spans="1:59" x14ac:dyDescent="0.25">
      <c r="A13" s="223" t="s">
        <v>96</v>
      </c>
      <c r="B13" s="109">
        <v>166.41</v>
      </c>
      <c r="C13" s="109">
        <v>174.68</v>
      </c>
      <c r="D13" s="109">
        <v>282.01</v>
      </c>
      <c r="E13" s="109">
        <v>207.45</v>
      </c>
      <c r="F13" s="109">
        <v>300.23</v>
      </c>
      <c r="G13" s="109">
        <v>264.19</v>
      </c>
      <c r="H13" s="109">
        <v>427.44</v>
      </c>
      <c r="I13" s="109">
        <v>287.16000000000003</v>
      </c>
      <c r="J13" s="109">
        <v>565.65</v>
      </c>
      <c r="K13" s="109">
        <v>615.17999999999995</v>
      </c>
      <c r="L13" s="109">
        <v>832.94</v>
      </c>
      <c r="M13" s="109">
        <v>783.85</v>
      </c>
      <c r="N13" s="109">
        <v>832.3</v>
      </c>
      <c r="O13" s="109">
        <v>918.14</v>
      </c>
      <c r="P13" s="109">
        <v>1141.93</v>
      </c>
      <c r="Q13" s="109">
        <v>1078.8699999999999</v>
      </c>
      <c r="R13" s="109">
        <v>1640.81</v>
      </c>
      <c r="S13" s="109">
        <v>1042.8399999999999</v>
      </c>
      <c r="T13" s="109">
        <v>1728.5</v>
      </c>
      <c r="U13" s="119">
        <v>1498.58</v>
      </c>
      <c r="V13" s="209"/>
      <c r="W13" s="105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</row>
    <row r="14" spans="1:59" x14ac:dyDescent="0.25">
      <c r="A14" s="223" t="s">
        <v>97</v>
      </c>
      <c r="B14" s="109">
        <v>120.09</v>
      </c>
      <c r="C14" s="109">
        <v>124.11</v>
      </c>
      <c r="D14" s="109">
        <v>237.64</v>
      </c>
      <c r="E14" s="109">
        <v>175.95</v>
      </c>
      <c r="F14" s="109">
        <v>240.38</v>
      </c>
      <c r="G14" s="109">
        <v>344.12</v>
      </c>
      <c r="H14" s="109">
        <v>398.86</v>
      </c>
      <c r="I14" s="109">
        <v>605.85</v>
      </c>
      <c r="J14" s="109">
        <v>466.68</v>
      </c>
      <c r="K14" s="109">
        <v>660.08</v>
      </c>
      <c r="L14" s="109">
        <v>714.89</v>
      </c>
      <c r="M14" s="109">
        <v>813.24</v>
      </c>
      <c r="N14" s="109">
        <v>911.9</v>
      </c>
      <c r="O14" s="109">
        <v>1092.05</v>
      </c>
      <c r="P14" s="109">
        <v>1163.23</v>
      </c>
      <c r="Q14" s="109">
        <v>1264.07</v>
      </c>
      <c r="R14" s="109">
        <v>1417.67</v>
      </c>
      <c r="S14" s="109">
        <v>1435.11</v>
      </c>
      <c r="T14" s="109">
        <v>1759.9</v>
      </c>
      <c r="U14" s="119">
        <v>1718.91</v>
      </c>
      <c r="V14" s="209"/>
      <c r="W14" s="105"/>
      <c r="X14" s="210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</row>
    <row r="15" spans="1:59" x14ac:dyDescent="0.25">
      <c r="A15" s="223" t="s">
        <v>19</v>
      </c>
      <c r="B15" s="110">
        <v>287.81</v>
      </c>
      <c r="C15" s="123">
        <v>466.45</v>
      </c>
      <c r="D15" s="123">
        <v>311.72000000000003</v>
      </c>
      <c r="E15" s="123">
        <v>290.60000000000002</v>
      </c>
      <c r="F15" s="123">
        <v>371.93</v>
      </c>
      <c r="G15" s="123">
        <v>369.55</v>
      </c>
      <c r="H15" s="123">
        <v>396.56</v>
      </c>
      <c r="I15" s="123">
        <v>500.17</v>
      </c>
      <c r="J15" s="123">
        <v>433.34</v>
      </c>
      <c r="K15" s="123">
        <v>657.02</v>
      </c>
      <c r="L15" s="123">
        <v>684.72</v>
      </c>
      <c r="M15" s="123">
        <v>660.29</v>
      </c>
      <c r="N15" s="123">
        <v>929.51</v>
      </c>
      <c r="O15" s="123">
        <v>1042.98</v>
      </c>
      <c r="P15" s="123">
        <v>879.92</v>
      </c>
      <c r="Q15" s="123">
        <v>808.87</v>
      </c>
      <c r="R15" s="123">
        <v>1093.08</v>
      </c>
      <c r="S15" s="123">
        <v>1031.68</v>
      </c>
      <c r="T15" s="123">
        <v>1564.08</v>
      </c>
      <c r="U15" s="124">
        <v>1711.97</v>
      </c>
      <c r="V15" s="209"/>
      <c r="W15" s="105"/>
      <c r="X15" s="210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</row>
    <row r="16" spans="1:59" x14ac:dyDescent="0.25">
      <c r="A16" s="132" t="s">
        <v>98</v>
      </c>
      <c r="B16" s="129">
        <f>AVERAGE(B8:B15)</f>
        <v>140.98499999999999</v>
      </c>
      <c r="C16" s="129">
        <f t="shared" ref="C16:U16" si="0">AVERAGE(C8:C15)</f>
        <v>183.42624999999998</v>
      </c>
      <c r="D16" s="129">
        <f t="shared" si="0"/>
        <v>206.26624999999999</v>
      </c>
      <c r="E16" s="129">
        <f t="shared" si="0"/>
        <v>181.09125</v>
      </c>
      <c r="F16" s="129">
        <f t="shared" si="0"/>
        <v>229.44750000000002</v>
      </c>
      <c r="G16" s="129">
        <f t="shared" si="0"/>
        <v>275.08375000000001</v>
      </c>
      <c r="H16" s="129">
        <f t="shared" si="0"/>
        <v>330.08125000000001</v>
      </c>
      <c r="I16" s="129">
        <f t="shared" si="0"/>
        <v>425.84625</v>
      </c>
      <c r="J16" s="129">
        <f t="shared" si="0"/>
        <v>434.94624999999996</v>
      </c>
      <c r="K16" s="129">
        <f t="shared" si="0"/>
        <v>534.76249999999993</v>
      </c>
      <c r="L16" s="129">
        <f t="shared" si="0"/>
        <v>611.73500000000001</v>
      </c>
      <c r="M16" s="129">
        <f t="shared" si="0"/>
        <v>673.32</v>
      </c>
      <c r="N16" s="129">
        <f t="shared" si="0"/>
        <v>716.59500000000003</v>
      </c>
      <c r="O16" s="129">
        <f t="shared" si="0"/>
        <v>781.11625000000004</v>
      </c>
      <c r="P16" s="129">
        <f t="shared" si="0"/>
        <v>839.77375000000006</v>
      </c>
      <c r="Q16" s="129">
        <f t="shared" si="0"/>
        <v>762.49124999999992</v>
      </c>
      <c r="R16" s="129">
        <f t="shared" si="0"/>
        <v>954.60249999999996</v>
      </c>
      <c r="S16" s="129">
        <f t="shared" si="0"/>
        <v>974.81500000000005</v>
      </c>
      <c r="T16" s="129">
        <f t="shared" si="0"/>
        <v>1219.6675</v>
      </c>
      <c r="U16" s="129">
        <f t="shared" si="0"/>
        <v>1019.4085714285715</v>
      </c>
      <c r="V16" s="212"/>
      <c r="W16" s="212"/>
      <c r="X16" s="212"/>
      <c r="Y16" s="212"/>
      <c r="Z16" s="212"/>
      <c r="AA16" s="212"/>
      <c r="AB16" s="212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</row>
    <row r="17" spans="1:51" x14ac:dyDescent="0.25">
      <c r="A17" s="132" t="s">
        <v>15</v>
      </c>
      <c r="B17" s="109">
        <f>STDEV(B8:B15)/SQRT(8)</f>
        <v>24.927472294639113</v>
      </c>
      <c r="C17" s="109">
        <f t="shared" ref="C17:U17" si="1">STDEV(C8:C15)/SQRT(8)</f>
        <v>42.563301930246887</v>
      </c>
      <c r="D17" s="109">
        <f t="shared" si="1"/>
        <v>33.959744127501274</v>
      </c>
      <c r="E17" s="109">
        <f t="shared" si="1"/>
        <v>26.570484862873954</v>
      </c>
      <c r="F17" s="109">
        <f t="shared" si="1"/>
        <v>37.406268943186497</v>
      </c>
      <c r="G17" s="109">
        <f t="shared" si="1"/>
        <v>48.27525175407834</v>
      </c>
      <c r="H17" s="109">
        <f t="shared" si="1"/>
        <v>53.874556691497311</v>
      </c>
      <c r="I17" s="109">
        <f t="shared" si="1"/>
        <v>82.224177273769172</v>
      </c>
      <c r="J17" s="109">
        <f t="shared" si="1"/>
        <v>77.205189683482459</v>
      </c>
      <c r="K17" s="109">
        <f t="shared" si="1"/>
        <v>100.20976233363838</v>
      </c>
      <c r="L17" s="109">
        <f t="shared" si="1"/>
        <v>123.49712409896144</v>
      </c>
      <c r="M17" s="109">
        <f t="shared" si="1"/>
        <v>151.52327162141506</v>
      </c>
      <c r="N17" s="109">
        <f t="shared" si="1"/>
        <v>163.57415928475461</v>
      </c>
      <c r="O17" s="109">
        <f t="shared" si="1"/>
        <v>167.55735768405543</v>
      </c>
      <c r="P17" s="109">
        <f t="shared" si="1"/>
        <v>185.94614596645116</v>
      </c>
      <c r="Q17" s="109">
        <f t="shared" si="1"/>
        <v>183.97391407127634</v>
      </c>
      <c r="R17" s="109">
        <f t="shared" si="1"/>
        <v>204.85260005454438</v>
      </c>
      <c r="S17" s="109">
        <f t="shared" si="1"/>
        <v>216.56609661618648</v>
      </c>
      <c r="T17" s="109">
        <f t="shared" si="1"/>
        <v>268.41364459110218</v>
      </c>
      <c r="U17" s="109">
        <f t="shared" si="1"/>
        <v>271.59999780182687</v>
      </c>
      <c r="V17" s="212"/>
      <c r="W17" s="212"/>
      <c r="X17" s="212"/>
      <c r="Y17" s="212"/>
      <c r="Z17" s="212"/>
      <c r="AA17" s="212"/>
      <c r="AB17" s="212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</row>
    <row r="18" spans="1:51" x14ac:dyDescent="0.25">
      <c r="A18" s="132" t="s">
        <v>16</v>
      </c>
      <c r="B18" s="109">
        <f>MEDIAN(B8:B15)</f>
        <v>131.82499999999999</v>
      </c>
      <c r="C18" s="109">
        <f t="shared" ref="C18:U18" si="2">MEDIAN(C8:C15)</f>
        <v>146.94999999999999</v>
      </c>
      <c r="D18" s="109">
        <f t="shared" si="2"/>
        <v>206.79</v>
      </c>
      <c r="E18" s="109">
        <f t="shared" si="2"/>
        <v>191.7</v>
      </c>
      <c r="F18" s="109">
        <f t="shared" si="2"/>
        <v>250.45</v>
      </c>
      <c r="G18" s="109">
        <f t="shared" si="2"/>
        <v>304.15499999999997</v>
      </c>
      <c r="H18" s="109">
        <f t="shared" si="2"/>
        <v>387.58500000000004</v>
      </c>
      <c r="I18" s="109">
        <f t="shared" si="2"/>
        <v>481.61500000000001</v>
      </c>
      <c r="J18" s="109">
        <f t="shared" si="2"/>
        <v>490.14499999999998</v>
      </c>
      <c r="K18" s="109">
        <f t="shared" si="2"/>
        <v>621.69000000000005</v>
      </c>
      <c r="L18" s="109">
        <f t="shared" si="2"/>
        <v>699.80500000000006</v>
      </c>
      <c r="M18" s="109">
        <f t="shared" si="2"/>
        <v>722.06999999999994</v>
      </c>
      <c r="N18" s="109">
        <f t="shared" si="2"/>
        <v>872.09999999999991</v>
      </c>
      <c r="O18" s="109">
        <f t="shared" si="2"/>
        <v>933.84500000000003</v>
      </c>
      <c r="P18" s="109">
        <f t="shared" si="2"/>
        <v>1010.925</v>
      </c>
      <c r="Q18" s="109">
        <f t="shared" si="2"/>
        <v>943.86999999999989</v>
      </c>
      <c r="R18" s="109">
        <f t="shared" si="2"/>
        <v>1141.8150000000001</v>
      </c>
      <c r="S18" s="109">
        <f t="shared" si="2"/>
        <v>1037.26</v>
      </c>
      <c r="T18" s="109">
        <f t="shared" si="2"/>
        <v>1560.1599999999999</v>
      </c>
      <c r="U18" s="109">
        <f t="shared" si="2"/>
        <v>1498.58</v>
      </c>
      <c r="V18" s="212"/>
      <c r="W18" s="212"/>
      <c r="X18" s="212"/>
      <c r="Y18" s="212"/>
      <c r="Z18" s="212"/>
      <c r="AA18" s="212"/>
      <c r="AB18" s="212"/>
      <c r="AC18" s="17"/>
      <c r="AD18" s="57"/>
      <c r="AE18" s="57"/>
      <c r="AF18" s="57"/>
      <c r="AG18" s="57"/>
      <c r="AH18" s="57"/>
      <c r="AI18" s="57"/>
      <c r="AJ18" s="57"/>
      <c r="AK18" s="5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</row>
    <row r="19" spans="1:51" x14ac:dyDescent="0.25">
      <c r="E19" s="80"/>
      <c r="F19" s="80"/>
      <c r="G19" s="80"/>
      <c r="H19" s="80"/>
      <c r="I19" s="80"/>
      <c r="J19" s="80"/>
      <c r="K19" s="80"/>
      <c r="L19" s="80"/>
      <c r="M19" s="80"/>
      <c r="N19" s="80"/>
      <c r="P19" s="80"/>
      <c r="Q19" s="80"/>
      <c r="R19" s="80"/>
      <c r="S19" s="80"/>
      <c r="T19" s="80"/>
      <c r="U19" s="80"/>
      <c r="V19" s="80"/>
      <c r="W19" s="80"/>
      <c r="X19" s="17"/>
      <c r="Y19" s="17"/>
      <c r="Z19" s="17"/>
      <c r="AA19" s="17"/>
      <c r="AB19" s="17"/>
      <c r="AC19" s="57"/>
      <c r="AD19" s="57"/>
      <c r="AE19" s="57"/>
      <c r="AF19" s="57"/>
      <c r="AG19" s="57"/>
      <c r="AH19" s="57"/>
      <c r="AI19" s="57"/>
      <c r="AJ19" s="57"/>
      <c r="AK19" s="5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</row>
    <row r="20" spans="1:51" x14ac:dyDescent="0.25">
      <c r="A20" s="22" t="s">
        <v>4</v>
      </c>
      <c r="B20" s="87" t="s">
        <v>1</v>
      </c>
      <c r="C20" s="87" t="s">
        <v>1</v>
      </c>
      <c r="D20" s="87" t="s">
        <v>1</v>
      </c>
      <c r="E20" s="87" t="s">
        <v>1</v>
      </c>
      <c r="F20" s="87" t="s">
        <v>1</v>
      </c>
      <c r="G20" s="87" t="s">
        <v>1</v>
      </c>
      <c r="H20" s="87" t="s">
        <v>1</v>
      </c>
      <c r="I20" s="87" t="s">
        <v>1</v>
      </c>
      <c r="J20" s="87" t="s">
        <v>1</v>
      </c>
      <c r="K20" s="87" t="s">
        <v>1</v>
      </c>
      <c r="L20" s="87" t="s">
        <v>1</v>
      </c>
      <c r="M20" s="87" t="s">
        <v>1</v>
      </c>
      <c r="N20" s="87" t="s">
        <v>1</v>
      </c>
      <c r="O20" s="86" t="s">
        <v>1</v>
      </c>
      <c r="P20" s="86" t="s">
        <v>1</v>
      </c>
      <c r="Q20" s="86" t="s">
        <v>1</v>
      </c>
      <c r="R20" s="86" t="s">
        <v>1</v>
      </c>
      <c r="S20" s="86" t="s">
        <v>1</v>
      </c>
      <c r="T20" s="86" t="s">
        <v>1</v>
      </c>
      <c r="U20" s="87" t="s">
        <v>1</v>
      </c>
      <c r="V20" s="87" t="s">
        <v>1</v>
      </c>
      <c r="W20" s="87" t="s">
        <v>1</v>
      </c>
      <c r="X20" s="87" t="s">
        <v>1</v>
      </c>
      <c r="Y20" s="87" t="s">
        <v>1</v>
      </c>
      <c r="Z20" s="83" t="s">
        <v>1</v>
      </c>
      <c r="AA20" s="83" t="s">
        <v>1</v>
      </c>
      <c r="AB20" s="83" t="s">
        <v>1</v>
      </c>
      <c r="AC20" s="57"/>
      <c r="AD20" s="57"/>
      <c r="AE20" s="57"/>
      <c r="AF20" s="57"/>
      <c r="AG20" s="57"/>
      <c r="AH20" s="57"/>
      <c r="AI20" s="57"/>
      <c r="AJ20" s="57"/>
      <c r="AK20" s="5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</row>
    <row r="21" spans="1:51" x14ac:dyDescent="0.25">
      <c r="A21" s="223" t="s">
        <v>99</v>
      </c>
      <c r="B21" s="331">
        <v>117.09</v>
      </c>
      <c r="C21" s="104">
        <v>90.45</v>
      </c>
      <c r="D21" s="331">
        <v>90.84</v>
      </c>
      <c r="E21" s="104">
        <v>96.01</v>
      </c>
      <c r="F21" s="331">
        <v>77.28</v>
      </c>
      <c r="G21" s="104">
        <v>52.5</v>
      </c>
      <c r="H21" s="104">
        <v>51.45</v>
      </c>
      <c r="I21" s="104">
        <v>30.63</v>
      </c>
      <c r="J21" s="104">
        <v>25.24</v>
      </c>
      <c r="K21" s="104">
        <v>17.47</v>
      </c>
      <c r="L21" s="104">
        <v>10.66</v>
      </c>
      <c r="M21" s="104">
        <v>18.670000000000002</v>
      </c>
      <c r="N21" s="104">
        <v>10.87</v>
      </c>
      <c r="O21" s="104">
        <v>8.66</v>
      </c>
      <c r="P21" s="104">
        <v>9.6</v>
      </c>
      <c r="Q21" s="104">
        <v>10.59</v>
      </c>
      <c r="R21" s="104">
        <v>12.95</v>
      </c>
      <c r="S21" s="104">
        <v>8.4499999999999993</v>
      </c>
      <c r="T21" s="104">
        <v>0</v>
      </c>
      <c r="U21" s="104">
        <v>0</v>
      </c>
      <c r="V21" s="104">
        <v>0</v>
      </c>
      <c r="W21" s="104">
        <v>0</v>
      </c>
      <c r="X21" s="222">
        <v>0</v>
      </c>
      <c r="Y21" s="222">
        <v>0</v>
      </c>
      <c r="Z21" s="129">
        <v>0</v>
      </c>
      <c r="AA21" s="129">
        <v>0</v>
      </c>
      <c r="AB21" s="129">
        <v>0</v>
      </c>
      <c r="AC21" s="57"/>
      <c r="AD21" s="105"/>
      <c r="AE21" s="105"/>
      <c r="AF21" s="84"/>
      <c r="AG21" s="105"/>
      <c r="AH21" s="57"/>
      <c r="AI21" s="57"/>
      <c r="AJ21" s="57"/>
      <c r="AK21" s="5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</row>
    <row r="22" spans="1:51" x14ac:dyDescent="0.25">
      <c r="A22" s="223" t="s">
        <v>100</v>
      </c>
      <c r="B22" s="332">
        <v>152.03</v>
      </c>
      <c r="C22" s="109">
        <v>205.21</v>
      </c>
      <c r="D22" s="332">
        <v>189.53</v>
      </c>
      <c r="E22" s="109">
        <v>217.52</v>
      </c>
      <c r="F22" s="332">
        <v>202.07</v>
      </c>
      <c r="G22" s="109">
        <v>172.24</v>
      </c>
      <c r="H22" s="109">
        <v>177.87</v>
      </c>
      <c r="I22" s="109">
        <v>228.23</v>
      </c>
      <c r="J22" s="109">
        <v>177.08</v>
      </c>
      <c r="K22" s="109">
        <v>277.45</v>
      </c>
      <c r="L22" s="109">
        <v>385.82</v>
      </c>
      <c r="M22" s="109">
        <v>328.93</v>
      </c>
      <c r="N22" s="109">
        <v>427.65</v>
      </c>
      <c r="O22" s="109">
        <v>588.11</v>
      </c>
      <c r="P22" s="109">
        <v>386.56</v>
      </c>
      <c r="Q22" s="109">
        <v>514.98</v>
      </c>
      <c r="R22" s="109">
        <v>556.30999999999995</v>
      </c>
      <c r="S22" s="109">
        <v>490.39</v>
      </c>
      <c r="T22" s="109">
        <v>559.39</v>
      </c>
      <c r="U22" s="109">
        <v>662.24</v>
      </c>
      <c r="V22" s="109">
        <v>580.12</v>
      </c>
      <c r="W22" s="109">
        <v>573.64</v>
      </c>
      <c r="X22" s="109">
        <v>635.95000000000005</v>
      </c>
      <c r="Y22" s="109">
        <v>718.44</v>
      </c>
      <c r="Z22" s="109">
        <v>570.03</v>
      </c>
      <c r="AA22" s="109">
        <v>995.06</v>
      </c>
      <c r="AB22" s="109">
        <v>1288.25</v>
      </c>
      <c r="AC22" s="57"/>
      <c r="AD22" s="105"/>
      <c r="AE22" s="105"/>
      <c r="AF22" s="57"/>
      <c r="AG22" s="57"/>
      <c r="AH22" s="57"/>
      <c r="AI22" s="57"/>
      <c r="AJ22" s="57"/>
      <c r="AK22" s="5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</row>
    <row r="23" spans="1:51" s="51" customFormat="1" x14ac:dyDescent="0.25">
      <c r="A23" s="223" t="s">
        <v>101</v>
      </c>
      <c r="B23" s="332">
        <v>112.36</v>
      </c>
      <c r="C23" s="109">
        <v>189.97</v>
      </c>
      <c r="D23" s="332">
        <v>158.41</v>
      </c>
      <c r="E23" s="109">
        <v>254.8</v>
      </c>
      <c r="F23" s="332">
        <v>132.72</v>
      </c>
      <c r="G23" s="109">
        <v>187.75</v>
      </c>
      <c r="H23" s="109">
        <v>162.07</v>
      </c>
      <c r="I23" s="109">
        <v>284.08999999999997</v>
      </c>
      <c r="J23" s="109">
        <v>240.57</v>
      </c>
      <c r="K23" s="109">
        <v>227.99</v>
      </c>
      <c r="L23" s="109">
        <v>314.99</v>
      </c>
      <c r="M23" s="109">
        <v>370.89</v>
      </c>
      <c r="N23" s="109">
        <v>400.36</v>
      </c>
      <c r="O23" s="109">
        <v>380.72</v>
      </c>
      <c r="P23" s="109">
        <v>426.04</v>
      </c>
      <c r="Q23" s="109">
        <v>433.6</v>
      </c>
      <c r="R23" s="109">
        <v>559.72</v>
      </c>
      <c r="S23" s="109">
        <v>566.34</v>
      </c>
      <c r="T23" s="109">
        <v>613.46</v>
      </c>
      <c r="U23" s="109">
        <v>611.78</v>
      </c>
      <c r="V23" s="109">
        <v>662.48</v>
      </c>
      <c r="W23" s="109">
        <v>536.80999999999995</v>
      </c>
      <c r="X23" s="109">
        <v>568.65</v>
      </c>
      <c r="Y23" s="109">
        <v>363.93</v>
      </c>
      <c r="Z23" s="109">
        <v>627.87</v>
      </c>
      <c r="AA23" s="109">
        <v>423.89</v>
      </c>
      <c r="AB23" s="109">
        <v>424.73</v>
      </c>
      <c r="AC23" s="57"/>
      <c r="AD23" s="105"/>
      <c r="AE23" s="105"/>
      <c r="AF23" s="105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</row>
    <row r="24" spans="1:51" s="51" customFormat="1" x14ac:dyDescent="0.25">
      <c r="A24" s="223" t="s">
        <v>102</v>
      </c>
      <c r="B24" s="332">
        <v>232.5</v>
      </c>
      <c r="C24" s="109">
        <v>174.18</v>
      </c>
      <c r="D24" s="332">
        <v>225.53</v>
      </c>
      <c r="E24" s="109">
        <v>184</v>
      </c>
      <c r="F24" s="332">
        <v>290.16000000000003</v>
      </c>
      <c r="G24" s="109">
        <v>319.2</v>
      </c>
      <c r="H24" s="109">
        <v>355.77</v>
      </c>
      <c r="I24" s="109">
        <v>393.4</v>
      </c>
      <c r="J24" s="109">
        <v>607.15</v>
      </c>
      <c r="K24" s="109">
        <v>638.47</v>
      </c>
      <c r="L24" s="109">
        <v>593.94000000000005</v>
      </c>
      <c r="M24" s="109">
        <v>868.05</v>
      </c>
      <c r="N24" s="109">
        <v>821.3</v>
      </c>
      <c r="O24" s="109">
        <v>825.12</v>
      </c>
      <c r="P24" s="109">
        <v>825.33</v>
      </c>
      <c r="Q24" s="109">
        <v>942.98</v>
      </c>
      <c r="R24" s="109">
        <v>1210.1400000000001</v>
      </c>
      <c r="S24" s="109">
        <v>1132.56</v>
      </c>
      <c r="T24" s="109">
        <v>1333.01</v>
      </c>
      <c r="U24" s="109">
        <v>1226.51</v>
      </c>
      <c r="V24" s="109">
        <v>1616.84</v>
      </c>
      <c r="W24" s="109">
        <v>1418.4</v>
      </c>
      <c r="X24" s="109">
        <v>1440.27</v>
      </c>
      <c r="Y24" s="109">
        <v>1901.56</v>
      </c>
      <c r="Z24" s="109">
        <v>2220.87</v>
      </c>
      <c r="AA24" s="109"/>
      <c r="AB24" s="109"/>
      <c r="AC24" s="57"/>
      <c r="AD24" s="105"/>
      <c r="AE24" s="105"/>
      <c r="AF24" s="105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</row>
    <row r="25" spans="1:51" s="51" customFormat="1" x14ac:dyDescent="0.25">
      <c r="A25" s="223" t="s">
        <v>103</v>
      </c>
      <c r="B25" s="332">
        <v>152.71</v>
      </c>
      <c r="C25" s="109">
        <v>105.47</v>
      </c>
      <c r="D25" s="332">
        <v>124.39</v>
      </c>
      <c r="E25" s="109">
        <v>95.39</v>
      </c>
      <c r="F25" s="332">
        <v>94.32</v>
      </c>
      <c r="G25" s="109">
        <v>114.99</v>
      </c>
      <c r="H25" s="109">
        <v>125.03</v>
      </c>
      <c r="I25" s="109">
        <v>116.38</v>
      </c>
      <c r="J25" s="109">
        <v>128.96</v>
      </c>
      <c r="K25" s="109">
        <v>151.94</v>
      </c>
      <c r="L25" s="109">
        <v>227.7</v>
      </c>
      <c r="M25" s="109">
        <v>176.41</v>
      </c>
      <c r="N25" s="109">
        <v>206.53</v>
      </c>
      <c r="O25" s="109">
        <v>312.41000000000003</v>
      </c>
      <c r="P25" s="109">
        <v>352.53</v>
      </c>
      <c r="Q25" s="109">
        <v>340.01</v>
      </c>
      <c r="R25" s="109">
        <v>440.36</v>
      </c>
      <c r="S25" s="109">
        <v>336.31</v>
      </c>
      <c r="T25" s="109">
        <v>499.47</v>
      </c>
      <c r="U25" s="109">
        <v>453.98</v>
      </c>
      <c r="V25" s="109">
        <v>461.32</v>
      </c>
      <c r="W25" s="109">
        <v>536.71</v>
      </c>
      <c r="X25" s="109">
        <v>492.84</v>
      </c>
      <c r="Y25" s="109">
        <v>536.76</v>
      </c>
      <c r="Z25" s="109">
        <v>0</v>
      </c>
      <c r="AA25" s="109">
        <v>702.66</v>
      </c>
      <c r="AB25" s="109">
        <v>596.63</v>
      </c>
      <c r="AC25" s="105"/>
      <c r="AD25" s="105"/>
      <c r="AE25" s="105"/>
      <c r="AF25" s="105"/>
      <c r="AG25" s="78"/>
      <c r="AH25" s="57"/>
      <c r="AI25" s="78"/>
      <c r="AJ25" s="105"/>
      <c r="AK25" s="105"/>
      <c r="AL25" s="78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</row>
    <row r="26" spans="1:51" s="51" customFormat="1" x14ac:dyDescent="0.25">
      <c r="A26" s="223" t="s">
        <v>104</v>
      </c>
      <c r="B26" s="332">
        <v>76.959999999999994</v>
      </c>
      <c r="C26" s="109">
        <v>48.45</v>
      </c>
      <c r="D26" s="332">
        <v>23.66</v>
      </c>
      <c r="E26" s="109">
        <v>90.2</v>
      </c>
      <c r="F26" s="332">
        <v>50.82</v>
      </c>
      <c r="G26" s="109">
        <v>29.76</v>
      </c>
      <c r="H26" s="109">
        <v>18.329999999999998</v>
      </c>
      <c r="I26" s="109">
        <v>11.04</v>
      </c>
      <c r="J26" s="109">
        <v>28.9</v>
      </c>
      <c r="K26" s="109">
        <v>31.51</v>
      </c>
      <c r="L26" s="109">
        <v>8.18</v>
      </c>
      <c r="M26" s="109">
        <v>23.71</v>
      </c>
      <c r="N26" s="109">
        <v>9.94</v>
      </c>
      <c r="O26" s="109">
        <v>15.18</v>
      </c>
      <c r="P26" s="109">
        <v>8.5500000000000007</v>
      </c>
      <c r="Q26" s="109">
        <v>8.5399999999999991</v>
      </c>
      <c r="R26" s="109">
        <v>8.0399999999999991</v>
      </c>
      <c r="S26" s="109"/>
      <c r="T26" s="109">
        <v>0</v>
      </c>
      <c r="U26" s="109">
        <v>0</v>
      </c>
      <c r="V26" s="109">
        <v>0</v>
      </c>
      <c r="W26" s="109">
        <v>0</v>
      </c>
      <c r="X26" s="109">
        <v>0</v>
      </c>
      <c r="Y26" s="109">
        <v>0</v>
      </c>
      <c r="Z26" s="109">
        <v>0</v>
      </c>
      <c r="AA26" s="109">
        <v>0</v>
      </c>
      <c r="AB26" s="109">
        <v>0</v>
      </c>
      <c r="AC26" s="105"/>
      <c r="AD26" s="105"/>
      <c r="AE26" s="105"/>
      <c r="AF26" s="105"/>
      <c r="AG26" s="57"/>
      <c r="AH26" s="57"/>
      <c r="AI26" s="78"/>
      <c r="AJ26" s="105"/>
      <c r="AK26" s="105"/>
      <c r="AL26" s="78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</row>
    <row r="27" spans="1:51" s="51" customFormat="1" x14ac:dyDescent="0.25">
      <c r="A27" s="223" t="s">
        <v>105</v>
      </c>
      <c r="B27" s="332">
        <v>79.27</v>
      </c>
      <c r="C27" s="109">
        <v>81.52</v>
      </c>
      <c r="D27" s="332">
        <v>72.36</v>
      </c>
      <c r="E27" s="109">
        <v>78.56</v>
      </c>
      <c r="F27" s="332">
        <v>65.94</v>
      </c>
      <c r="G27" s="109">
        <v>45.18</v>
      </c>
      <c r="H27" s="109">
        <v>45.64</v>
      </c>
      <c r="I27" s="109">
        <v>51.51</v>
      </c>
      <c r="J27" s="109">
        <v>46.62</v>
      </c>
      <c r="K27" s="109">
        <v>55.78</v>
      </c>
      <c r="L27" s="109">
        <v>60.74</v>
      </c>
      <c r="M27" s="109">
        <v>64.42</v>
      </c>
      <c r="N27" s="109">
        <v>105.05</v>
      </c>
      <c r="O27" s="109">
        <v>61.74</v>
      </c>
      <c r="P27" s="109">
        <v>75.25</v>
      </c>
      <c r="Q27" s="109">
        <v>65.67</v>
      </c>
      <c r="R27" s="109">
        <v>112.01</v>
      </c>
      <c r="S27" s="109">
        <v>140.93</v>
      </c>
      <c r="T27" s="109">
        <v>134.27000000000001</v>
      </c>
      <c r="U27" s="109">
        <v>159.63</v>
      </c>
      <c r="V27" s="109">
        <v>132.13</v>
      </c>
      <c r="W27" s="109">
        <v>190.44</v>
      </c>
      <c r="X27" s="109">
        <v>155.18</v>
      </c>
      <c r="Y27" s="109">
        <v>168.62</v>
      </c>
      <c r="Z27" s="109">
        <v>205.79</v>
      </c>
      <c r="AA27" s="109">
        <v>286.16000000000003</v>
      </c>
      <c r="AB27" s="109">
        <v>280.44</v>
      </c>
      <c r="AC27" s="105"/>
      <c r="AD27" s="105"/>
      <c r="AE27" s="105"/>
      <c r="AF27" s="105"/>
      <c r="AG27" s="105"/>
      <c r="AH27" s="57"/>
      <c r="AI27" s="105"/>
      <c r="AJ27" s="105"/>
      <c r="AK27" s="105"/>
      <c r="AL27" s="78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</row>
    <row r="28" spans="1:51" s="51" customFormat="1" x14ac:dyDescent="0.25">
      <c r="A28" s="132" t="s">
        <v>98</v>
      </c>
      <c r="B28" s="211">
        <f t="shared" ref="B28:Z28" si="3">AVERAGE(B22:B27,B21)</f>
        <v>131.84571428571431</v>
      </c>
      <c r="C28" s="211">
        <f t="shared" si="3"/>
        <v>127.89285714285715</v>
      </c>
      <c r="D28" s="211">
        <f t="shared" si="3"/>
        <v>126.38857142857144</v>
      </c>
      <c r="E28" s="211">
        <f t="shared" si="3"/>
        <v>145.21142857142857</v>
      </c>
      <c r="F28" s="211">
        <f t="shared" si="3"/>
        <v>130.47285714285712</v>
      </c>
      <c r="G28" s="211">
        <f t="shared" si="3"/>
        <v>131.66</v>
      </c>
      <c r="H28" s="211">
        <f t="shared" si="3"/>
        <v>133.73714285714286</v>
      </c>
      <c r="I28" s="211">
        <f t="shared" si="3"/>
        <v>159.32571428571427</v>
      </c>
      <c r="J28" s="211">
        <f t="shared" si="3"/>
        <v>179.21714285714285</v>
      </c>
      <c r="K28" s="211">
        <f t="shared" si="3"/>
        <v>200.08714285714288</v>
      </c>
      <c r="L28" s="211">
        <f t="shared" si="3"/>
        <v>228.8614285714286</v>
      </c>
      <c r="M28" s="211">
        <f t="shared" si="3"/>
        <v>264.44</v>
      </c>
      <c r="N28" s="211">
        <f t="shared" si="3"/>
        <v>283.09999999999997</v>
      </c>
      <c r="O28" s="211">
        <f t="shared" si="3"/>
        <v>313.13428571428568</v>
      </c>
      <c r="P28" s="211">
        <f t="shared" si="3"/>
        <v>297.69428571428574</v>
      </c>
      <c r="Q28" s="211">
        <f t="shared" si="3"/>
        <v>330.90999999999997</v>
      </c>
      <c r="R28" s="211">
        <f t="shared" si="3"/>
        <v>414.21857142857147</v>
      </c>
      <c r="S28" s="211">
        <f t="shared" si="3"/>
        <v>445.82999999999993</v>
      </c>
      <c r="T28" s="211">
        <f t="shared" si="3"/>
        <v>448.51428571428568</v>
      </c>
      <c r="U28" s="211">
        <f t="shared" si="3"/>
        <v>444.87714285714281</v>
      </c>
      <c r="V28" s="211">
        <f t="shared" si="3"/>
        <v>493.27</v>
      </c>
      <c r="W28" s="211">
        <f t="shared" si="3"/>
        <v>465.14285714285717</v>
      </c>
      <c r="X28" s="211">
        <f t="shared" si="3"/>
        <v>470.41285714285715</v>
      </c>
      <c r="Y28" s="211">
        <f t="shared" si="3"/>
        <v>527.04428571428582</v>
      </c>
      <c r="Z28" s="211">
        <f t="shared" si="3"/>
        <v>517.79428571428571</v>
      </c>
      <c r="AA28" s="211">
        <f>AVERAGE(AA22:AA23,AA21,AA25:AA27)</f>
        <v>401.2949999999999</v>
      </c>
      <c r="AB28" s="211">
        <f>AVERAGE(AB22:AB23,AB21,AB25:AB27)</f>
        <v>431.67500000000001</v>
      </c>
      <c r="AC28" s="221"/>
      <c r="AD28" s="105"/>
      <c r="AE28" s="105"/>
      <c r="AF28" s="105"/>
      <c r="AG28" s="78"/>
      <c r="AH28" s="57"/>
      <c r="AI28" s="105"/>
      <c r="AJ28" s="105"/>
      <c r="AK28" s="105"/>
      <c r="AL28" s="78"/>
      <c r="AM28" s="78"/>
      <c r="AN28" s="105"/>
      <c r="AO28" s="78"/>
      <c r="AP28" s="78"/>
      <c r="AQ28" s="78"/>
      <c r="AR28" s="78"/>
      <c r="AS28" s="57"/>
      <c r="AT28" s="78"/>
      <c r="AU28" s="78"/>
      <c r="AV28" s="57"/>
      <c r="AW28" s="78"/>
      <c r="AX28" s="57"/>
      <c r="AY28" s="78"/>
    </row>
    <row r="29" spans="1:51" s="51" customFormat="1" x14ac:dyDescent="0.25">
      <c r="A29" s="132" t="s">
        <v>15</v>
      </c>
      <c r="B29" s="212">
        <f t="shared" ref="B29:Z29" si="4">STDEV(B22:B27,B21)/SQRT(7)</f>
        <v>20.323620184774313</v>
      </c>
      <c r="C29" s="212">
        <f t="shared" si="4"/>
        <v>23.063253261853752</v>
      </c>
      <c r="D29" s="212">
        <f t="shared" si="4"/>
        <v>26.538909389133263</v>
      </c>
      <c r="E29" s="212">
        <f t="shared" si="4"/>
        <v>27.217975190476395</v>
      </c>
      <c r="F29" s="212">
        <f t="shared" si="4"/>
        <v>32.83318607999027</v>
      </c>
      <c r="G29" s="212">
        <f t="shared" si="4"/>
        <v>39.148882791332937</v>
      </c>
      <c r="H29" s="212">
        <f t="shared" si="4"/>
        <v>43.637018181611722</v>
      </c>
      <c r="I29" s="212">
        <f t="shared" si="4"/>
        <v>55.016123474640317</v>
      </c>
      <c r="J29" s="212">
        <f t="shared" si="4"/>
        <v>77.660319178007072</v>
      </c>
      <c r="K29" s="212">
        <f t="shared" si="4"/>
        <v>82.209529534345961</v>
      </c>
      <c r="L29" s="212">
        <f t="shared" si="4"/>
        <v>83.082690777337746</v>
      </c>
      <c r="M29" s="212">
        <f t="shared" si="4"/>
        <v>114.0119774200855</v>
      </c>
      <c r="N29" s="212">
        <f t="shared" si="4"/>
        <v>110.2588055008587</v>
      </c>
      <c r="O29" s="212">
        <f t="shared" si="4"/>
        <v>118.21991234775219</v>
      </c>
      <c r="P29" s="212">
        <f t="shared" si="4"/>
        <v>111.46858790617165</v>
      </c>
      <c r="Q29" s="212">
        <f t="shared" si="4"/>
        <v>128.73182468105662</v>
      </c>
      <c r="R29" s="212">
        <f t="shared" si="4"/>
        <v>161.30881751101745</v>
      </c>
      <c r="S29" s="212">
        <f t="shared" si="4"/>
        <v>149.70125024766594</v>
      </c>
      <c r="T29" s="212">
        <f t="shared" si="4"/>
        <v>177.65062463344466</v>
      </c>
      <c r="U29" s="212">
        <f t="shared" si="4"/>
        <v>166.42839427948883</v>
      </c>
      <c r="V29" s="212">
        <f t="shared" si="4"/>
        <v>213.62283069755932</v>
      </c>
      <c r="W29" s="212">
        <f t="shared" si="4"/>
        <v>185.09368673746829</v>
      </c>
      <c r="X29" s="212">
        <f t="shared" si="4"/>
        <v>190.24590620355249</v>
      </c>
      <c r="Y29" s="212">
        <f t="shared" si="4"/>
        <v>250.55394630467015</v>
      </c>
      <c r="Z29" s="212">
        <f t="shared" si="4"/>
        <v>301.4643453043758</v>
      </c>
      <c r="AA29" s="212">
        <f>STDEV(AA22:AA23,AA21,AA25:AA27)/SQRT(6)</f>
        <v>161.1644806556333</v>
      </c>
      <c r="AB29" s="212">
        <f>STDEV(AB22:AB23,AB21,AB25:AB27)/SQRT(6)</f>
        <v>196.34474376718109</v>
      </c>
      <c r="AC29" s="221"/>
      <c r="AD29" s="105"/>
      <c r="AE29" s="105"/>
      <c r="AF29" s="105"/>
      <c r="AG29" s="57"/>
      <c r="AH29" s="57"/>
      <c r="AI29" s="105"/>
      <c r="AJ29" s="105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</row>
    <row r="30" spans="1:51" s="51" customFormat="1" x14ac:dyDescent="0.25">
      <c r="A30" s="132" t="s">
        <v>16</v>
      </c>
      <c r="B30" s="212">
        <f t="shared" ref="B30:Z30" si="5">MEDIAN(B22:B27,B21)</f>
        <v>117.09</v>
      </c>
      <c r="C30" s="212">
        <f t="shared" si="5"/>
        <v>105.47</v>
      </c>
      <c r="D30" s="212">
        <f t="shared" si="5"/>
        <v>124.39</v>
      </c>
      <c r="E30" s="212">
        <f t="shared" si="5"/>
        <v>96.01</v>
      </c>
      <c r="F30" s="212">
        <f t="shared" si="5"/>
        <v>94.32</v>
      </c>
      <c r="G30" s="212">
        <f t="shared" si="5"/>
        <v>114.99</v>
      </c>
      <c r="H30" s="212">
        <f t="shared" si="5"/>
        <v>125.03</v>
      </c>
      <c r="I30" s="212">
        <f t="shared" si="5"/>
        <v>116.38</v>
      </c>
      <c r="J30" s="212">
        <f t="shared" si="5"/>
        <v>128.96</v>
      </c>
      <c r="K30" s="212">
        <f t="shared" si="5"/>
        <v>151.94</v>
      </c>
      <c r="L30" s="212">
        <f t="shared" si="5"/>
        <v>227.7</v>
      </c>
      <c r="M30" s="212">
        <f t="shared" si="5"/>
        <v>176.41</v>
      </c>
      <c r="N30" s="212">
        <f t="shared" si="5"/>
        <v>206.53</v>
      </c>
      <c r="O30" s="212">
        <f t="shared" si="5"/>
        <v>312.41000000000003</v>
      </c>
      <c r="P30" s="212">
        <f t="shared" si="5"/>
        <v>352.53</v>
      </c>
      <c r="Q30" s="212">
        <f t="shared" si="5"/>
        <v>340.01</v>
      </c>
      <c r="R30" s="212">
        <f t="shared" si="5"/>
        <v>440.36</v>
      </c>
      <c r="S30" s="212">
        <f t="shared" si="5"/>
        <v>413.35</v>
      </c>
      <c r="T30" s="212">
        <f t="shared" si="5"/>
        <v>499.47</v>
      </c>
      <c r="U30" s="212">
        <f t="shared" si="5"/>
        <v>453.98</v>
      </c>
      <c r="V30" s="212">
        <f t="shared" si="5"/>
        <v>461.32</v>
      </c>
      <c r="W30" s="212">
        <f t="shared" si="5"/>
        <v>536.71</v>
      </c>
      <c r="X30" s="212">
        <f t="shared" si="5"/>
        <v>492.84</v>
      </c>
      <c r="Y30" s="212">
        <f t="shared" si="5"/>
        <v>363.93</v>
      </c>
      <c r="Z30" s="212">
        <f t="shared" si="5"/>
        <v>205.79</v>
      </c>
      <c r="AA30" s="212">
        <f>MEDIAN(AA22:AA23,AA21,AA25:AA27)</f>
        <v>355.02499999999998</v>
      </c>
      <c r="AB30" s="212">
        <f>MEDIAN(AB22:AB23,AB21,AB25:AB27)</f>
        <v>352.58500000000004</v>
      </c>
      <c r="AC30" s="221"/>
      <c r="AD30" s="105"/>
      <c r="AE30" s="105"/>
      <c r="AF30" s="105"/>
      <c r="AG30" s="78"/>
      <c r="AH30" s="57"/>
      <c r="AI30" s="105"/>
      <c r="AJ30" s="105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</row>
    <row r="31" spans="1:51" x14ac:dyDescent="0.25"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57"/>
      <c r="AD31" s="57"/>
      <c r="AE31" s="57"/>
      <c r="AF31" s="57"/>
      <c r="AG31" s="57"/>
      <c r="AH31" s="57"/>
      <c r="AI31" s="57"/>
      <c r="AJ31" s="57"/>
      <c r="AK31" s="5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</row>
    <row r="32" spans="1:51" x14ac:dyDescent="0.25">
      <c r="G32" s="17"/>
      <c r="H32" s="17"/>
      <c r="I32" s="17"/>
      <c r="J32" s="17"/>
      <c r="K32" s="17"/>
      <c r="L32" s="17"/>
      <c r="M32" s="17"/>
      <c r="N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57"/>
      <c r="AD32" s="57"/>
      <c r="AE32" s="57"/>
      <c r="AF32" s="57"/>
      <c r="AG32" s="57"/>
      <c r="AH32" s="57"/>
      <c r="AI32" s="57"/>
      <c r="AJ32" s="57"/>
      <c r="AK32" s="57"/>
    </row>
    <row r="33" spans="1:37" s="51" customFormat="1" x14ac:dyDescent="0.25">
      <c r="A33" s="48"/>
      <c r="G33" s="213"/>
      <c r="H33" s="213"/>
      <c r="I33" s="213"/>
      <c r="J33" s="213"/>
      <c r="K33" s="213"/>
      <c r="L33" s="213"/>
      <c r="M33" s="213"/>
      <c r="N33" s="213"/>
      <c r="O33" s="214"/>
      <c r="P33" s="213"/>
      <c r="Q33" s="213"/>
      <c r="R33" s="213"/>
      <c r="S33" s="213"/>
      <c r="T33" s="213"/>
      <c r="U33" s="213"/>
      <c r="V33" s="213"/>
      <c r="W33" s="213"/>
      <c r="AC33" s="57"/>
      <c r="AD33" s="57"/>
      <c r="AE33" s="57"/>
      <c r="AF33" s="57"/>
      <c r="AG33" s="57"/>
      <c r="AH33" s="57"/>
      <c r="AI33" s="57"/>
      <c r="AJ33" s="57"/>
      <c r="AK33" s="57"/>
    </row>
    <row r="34" spans="1:37" s="51" customFormat="1" x14ac:dyDescent="0.25"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AD34" s="57"/>
      <c r="AE34" s="57"/>
      <c r="AF34" s="57"/>
      <c r="AG34" s="57"/>
      <c r="AH34" s="57"/>
      <c r="AI34" s="57"/>
      <c r="AJ34" s="57"/>
      <c r="AK34" s="57"/>
    </row>
    <row r="35" spans="1:37" s="51" customFormat="1" x14ac:dyDescent="0.25">
      <c r="A35" s="48"/>
      <c r="G35" s="213"/>
      <c r="H35" s="213"/>
      <c r="I35" s="213"/>
      <c r="J35" s="213"/>
      <c r="K35" s="213"/>
      <c r="L35" s="213"/>
      <c r="M35" s="213"/>
      <c r="N35" s="213"/>
      <c r="P35" s="213"/>
      <c r="Q35" s="213"/>
      <c r="R35" s="213"/>
      <c r="S35" s="213"/>
      <c r="T35" s="213"/>
      <c r="U35" s="213"/>
      <c r="V35" s="213"/>
      <c r="W35" s="213"/>
      <c r="AD35" s="57"/>
      <c r="AE35" s="57"/>
      <c r="AF35" s="57"/>
      <c r="AG35" s="57"/>
      <c r="AH35" s="57"/>
      <c r="AI35" s="57"/>
      <c r="AJ35" s="57"/>
      <c r="AK35" s="57"/>
    </row>
    <row r="36" spans="1:37" s="51" customFormat="1" x14ac:dyDescent="0.25">
      <c r="A36" s="48"/>
      <c r="G36" s="213"/>
      <c r="H36" s="213"/>
      <c r="I36" s="213"/>
      <c r="J36" s="213"/>
      <c r="K36" s="213"/>
      <c r="L36" s="213"/>
      <c r="M36" s="213"/>
      <c r="N36" s="213"/>
      <c r="P36" s="213"/>
      <c r="Q36" s="213"/>
      <c r="R36" s="213"/>
      <c r="S36" s="213"/>
      <c r="T36" s="213"/>
      <c r="U36" s="213"/>
      <c r="V36" s="213"/>
      <c r="W36" s="213"/>
      <c r="AD36" s="57"/>
      <c r="AE36" s="57"/>
      <c r="AF36" s="57"/>
      <c r="AG36" s="57"/>
      <c r="AH36" s="57"/>
      <c r="AI36" s="57"/>
      <c r="AJ36" s="57"/>
      <c r="AK36" s="57"/>
    </row>
    <row r="37" spans="1:37" s="51" customFormat="1" x14ac:dyDescent="0.25">
      <c r="A37" s="48"/>
      <c r="G37" s="213"/>
      <c r="H37" s="213"/>
      <c r="I37" s="213"/>
      <c r="J37" s="213"/>
      <c r="K37" s="213"/>
      <c r="L37" s="213"/>
      <c r="M37" s="213"/>
      <c r="N37" s="213"/>
      <c r="P37" s="213"/>
      <c r="Q37" s="213"/>
      <c r="R37" s="213"/>
      <c r="S37" s="213"/>
      <c r="T37" s="213"/>
      <c r="U37" s="213"/>
      <c r="V37" s="213"/>
      <c r="W37" s="213"/>
      <c r="AB37" s="215"/>
      <c r="AD37" s="57"/>
      <c r="AE37" s="57"/>
      <c r="AF37" s="57"/>
      <c r="AG37" s="57"/>
      <c r="AH37" s="57"/>
      <c r="AI37" s="57"/>
      <c r="AJ37" s="57"/>
      <c r="AK37" s="57"/>
    </row>
    <row r="38" spans="1:37" x14ac:dyDescent="0.25"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215"/>
    </row>
    <row r="39" spans="1:37" x14ac:dyDescent="0.25"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215"/>
    </row>
    <row r="40" spans="1:37" x14ac:dyDescent="0.25"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215"/>
    </row>
    <row r="41" spans="1:37" x14ac:dyDescent="0.25"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215"/>
    </row>
    <row r="42" spans="1:37" x14ac:dyDescent="0.25"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215"/>
    </row>
    <row r="43" spans="1:37" x14ac:dyDescent="0.25"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215"/>
    </row>
    <row r="44" spans="1:37" x14ac:dyDescent="0.25"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215"/>
    </row>
    <row r="45" spans="1:37" x14ac:dyDescent="0.25"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215"/>
    </row>
    <row r="46" spans="1:37" x14ac:dyDescent="0.25"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215"/>
    </row>
    <row r="47" spans="1:37" x14ac:dyDescent="0.25"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215"/>
    </row>
    <row r="48" spans="1:37" x14ac:dyDescent="0.25"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215"/>
    </row>
    <row r="49" spans="17:28" x14ac:dyDescent="0.25"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215"/>
    </row>
    <row r="50" spans="17:28" x14ac:dyDescent="0.25"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215"/>
    </row>
    <row r="51" spans="17:28" x14ac:dyDescent="0.25"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215"/>
    </row>
    <row r="52" spans="17:28" x14ac:dyDescent="0.25"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21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3169E-6CC7-4AA6-8CAD-1120D2C711E2}">
  <dimension ref="A1:AP50"/>
  <sheetViews>
    <sheetView topLeftCell="A28" zoomScale="60" zoomScaleNormal="60" workbookViewId="0">
      <selection activeCell="P52" sqref="P52"/>
    </sheetView>
  </sheetViews>
  <sheetFormatPr defaultRowHeight="15" x14ac:dyDescent="0.25"/>
  <cols>
    <col min="1" max="1" width="10" customWidth="1"/>
  </cols>
  <sheetData>
    <row r="1" spans="1:42" ht="18.75" x14ac:dyDescent="0.3">
      <c r="A1" s="128" t="s">
        <v>132</v>
      </c>
    </row>
    <row r="2" spans="1:42" x14ac:dyDescent="0.25">
      <c r="A2" s="224"/>
    </row>
    <row r="3" spans="1:42" s="22" customFormat="1" x14ac:dyDescent="0.25">
      <c r="A3" s="48"/>
      <c r="B3" s="153">
        <v>42611</v>
      </c>
      <c r="C3" s="25">
        <v>42615</v>
      </c>
      <c r="D3" s="153">
        <v>42618</v>
      </c>
      <c r="E3" s="25">
        <v>42621</v>
      </c>
      <c r="F3" s="153">
        <v>42625</v>
      </c>
      <c r="G3" s="25">
        <v>42628</v>
      </c>
      <c r="H3" s="25">
        <v>42632</v>
      </c>
      <c r="I3" s="25">
        <v>42635</v>
      </c>
      <c r="J3" s="219">
        <v>42639</v>
      </c>
      <c r="K3" s="25">
        <v>42643</v>
      </c>
      <c r="L3" s="25">
        <v>42646</v>
      </c>
      <c r="M3" s="25">
        <v>42649</v>
      </c>
      <c r="N3" s="25">
        <v>42653</v>
      </c>
      <c r="O3" s="25">
        <v>42656</v>
      </c>
      <c r="P3" s="25">
        <v>42660</v>
      </c>
      <c r="Q3" s="25">
        <v>42663</v>
      </c>
      <c r="R3" s="25">
        <v>42667</v>
      </c>
      <c r="S3" s="25">
        <v>42670</v>
      </c>
      <c r="T3" s="25">
        <v>42676</v>
      </c>
      <c r="U3" s="25">
        <v>42681</v>
      </c>
      <c r="V3" s="25">
        <v>42684</v>
      </c>
      <c r="W3" s="25">
        <v>42688</v>
      </c>
      <c r="X3" s="25">
        <v>42692</v>
      </c>
      <c r="Y3" s="25">
        <v>42695</v>
      </c>
      <c r="Z3" s="25">
        <v>42699</v>
      </c>
      <c r="AA3" s="25">
        <v>42702</v>
      </c>
      <c r="AB3" s="25">
        <v>42709</v>
      </c>
      <c r="AC3" s="25">
        <v>42716</v>
      </c>
      <c r="AD3" s="25">
        <v>42720</v>
      </c>
      <c r="AE3" s="25">
        <v>42739</v>
      </c>
      <c r="AF3" s="25">
        <v>42744</v>
      </c>
      <c r="AG3" s="25">
        <v>42748</v>
      </c>
      <c r="AH3" s="25"/>
      <c r="AI3" s="25"/>
      <c r="AJ3" s="25"/>
      <c r="AK3" s="25"/>
      <c r="AL3" s="25"/>
      <c r="AM3" s="25"/>
      <c r="AN3" s="25"/>
    </row>
    <row r="4" spans="1:42" x14ac:dyDescent="0.25">
      <c r="A4" s="225" t="s">
        <v>60</v>
      </c>
      <c r="B4" s="47">
        <v>45</v>
      </c>
      <c r="C4">
        <v>49</v>
      </c>
      <c r="D4" s="47">
        <v>52</v>
      </c>
      <c r="E4">
        <v>55</v>
      </c>
      <c r="F4" s="47">
        <v>59</v>
      </c>
      <c r="G4">
        <v>62</v>
      </c>
      <c r="H4" s="51">
        <v>66</v>
      </c>
      <c r="I4" s="51">
        <v>69</v>
      </c>
      <c r="J4" s="51">
        <v>73</v>
      </c>
      <c r="K4" s="51">
        <v>77</v>
      </c>
      <c r="L4" s="51">
        <v>80</v>
      </c>
      <c r="M4" s="51">
        <v>83</v>
      </c>
      <c r="N4" s="51">
        <v>87</v>
      </c>
      <c r="O4" s="51">
        <v>90</v>
      </c>
      <c r="P4" s="51">
        <v>94</v>
      </c>
      <c r="Q4" s="51">
        <v>97</v>
      </c>
      <c r="R4" s="51">
        <v>101</v>
      </c>
      <c r="S4" s="51">
        <v>104</v>
      </c>
      <c r="T4" s="51">
        <v>108</v>
      </c>
      <c r="U4" s="51">
        <v>113</v>
      </c>
      <c r="V4" s="51">
        <v>116</v>
      </c>
      <c r="W4" s="51">
        <v>120</v>
      </c>
      <c r="X4" s="51">
        <v>124</v>
      </c>
      <c r="Y4" s="51">
        <v>127</v>
      </c>
      <c r="Z4" s="51">
        <v>131</v>
      </c>
      <c r="AA4" s="51">
        <v>134</v>
      </c>
      <c r="AB4" s="51">
        <v>141</v>
      </c>
      <c r="AC4" s="51">
        <v>148</v>
      </c>
      <c r="AD4" s="51">
        <v>152</v>
      </c>
      <c r="AE4" s="51">
        <v>171</v>
      </c>
      <c r="AF4" s="51">
        <v>176</v>
      </c>
      <c r="AG4" s="51">
        <v>180</v>
      </c>
      <c r="AH4" s="51"/>
      <c r="AI4" s="51"/>
      <c r="AJ4" s="51"/>
      <c r="AK4" s="51"/>
      <c r="AL4" s="51"/>
      <c r="AM4" s="51"/>
      <c r="AN4" s="51"/>
    </row>
    <row r="5" spans="1:42" x14ac:dyDescent="0.25">
      <c r="A5" s="57"/>
    </row>
    <row r="6" spans="1:42" x14ac:dyDescent="0.25">
      <c r="A6" s="233" t="s">
        <v>6</v>
      </c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2" x14ac:dyDescent="0.25">
      <c r="A7" s="135" t="s">
        <v>112</v>
      </c>
      <c r="B7" s="136">
        <v>45.40652</v>
      </c>
      <c r="C7" s="136">
        <v>103.48065</v>
      </c>
      <c r="D7" s="136">
        <v>80.650080000000003</v>
      </c>
      <c r="E7" s="136">
        <v>104.067166</v>
      </c>
      <c r="F7" s="30">
        <v>135.06425250000001</v>
      </c>
      <c r="G7" s="28">
        <v>194.50412800000001</v>
      </c>
      <c r="H7" s="28">
        <v>187.69329949999999</v>
      </c>
      <c r="I7" s="28">
        <v>206.52534399999999</v>
      </c>
      <c r="J7" s="28">
        <v>227.98818900000001</v>
      </c>
      <c r="K7" s="28">
        <v>373.07909999999998</v>
      </c>
      <c r="L7" s="28">
        <v>326.4625805</v>
      </c>
      <c r="M7" s="28">
        <v>465.7125375</v>
      </c>
      <c r="N7" s="28">
        <v>520.25813749999998</v>
      </c>
      <c r="O7" s="28">
        <v>630.43920000000003</v>
      </c>
      <c r="P7" s="28">
        <v>764.20735999999999</v>
      </c>
      <c r="Q7" s="28">
        <v>814.26301249999995</v>
      </c>
      <c r="R7" s="28">
        <v>741.21603749999997</v>
      </c>
      <c r="S7" s="28">
        <v>894.32062199999996</v>
      </c>
      <c r="T7" s="28">
        <v>1120.9655</v>
      </c>
      <c r="U7" s="31">
        <v>1575.1004814999999</v>
      </c>
      <c r="V7" s="35"/>
      <c r="W7" s="35"/>
      <c r="X7" s="35"/>
      <c r="Y7" s="35"/>
      <c r="Z7" s="35"/>
      <c r="AA7" s="35"/>
      <c r="AB7" s="35"/>
      <c r="AC7" s="35"/>
      <c r="AD7" s="35"/>
      <c r="AE7" s="17"/>
      <c r="AF7" s="17"/>
      <c r="AG7" s="17"/>
      <c r="AH7" s="35"/>
      <c r="AI7" s="17"/>
      <c r="AJ7" s="17"/>
      <c r="AK7" s="17"/>
      <c r="AL7" s="35"/>
      <c r="AM7" s="17"/>
      <c r="AN7" s="35"/>
    </row>
    <row r="8" spans="1:42" x14ac:dyDescent="0.25">
      <c r="A8" s="137" t="s">
        <v>100</v>
      </c>
      <c r="B8" s="138">
        <v>47.779312500000003</v>
      </c>
      <c r="C8" s="138">
        <v>49.678272</v>
      </c>
      <c r="D8" s="138">
        <v>61.085102999999997</v>
      </c>
      <c r="E8" s="138">
        <v>47.0738585</v>
      </c>
      <c r="F8" s="34">
        <v>78.179781000000006</v>
      </c>
      <c r="G8" s="32">
        <v>87.153152000000006</v>
      </c>
      <c r="H8" s="32">
        <v>75.767156999999997</v>
      </c>
      <c r="I8" s="32">
        <v>90.854399999999998</v>
      </c>
      <c r="J8" s="32">
        <v>84.912462000000005</v>
      </c>
      <c r="K8" s="32">
        <v>78.625</v>
      </c>
      <c r="L8" s="32">
        <v>71.7363675</v>
      </c>
      <c r="M8" s="32">
        <v>87.425023999999993</v>
      </c>
      <c r="N8" s="32">
        <v>141.30019150000001</v>
      </c>
      <c r="O8" s="32">
        <v>122.44872599999999</v>
      </c>
      <c r="P8" s="32">
        <v>116.192221</v>
      </c>
      <c r="Q8" s="32">
        <v>117.695592</v>
      </c>
      <c r="R8" s="32">
        <v>126.62992</v>
      </c>
      <c r="S8" s="32">
        <v>144.98611199999999</v>
      </c>
      <c r="T8" s="32">
        <v>158.23124100000001</v>
      </c>
      <c r="U8" s="36">
        <v>189.72585000000001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</row>
    <row r="9" spans="1:42" x14ac:dyDescent="0.25">
      <c r="A9" s="137" t="s">
        <v>113</v>
      </c>
      <c r="B9" s="138">
        <v>118.22607499999999</v>
      </c>
      <c r="C9" s="138">
        <v>165.52799999999999</v>
      </c>
      <c r="D9" s="138">
        <v>210.5128125</v>
      </c>
      <c r="E9" s="138">
        <v>234.37280000000001</v>
      </c>
      <c r="F9" s="34">
        <v>276.623424</v>
      </c>
      <c r="G9" s="32">
        <v>313.45485600000001</v>
      </c>
      <c r="H9" s="32">
        <v>349.37311149999999</v>
      </c>
      <c r="I9" s="32">
        <v>418.21594199999998</v>
      </c>
      <c r="J9" s="32">
        <v>495.37274400000001</v>
      </c>
      <c r="K9" s="32">
        <v>425.91338999999999</v>
      </c>
      <c r="L9" s="32">
        <v>445.46440050000001</v>
      </c>
      <c r="M9" s="32">
        <v>438.01758000000001</v>
      </c>
      <c r="N9" s="32">
        <v>500.93425200000001</v>
      </c>
      <c r="O9" s="32">
        <v>553.87057400000003</v>
      </c>
      <c r="P9" s="32">
        <v>595.67108150000001</v>
      </c>
      <c r="Q9" s="32">
        <v>774.672236</v>
      </c>
      <c r="R9" s="32">
        <v>773.338752</v>
      </c>
      <c r="S9" s="32">
        <v>761.81660799999997</v>
      </c>
      <c r="T9" s="32">
        <v>1257.1199999999999</v>
      </c>
      <c r="U9" s="36">
        <v>2234.7028125000002</v>
      </c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P9" s="17"/>
    </row>
    <row r="10" spans="1:42" x14ac:dyDescent="0.25">
      <c r="A10" s="137" t="s">
        <v>114</v>
      </c>
      <c r="B10" s="138">
        <v>164.43911249999999</v>
      </c>
      <c r="C10" s="138">
        <v>207.60623799999999</v>
      </c>
      <c r="D10" s="138">
        <v>310.30603350000001</v>
      </c>
      <c r="E10" s="138">
        <v>386.24683750000003</v>
      </c>
      <c r="F10" s="34">
        <v>470.79180000000002</v>
      </c>
      <c r="G10" s="32">
        <v>584.04234199999996</v>
      </c>
      <c r="H10" s="32">
        <v>846.16875000000005</v>
      </c>
      <c r="I10" s="32">
        <v>976.38081599999998</v>
      </c>
      <c r="J10" s="32">
        <v>1217.5012655</v>
      </c>
      <c r="K10" s="32">
        <v>1470.5388</v>
      </c>
      <c r="L10" s="32">
        <v>2463.7304319999998</v>
      </c>
      <c r="M10" s="32">
        <v>2141.4210600000001</v>
      </c>
      <c r="N10" s="32">
        <v>2301.763042</v>
      </c>
      <c r="O10" s="32">
        <v>2597.3294310000001</v>
      </c>
      <c r="P10" s="32">
        <v>2798.6780159999998</v>
      </c>
      <c r="Q10" s="32"/>
      <c r="R10" s="32"/>
      <c r="S10" s="32"/>
      <c r="T10" s="32"/>
      <c r="U10" s="36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</row>
    <row r="11" spans="1:42" x14ac:dyDescent="0.25">
      <c r="A11" s="137" t="s">
        <v>115</v>
      </c>
      <c r="B11" s="138">
        <v>79.699967999999998</v>
      </c>
      <c r="C11" s="138">
        <v>71.515491999999995</v>
      </c>
      <c r="D11" s="138">
        <v>106.6754195</v>
      </c>
      <c r="E11" s="138">
        <v>112.216241</v>
      </c>
      <c r="F11" s="34">
        <v>128.134016</v>
      </c>
      <c r="G11" s="32">
        <v>138.50476750000001</v>
      </c>
      <c r="H11" s="32">
        <v>190.35782699999999</v>
      </c>
      <c r="I11" s="32">
        <v>240.59494799999999</v>
      </c>
      <c r="J11" s="32">
        <v>429.94460249999997</v>
      </c>
      <c r="K11" s="32">
        <v>658.80575999999996</v>
      </c>
      <c r="L11" s="32">
        <v>905.74717599999997</v>
      </c>
      <c r="M11" s="32">
        <v>1177.05654</v>
      </c>
      <c r="N11" s="32">
        <v>2013.7612979999999</v>
      </c>
      <c r="O11" s="32">
        <v>3045.7093439999999</v>
      </c>
      <c r="P11" s="32">
        <v>1852.5002999999999</v>
      </c>
      <c r="Q11" s="32">
        <v>2241.7063680000001</v>
      </c>
      <c r="R11" s="32">
        <v>2903.0475225</v>
      </c>
      <c r="S11" s="32">
        <v>3134.2696875000001</v>
      </c>
      <c r="T11" s="32"/>
      <c r="U11" s="36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</row>
    <row r="12" spans="1:42" x14ac:dyDescent="0.25">
      <c r="A12" s="137" t="s">
        <v>116</v>
      </c>
      <c r="B12" s="138">
        <v>72.169163999999995</v>
      </c>
      <c r="C12" s="138">
        <v>106.5552015</v>
      </c>
      <c r="D12" s="138">
        <v>121.53546900000001</v>
      </c>
      <c r="E12" s="138">
        <v>132.84596400000001</v>
      </c>
      <c r="F12" s="34">
        <v>136.08270200000001</v>
      </c>
      <c r="G12" s="32">
        <v>212.09512799999999</v>
      </c>
      <c r="H12" s="32">
        <v>207.10867999999999</v>
      </c>
      <c r="I12" s="32">
        <v>244.17762200000001</v>
      </c>
      <c r="J12" s="32">
        <v>280.53295000000003</v>
      </c>
      <c r="K12" s="32">
        <v>239.28777600000001</v>
      </c>
      <c r="L12" s="32">
        <v>329.320448</v>
      </c>
      <c r="M12" s="32">
        <v>285.01401600000003</v>
      </c>
      <c r="N12" s="32">
        <v>275.9974565</v>
      </c>
      <c r="O12" s="32">
        <v>320.84553599999998</v>
      </c>
      <c r="P12" s="32">
        <v>421.37504999999999</v>
      </c>
      <c r="Q12" s="32">
        <v>405.88189</v>
      </c>
      <c r="R12" s="32">
        <v>464.99546650000002</v>
      </c>
      <c r="S12" s="32">
        <v>425.01679200000001</v>
      </c>
      <c r="T12" s="32">
        <v>472.23</v>
      </c>
      <c r="U12" s="36">
        <v>522.78325900000004</v>
      </c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</row>
    <row r="13" spans="1:42" x14ac:dyDescent="0.25">
      <c r="A13" s="137" t="s">
        <v>96</v>
      </c>
      <c r="B13" s="138">
        <v>409.12666200000001</v>
      </c>
      <c r="C13" s="138">
        <v>549.10263750000001</v>
      </c>
      <c r="D13" s="138">
        <v>645.07941849999997</v>
      </c>
      <c r="E13" s="138">
        <v>774.23158799999999</v>
      </c>
      <c r="F13" s="34">
        <v>1015.2602105</v>
      </c>
      <c r="G13" s="32">
        <v>1149.1981945</v>
      </c>
      <c r="H13" s="32">
        <v>1300.8835839999999</v>
      </c>
      <c r="I13" s="32">
        <v>1237.0907655000001</v>
      </c>
      <c r="J13" s="32">
        <v>1478.1977979999999</v>
      </c>
      <c r="K13" s="32">
        <v>1681.2318720000001</v>
      </c>
      <c r="L13" s="32">
        <v>2009.66912</v>
      </c>
      <c r="M13" s="32">
        <v>2051.4478125000001</v>
      </c>
      <c r="N13" s="32">
        <v>2234.8134</v>
      </c>
      <c r="O13" s="32">
        <v>2499.1581040000001</v>
      </c>
      <c r="P13" s="32">
        <v>2350.5085439999998</v>
      </c>
      <c r="Q13" s="32">
        <v>3321.4527499999999</v>
      </c>
      <c r="R13" s="32">
        <v>3488.9038605000001</v>
      </c>
      <c r="S13" s="32">
        <v>3396.3739460000002</v>
      </c>
      <c r="T13" s="32"/>
      <c r="U13" s="36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</row>
    <row r="14" spans="1:42" x14ac:dyDescent="0.25">
      <c r="A14" s="137" t="s">
        <v>117</v>
      </c>
      <c r="B14" s="138">
        <v>26.915852999999998</v>
      </c>
      <c r="C14" s="138">
        <v>76.410641499999997</v>
      </c>
      <c r="D14" s="138">
        <v>79.195003</v>
      </c>
      <c r="E14" s="138">
        <v>63.890208000000001</v>
      </c>
      <c r="F14" s="34">
        <v>75.100162499999996</v>
      </c>
      <c r="G14" s="32">
        <v>140.932422</v>
      </c>
      <c r="H14" s="32">
        <v>113.230592</v>
      </c>
      <c r="I14" s="32">
        <v>126.416844</v>
      </c>
      <c r="J14" s="32">
        <v>129.219256</v>
      </c>
      <c r="K14" s="32">
        <v>188.93012400000001</v>
      </c>
      <c r="L14" s="32">
        <v>187.32123000000001</v>
      </c>
      <c r="M14" s="32">
        <v>202.71888000000001</v>
      </c>
      <c r="N14" s="32">
        <v>258.95504799999998</v>
      </c>
      <c r="O14" s="32">
        <v>250.965</v>
      </c>
      <c r="P14" s="32">
        <v>323.186892</v>
      </c>
      <c r="Q14" s="32">
        <v>472.1201595</v>
      </c>
      <c r="R14" s="32">
        <v>405.42207999999999</v>
      </c>
      <c r="S14" s="32"/>
      <c r="T14" s="32"/>
      <c r="U14" s="36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</row>
    <row r="15" spans="1:42" x14ac:dyDescent="0.25">
      <c r="A15" s="137" t="s">
        <v>107</v>
      </c>
      <c r="B15" s="138">
        <v>166.76563200000001</v>
      </c>
      <c r="C15" s="138">
        <v>143.059968</v>
      </c>
      <c r="D15" s="138">
        <v>215.29767000000001</v>
      </c>
      <c r="E15" s="138">
        <v>198.0258345</v>
      </c>
      <c r="F15" s="34">
        <v>179.9585515</v>
      </c>
      <c r="G15" s="32">
        <v>225.817702</v>
      </c>
      <c r="H15" s="32">
        <v>280.6153875</v>
      </c>
      <c r="I15" s="32">
        <v>421.98825599999998</v>
      </c>
      <c r="J15" s="32">
        <v>459.56617649999998</v>
      </c>
      <c r="K15" s="32">
        <v>489.25887499999999</v>
      </c>
      <c r="L15" s="32">
        <v>726.39677800000004</v>
      </c>
      <c r="M15" s="32">
        <v>632.262384</v>
      </c>
      <c r="N15" s="32">
        <v>737.29178049999996</v>
      </c>
      <c r="O15" s="32">
        <v>925.40698650000002</v>
      </c>
      <c r="P15" s="32">
        <v>754.45099700000003</v>
      </c>
      <c r="Q15" s="32">
        <v>1035.2876759999999</v>
      </c>
      <c r="R15" s="32">
        <v>1122.7900320000001</v>
      </c>
      <c r="S15" s="32">
        <v>1508.7724740000001</v>
      </c>
      <c r="T15" s="32">
        <v>2153.4939304999998</v>
      </c>
      <c r="U15" s="36">
        <v>3930.5703125</v>
      </c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</row>
    <row r="16" spans="1:42" x14ac:dyDescent="0.25">
      <c r="A16" s="139" t="s">
        <v>19</v>
      </c>
      <c r="B16" s="140">
        <v>111.34593750000001</v>
      </c>
      <c r="C16" s="140">
        <v>110.568832</v>
      </c>
      <c r="D16" s="140">
        <v>123.9842385</v>
      </c>
      <c r="E16" s="140">
        <v>162.11289600000001</v>
      </c>
      <c r="F16" s="141">
        <v>121.69171799999999</v>
      </c>
      <c r="G16" s="41">
        <v>110.112408</v>
      </c>
      <c r="H16" s="41">
        <v>129.73022850000001</v>
      </c>
      <c r="I16" s="41">
        <v>233.45959350000001</v>
      </c>
      <c r="J16" s="41">
        <v>179.1302445</v>
      </c>
      <c r="K16" s="41">
        <v>264.40571699999998</v>
      </c>
      <c r="L16" s="41">
        <v>262.010943</v>
      </c>
      <c r="M16" s="41">
        <v>396.27403199999998</v>
      </c>
      <c r="N16" s="41">
        <v>367.05311999999998</v>
      </c>
      <c r="O16" s="41">
        <v>336.24084199999999</v>
      </c>
      <c r="P16" s="41">
        <v>588.82320000000004</v>
      </c>
      <c r="Q16" s="41">
        <v>675.27679999999998</v>
      </c>
      <c r="R16" s="41">
        <v>606.32982000000004</v>
      </c>
      <c r="S16" s="41">
        <v>886.20144600000003</v>
      </c>
      <c r="T16" s="41">
        <v>1452.3508595000001</v>
      </c>
      <c r="U16" s="43">
        <v>2335.23</v>
      </c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</row>
    <row r="17" spans="1:40" x14ac:dyDescent="0.25">
      <c r="A17" s="231" t="s">
        <v>24</v>
      </c>
      <c r="B17" s="35">
        <f>AVERAGE(B7:B16)</f>
        <v>124.18742365</v>
      </c>
      <c r="C17" s="35">
        <f t="shared" ref="C17:P17" si="0">AVERAGE(C7:C16)</f>
        <v>158.35059324999997</v>
      </c>
      <c r="D17" s="35">
        <f t="shared" si="0"/>
        <v>195.43212475000001</v>
      </c>
      <c r="E17" s="35">
        <f t="shared" si="0"/>
        <v>221.50833935</v>
      </c>
      <c r="F17" s="35">
        <f t="shared" si="0"/>
        <v>261.68866179999998</v>
      </c>
      <c r="G17" s="35">
        <f t="shared" si="0"/>
        <v>315.58150999999992</v>
      </c>
      <c r="H17" s="35">
        <f t="shared" si="0"/>
        <v>368.09286170000001</v>
      </c>
      <c r="I17" s="35">
        <f t="shared" si="0"/>
        <v>419.57045310000001</v>
      </c>
      <c r="J17" s="35">
        <f t="shared" si="0"/>
        <v>498.23656879999999</v>
      </c>
      <c r="K17" s="35">
        <f t="shared" si="0"/>
        <v>587.00764140000013</v>
      </c>
      <c r="L17" s="35">
        <f t="shared" si="0"/>
        <v>772.78594755000006</v>
      </c>
      <c r="M17" s="35">
        <f t="shared" si="0"/>
        <v>787.73498659999996</v>
      </c>
      <c r="N17" s="35">
        <f t="shared" si="0"/>
        <v>935.21277260000011</v>
      </c>
      <c r="O17" s="35">
        <f t="shared" si="0"/>
        <v>1128.2413743499999</v>
      </c>
      <c r="P17" s="35">
        <f t="shared" si="0"/>
        <v>1056.55936615</v>
      </c>
      <c r="Q17" s="35">
        <f>AVERAGE(Q11:Q16,Q7:Q9)</f>
        <v>1095.3729426666666</v>
      </c>
      <c r="R17" s="35">
        <f>AVERAGE(R11:R16,R7:R9)</f>
        <v>1181.4081656666667</v>
      </c>
      <c r="S17" s="35">
        <f>AVERAGE(S15:S16,S7:S9,S11:S13)</f>
        <v>1393.9697109375002</v>
      </c>
      <c r="T17" s="35">
        <f>AVERAGE(T15:T16,T7:T9,T12)</f>
        <v>1102.3985885000002</v>
      </c>
      <c r="U17" s="35">
        <f t="shared" ref="U17" si="1">AVERAGE(U15:U16,U7:U9,U12)</f>
        <v>1798.0187859166665</v>
      </c>
      <c r="V17" s="57"/>
      <c r="W17" s="57"/>
      <c r="X17" s="57"/>
      <c r="Y17" s="57"/>
      <c r="Z17" s="17"/>
      <c r="AA17" s="17"/>
      <c r="AB17" s="57"/>
      <c r="AC17" s="57"/>
      <c r="AD17" s="57"/>
      <c r="AE17" s="57"/>
      <c r="AF17" s="57"/>
      <c r="AG17" s="57"/>
      <c r="AH17" s="17"/>
      <c r="AI17" s="57"/>
      <c r="AJ17" s="57"/>
      <c r="AK17" s="57"/>
      <c r="AL17" s="17"/>
      <c r="AM17" s="17"/>
      <c r="AN17" s="17"/>
    </row>
    <row r="18" spans="1:40" x14ac:dyDescent="0.25">
      <c r="A18" s="113" t="s">
        <v>15</v>
      </c>
      <c r="B18" s="35">
        <f>STDEV(B7:B16)/SQRT(10)</f>
        <v>35.121271650396274</v>
      </c>
      <c r="C18" s="35">
        <f t="shared" ref="C18:P18" si="2">STDEV(C7:C16)/SQRT(10)</f>
        <v>45.878987069630938</v>
      </c>
      <c r="D18" s="35">
        <f t="shared" si="2"/>
        <v>55.695516291665662</v>
      </c>
      <c r="E18" s="35">
        <f t="shared" si="2"/>
        <v>68.779484638748514</v>
      </c>
      <c r="F18" s="35">
        <f t="shared" si="2"/>
        <v>91.665722584609767</v>
      </c>
      <c r="G18" s="35">
        <f t="shared" si="2"/>
        <v>103.1005316216023</v>
      </c>
      <c r="H18" s="35">
        <f t="shared" si="2"/>
        <v>124.89699376033199</v>
      </c>
      <c r="I18" s="35">
        <f t="shared" si="2"/>
        <v>120.88555428743146</v>
      </c>
      <c r="J18" s="35">
        <f t="shared" si="2"/>
        <v>149.55866931623663</v>
      </c>
      <c r="K18" s="35">
        <f t="shared" si="2"/>
        <v>173.40640354806411</v>
      </c>
      <c r="L18" s="35">
        <f t="shared" si="2"/>
        <v>258.3524728821879</v>
      </c>
      <c r="M18" s="35">
        <f t="shared" si="2"/>
        <v>237.34240989013836</v>
      </c>
      <c r="N18" s="35">
        <f t="shared" si="2"/>
        <v>278.18135917400991</v>
      </c>
      <c r="O18" s="35">
        <f t="shared" si="2"/>
        <v>355.80194231453424</v>
      </c>
      <c r="P18" s="35">
        <f t="shared" si="2"/>
        <v>293.94487008538044</v>
      </c>
      <c r="Q18" s="35">
        <f>STDEV(Q11:Q16,Q7:Q9)/SQRT(9)</f>
        <v>342.60378234074443</v>
      </c>
      <c r="R18" s="35">
        <f>STDEV(R11:R16,R7:R9)/SQRT(9)</f>
        <v>394.59856729125642</v>
      </c>
      <c r="S18" s="35">
        <f>STDEV(S15:S16,S7:S9,S11:S13)/SQRT(8)</f>
        <v>432.132824353025</v>
      </c>
      <c r="T18" s="35">
        <f>STDEV(T15:T16,T7:T9,T12)/SQRT(6)</f>
        <v>290.98200891398892</v>
      </c>
      <c r="U18" s="35">
        <f t="shared" ref="U18" si="3">STDEV(U15:U16,U7:U9,U12)/SQRT(6)</f>
        <v>556.46471072347185</v>
      </c>
      <c r="V18" s="57"/>
      <c r="W18" s="57"/>
      <c r="X18" s="57"/>
      <c r="Y18" s="57"/>
      <c r="Z18" s="17"/>
      <c r="AA18" s="17"/>
      <c r="AB18" s="57"/>
      <c r="AC18" s="57"/>
      <c r="AD18" s="57"/>
      <c r="AE18" s="57"/>
      <c r="AF18" s="57"/>
      <c r="AG18" s="57"/>
      <c r="AH18" s="17"/>
      <c r="AI18" s="57"/>
      <c r="AJ18" s="57"/>
      <c r="AK18" s="57"/>
      <c r="AL18" s="17"/>
      <c r="AM18" s="17"/>
      <c r="AN18" s="17"/>
    </row>
    <row r="19" spans="1:40" x14ac:dyDescent="0.25">
      <c r="A19" s="231" t="s">
        <v>29</v>
      </c>
      <c r="B19" s="35">
        <f>MEDIAN(B7:B16)</f>
        <v>95.522952750000002</v>
      </c>
      <c r="C19" s="35">
        <f t="shared" ref="C19:P19" si="4">MEDIAN(C7:C16)</f>
        <v>108.56201675</v>
      </c>
      <c r="D19" s="35">
        <f t="shared" si="4"/>
        <v>122.75985375</v>
      </c>
      <c r="E19" s="35">
        <f t="shared" si="4"/>
        <v>147.47943000000001</v>
      </c>
      <c r="F19" s="35">
        <f t="shared" si="4"/>
        <v>135.57347725</v>
      </c>
      <c r="G19" s="35">
        <f t="shared" si="4"/>
        <v>203.29962799999998</v>
      </c>
      <c r="H19" s="35">
        <f t="shared" si="4"/>
        <v>198.73325349999999</v>
      </c>
      <c r="I19" s="35">
        <f t="shared" si="4"/>
        <v>242.38628499999999</v>
      </c>
      <c r="J19" s="35">
        <f t="shared" si="4"/>
        <v>355.23877625</v>
      </c>
      <c r="K19" s="35">
        <f t="shared" si="4"/>
        <v>399.49624499999999</v>
      </c>
      <c r="L19" s="35">
        <f t="shared" si="4"/>
        <v>387.39242424999998</v>
      </c>
      <c r="M19" s="35">
        <f t="shared" si="4"/>
        <v>451.86505875</v>
      </c>
      <c r="N19" s="35">
        <f t="shared" si="4"/>
        <v>510.59619475</v>
      </c>
      <c r="O19" s="35">
        <f t="shared" si="4"/>
        <v>592.15488700000003</v>
      </c>
      <c r="P19" s="35">
        <f t="shared" si="4"/>
        <v>675.06103925000002</v>
      </c>
      <c r="Q19" s="35">
        <f>MEDIAN(Q11:Q16,Q7:Q9)</f>
        <v>774.672236</v>
      </c>
      <c r="R19" s="35">
        <f>MEDIAN(R11:R16,R7:R9)</f>
        <v>741.21603749999997</v>
      </c>
      <c r="S19" s="35">
        <f>MEDIAN(S15:S16,S7:S9,S11:S13)</f>
        <v>890.261034</v>
      </c>
      <c r="T19" s="35">
        <f>MEDIAN(T15:T16,T7:T9,T12)</f>
        <v>1189.0427500000001</v>
      </c>
      <c r="U19" s="35">
        <f t="shared" ref="U19" si="5">MEDIAN(U15:U16,U7:U9,U12)</f>
        <v>1904.9016470000001</v>
      </c>
      <c r="V19" s="57"/>
      <c r="W19" s="57"/>
      <c r="X19" s="57"/>
      <c r="Y19" s="57"/>
      <c r="AB19" s="57"/>
      <c r="AC19" s="57"/>
      <c r="AD19" s="57"/>
      <c r="AE19" s="57"/>
      <c r="AF19" s="57"/>
      <c r="AG19" s="57"/>
      <c r="AI19" s="57"/>
      <c r="AJ19" s="57"/>
      <c r="AK19" s="57"/>
    </row>
    <row r="20" spans="1:40" x14ac:dyDescent="0.25">
      <c r="A20" s="57"/>
      <c r="B20" s="57"/>
      <c r="C20" s="57"/>
      <c r="E20" s="57"/>
      <c r="F20" s="57"/>
      <c r="AH20" s="57"/>
      <c r="AI20" s="57"/>
      <c r="AJ20" s="57"/>
      <c r="AK20" s="57"/>
      <c r="AL20" s="57"/>
      <c r="AM20" s="57"/>
      <c r="AN20" s="57"/>
    </row>
    <row r="21" spans="1:40" x14ac:dyDescent="0.25">
      <c r="A21" s="233" t="s">
        <v>4</v>
      </c>
      <c r="B21" s="57"/>
      <c r="C21" s="57"/>
      <c r="E21" s="57"/>
      <c r="F21" s="57"/>
      <c r="O21" s="51"/>
      <c r="P21" s="51"/>
      <c r="Q21" s="51"/>
      <c r="R21" s="51"/>
      <c r="S21" s="51"/>
      <c r="T21" s="51"/>
      <c r="U21" s="51"/>
      <c r="V21" s="51"/>
      <c r="AH21" s="57"/>
      <c r="AI21" s="57"/>
      <c r="AJ21" s="57"/>
      <c r="AK21" s="57"/>
      <c r="AL21" s="57"/>
      <c r="AM21" s="57"/>
      <c r="AN21" s="57"/>
    </row>
    <row r="22" spans="1:40" x14ac:dyDescent="0.25">
      <c r="A22" s="135" t="s">
        <v>118</v>
      </c>
      <c r="B22" s="226">
        <v>85.112700000000004</v>
      </c>
      <c r="C22" s="27">
        <v>90.559349999999995</v>
      </c>
      <c r="D22" s="226">
        <v>121.183272</v>
      </c>
      <c r="E22" s="27">
        <v>157.38124999999999</v>
      </c>
      <c r="F22" s="227">
        <v>130.6746325</v>
      </c>
      <c r="G22" s="28">
        <v>132.62610000000001</v>
      </c>
      <c r="H22" s="28">
        <v>178.04537500000001</v>
      </c>
      <c r="I22" s="28">
        <v>182.96684999999999</v>
      </c>
      <c r="J22" s="28">
        <v>181.11142799999999</v>
      </c>
      <c r="K22" s="28">
        <v>153.7301745</v>
      </c>
      <c r="L22" s="28">
        <v>172.50430399999999</v>
      </c>
      <c r="M22" s="28">
        <v>195.295322</v>
      </c>
      <c r="N22" s="28">
        <v>205.00479999999999</v>
      </c>
      <c r="O22" s="28">
        <v>249.32977600000001</v>
      </c>
      <c r="P22" s="28">
        <v>332.03227199999998</v>
      </c>
      <c r="Q22" s="28">
        <v>351.62630000000001</v>
      </c>
      <c r="R22" s="28">
        <v>475.80885000000001</v>
      </c>
      <c r="S22" s="28">
        <v>441.71653199999997</v>
      </c>
      <c r="T22" s="28">
        <v>541.55822750000004</v>
      </c>
      <c r="U22" s="28">
        <v>529.30191600000001</v>
      </c>
      <c r="V22" s="30">
        <v>534.12517600000001</v>
      </c>
      <c r="W22" s="30">
        <v>693.10596750000002</v>
      </c>
      <c r="X22" s="30">
        <v>993.64594050000005</v>
      </c>
      <c r="Y22" s="30">
        <v>842.56120799999997</v>
      </c>
      <c r="Z22" s="30">
        <v>913.92918499999996</v>
      </c>
      <c r="AA22" s="30">
        <v>923.40623100000005</v>
      </c>
      <c r="AB22" s="28">
        <v>874.21680000000003</v>
      </c>
      <c r="AC22" s="28">
        <v>1066.017638</v>
      </c>
      <c r="AD22" s="28">
        <v>1152.705422</v>
      </c>
      <c r="AE22" s="28">
        <v>1314.3982435</v>
      </c>
      <c r="AF22" s="28">
        <v>1089.2421119999999</v>
      </c>
      <c r="AG22" s="31">
        <v>1122.6058515</v>
      </c>
      <c r="AH22" s="64"/>
      <c r="AI22" s="64"/>
      <c r="AJ22" s="64"/>
      <c r="AK22" s="64"/>
      <c r="AL22" s="64"/>
      <c r="AM22" s="64"/>
      <c r="AN22" s="64"/>
    </row>
    <row r="23" spans="1:40" x14ac:dyDescent="0.25">
      <c r="A23" s="137" t="s">
        <v>104</v>
      </c>
      <c r="B23" s="228">
        <v>86.529077999999998</v>
      </c>
      <c r="C23" s="33">
        <v>111.13439200000001</v>
      </c>
      <c r="D23" s="228">
        <v>96.941452999999996</v>
      </c>
      <c r="E23" s="33">
        <v>108.73648799999999</v>
      </c>
      <c r="F23" s="39">
        <v>153.3245355</v>
      </c>
      <c r="G23" s="32">
        <v>116.902152</v>
      </c>
      <c r="H23" s="32">
        <v>112.84553</v>
      </c>
      <c r="I23" s="32">
        <v>102.7702</v>
      </c>
      <c r="J23" s="32">
        <v>105.2341875</v>
      </c>
      <c r="K23" s="32">
        <v>105.72736</v>
      </c>
      <c r="L23" s="32">
        <v>103.60352</v>
      </c>
      <c r="M23" s="32">
        <v>130.29876999999999</v>
      </c>
      <c r="N23" s="32">
        <v>127.212183</v>
      </c>
      <c r="O23" s="32">
        <v>125.099559</v>
      </c>
      <c r="P23" s="32">
        <v>144.36691250000001</v>
      </c>
      <c r="Q23" s="32">
        <v>125.8173</v>
      </c>
      <c r="R23" s="32">
        <v>106.14329600000001</v>
      </c>
      <c r="S23" s="32">
        <v>158.061216</v>
      </c>
      <c r="T23" s="32">
        <v>145.820808</v>
      </c>
      <c r="U23" s="32">
        <v>122.047</v>
      </c>
      <c r="V23" s="34">
        <v>137.4396945</v>
      </c>
      <c r="W23" s="34">
        <v>132.31796</v>
      </c>
      <c r="X23" s="34">
        <v>172.20988800000001</v>
      </c>
      <c r="Y23" s="34">
        <v>217.10738699999999</v>
      </c>
      <c r="Z23" s="34">
        <v>159.082572</v>
      </c>
      <c r="AA23" s="34">
        <v>210.315448</v>
      </c>
      <c r="AB23" s="32">
        <v>193.68858900000001</v>
      </c>
      <c r="AC23" s="32">
        <v>171.36600000000001</v>
      </c>
      <c r="AD23" s="32">
        <v>195.299104</v>
      </c>
      <c r="AE23" s="32">
        <v>178.01920799999999</v>
      </c>
      <c r="AF23" s="32">
        <v>235.04486399999999</v>
      </c>
      <c r="AG23" s="36">
        <v>199.65177199999999</v>
      </c>
      <c r="AH23" s="64"/>
      <c r="AI23" s="64"/>
      <c r="AJ23" s="64"/>
      <c r="AK23" s="64"/>
      <c r="AL23" s="64"/>
      <c r="AM23" s="64"/>
      <c r="AN23" s="64"/>
    </row>
    <row r="24" spans="1:40" x14ac:dyDescent="0.25">
      <c r="A24" s="137" t="s">
        <v>119</v>
      </c>
      <c r="B24" s="228">
        <v>150.0848215</v>
      </c>
      <c r="C24" s="33">
        <v>167.12410399999999</v>
      </c>
      <c r="D24" s="228">
        <v>165.79056</v>
      </c>
      <c r="E24" s="33">
        <v>169.2008865</v>
      </c>
      <c r="F24" s="39">
        <v>144.38671199999999</v>
      </c>
      <c r="G24" s="32">
        <v>187.5514905</v>
      </c>
      <c r="H24" s="32">
        <v>163.75466249999999</v>
      </c>
      <c r="I24" s="32">
        <v>144.89668</v>
      </c>
      <c r="J24" s="32">
        <v>113.65380399999999</v>
      </c>
      <c r="K24" s="32">
        <v>135.38278600000001</v>
      </c>
      <c r="L24" s="32">
        <v>109.52955</v>
      </c>
      <c r="M24" s="32">
        <v>150.56027499999999</v>
      </c>
      <c r="N24" s="32">
        <v>152.73178200000001</v>
      </c>
      <c r="O24" s="32">
        <v>179.63013599999999</v>
      </c>
      <c r="P24" s="32">
        <v>213.48096000000001</v>
      </c>
      <c r="Q24" s="32">
        <v>235.6850125</v>
      </c>
      <c r="R24" s="32">
        <v>233.4013425</v>
      </c>
      <c r="S24" s="32">
        <v>225.43758</v>
      </c>
      <c r="T24" s="32">
        <v>324.51143400000001</v>
      </c>
      <c r="U24" s="32">
        <v>427.88764149999997</v>
      </c>
      <c r="V24" s="34">
        <v>464.08342499999998</v>
      </c>
      <c r="W24" s="34">
        <v>517.45120650000001</v>
      </c>
      <c r="X24" s="34">
        <v>631.28532600000005</v>
      </c>
      <c r="Y24" s="34">
        <v>872.20980299999997</v>
      </c>
      <c r="Z24" s="34">
        <v>722.82560000000001</v>
      </c>
      <c r="AA24" s="34">
        <v>848.93169999999998</v>
      </c>
      <c r="AB24" s="32">
        <v>485.32286049999999</v>
      </c>
      <c r="AC24" s="32">
        <v>871.88125500000001</v>
      </c>
      <c r="AD24" s="32">
        <v>838.55897600000003</v>
      </c>
      <c r="AE24" s="32">
        <v>1844.4315240000001</v>
      </c>
      <c r="AF24" s="32">
        <v>2292.9470375000001</v>
      </c>
      <c r="AG24" s="36">
        <v>2768.4086419999999</v>
      </c>
      <c r="AH24" s="57"/>
      <c r="AI24" s="64"/>
      <c r="AJ24" s="64"/>
      <c r="AK24" s="64"/>
      <c r="AL24" s="64"/>
      <c r="AM24" s="64"/>
      <c r="AN24" s="64"/>
    </row>
    <row r="25" spans="1:40" x14ac:dyDescent="0.25">
      <c r="A25" s="137" t="s">
        <v>120</v>
      </c>
      <c r="B25" s="228">
        <v>181.235153</v>
      </c>
      <c r="C25" s="33">
        <v>261.87128799999999</v>
      </c>
      <c r="D25" s="228">
        <v>270.98676799999998</v>
      </c>
      <c r="E25" s="33">
        <v>312.86500000000001</v>
      </c>
      <c r="F25" s="39">
        <v>330.44502399999999</v>
      </c>
      <c r="G25" s="32">
        <v>390.66920099999999</v>
      </c>
      <c r="H25" s="32">
        <v>446.64026999999999</v>
      </c>
      <c r="I25" s="32">
        <v>477.70858800000002</v>
      </c>
      <c r="J25" s="32">
        <v>527.59404600000005</v>
      </c>
      <c r="K25" s="32">
        <v>452.32808849999998</v>
      </c>
      <c r="L25" s="32">
        <v>478.33362399999999</v>
      </c>
      <c r="M25" s="32">
        <v>442.23958349999998</v>
      </c>
      <c r="N25" s="32">
        <v>372.50079299999999</v>
      </c>
      <c r="O25" s="32">
        <v>467.46</v>
      </c>
      <c r="P25" s="32">
        <v>504.83960100000002</v>
      </c>
      <c r="Q25" s="32">
        <v>411.8288</v>
      </c>
      <c r="R25" s="32">
        <v>340.91940149999999</v>
      </c>
      <c r="S25" s="32">
        <v>467.80892949999998</v>
      </c>
      <c r="T25" s="32">
        <v>520.00527999999997</v>
      </c>
      <c r="U25" s="32">
        <v>516.99233749999996</v>
      </c>
      <c r="V25" s="34">
        <v>522.58584399999995</v>
      </c>
      <c r="W25" s="34">
        <v>714.45628799999997</v>
      </c>
      <c r="X25" s="34">
        <v>842.861358</v>
      </c>
      <c r="Y25" s="34">
        <v>1031.6361979999999</v>
      </c>
      <c r="Z25" s="34">
        <v>904.35792749999996</v>
      </c>
      <c r="AA25" s="34">
        <v>1040.510976</v>
      </c>
      <c r="AB25" s="32">
        <v>1098.787564</v>
      </c>
      <c r="AC25" s="32">
        <v>1036.2166380000001</v>
      </c>
      <c r="AD25" s="32">
        <v>1381.9215360000001</v>
      </c>
      <c r="AE25" s="32">
        <v>1455.7184</v>
      </c>
      <c r="AF25" s="32">
        <v>1286.5979620000001</v>
      </c>
      <c r="AG25" s="36">
        <v>1527.4274085</v>
      </c>
      <c r="AH25" s="64"/>
      <c r="AI25" s="64"/>
      <c r="AJ25" s="64"/>
      <c r="AK25" s="64"/>
      <c r="AL25" s="64"/>
      <c r="AM25" s="64"/>
      <c r="AN25" s="64"/>
    </row>
    <row r="26" spans="1:40" x14ac:dyDescent="0.25">
      <c r="A26" s="137" t="s">
        <v>121</v>
      </c>
      <c r="B26" s="228">
        <v>31.140163999999999</v>
      </c>
      <c r="C26" s="33">
        <v>35.391624</v>
      </c>
      <c r="D26" s="228">
        <v>31.032032000000001</v>
      </c>
      <c r="E26" s="33">
        <v>37.35407</v>
      </c>
      <c r="F26" s="39">
        <v>43.947200000000002</v>
      </c>
      <c r="G26" s="32">
        <v>65.625</v>
      </c>
      <c r="H26" s="32">
        <v>40.677999999999997</v>
      </c>
      <c r="I26" s="32">
        <v>28.591009499999998</v>
      </c>
      <c r="J26" s="32">
        <v>22.517351999999999</v>
      </c>
      <c r="K26" s="32">
        <v>20.086164</v>
      </c>
      <c r="L26" s="32">
        <v>24.470991999999999</v>
      </c>
      <c r="M26" s="32">
        <v>26.994768000000001</v>
      </c>
      <c r="N26" s="32">
        <v>22.6154835</v>
      </c>
      <c r="O26" s="32">
        <v>31.262286</v>
      </c>
      <c r="P26" s="32">
        <v>40.951456</v>
      </c>
      <c r="Q26" s="32">
        <v>33.098736500000001</v>
      </c>
      <c r="R26" s="32">
        <v>41.337215999999998</v>
      </c>
      <c r="S26" s="32">
        <v>53.713450000000002</v>
      </c>
      <c r="T26" s="32">
        <v>35.202624</v>
      </c>
      <c r="U26" s="32">
        <v>58.0705125</v>
      </c>
      <c r="V26" s="34">
        <v>59.424750000000003</v>
      </c>
      <c r="W26" s="34">
        <v>93.660908500000005</v>
      </c>
      <c r="X26" s="34">
        <v>86.139476500000001</v>
      </c>
      <c r="Y26" s="34">
        <v>84.094399999999993</v>
      </c>
      <c r="Z26" s="34">
        <v>79.565327999999994</v>
      </c>
      <c r="AA26" s="34">
        <v>86.070937499999999</v>
      </c>
      <c r="AB26" s="32">
        <v>108.322272</v>
      </c>
      <c r="AC26" s="32">
        <v>83.041833499999996</v>
      </c>
      <c r="AD26" s="32">
        <v>81.512969999999996</v>
      </c>
      <c r="AE26" s="32">
        <v>161.74687499999999</v>
      </c>
      <c r="AF26" s="32">
        <v>108.3361625</v>
      </c>
      <c r="AG26" s="36">
        <v>146.74758299999999</v>
      </c>
      <c r="AH26" s="64"/>
      <c r="AI26" s="64"/>
      <c r="AJ26" s="64"/>
      <c r="AK26" s="64"/>
      <c r="AL26" s="64"/>
      <c r="AM26" s="64"/>
      <c r="AN26" s="64"/>
    </row>
    <row r="27" spans="1:40" x14ac:dyDescent="0.25">
      <c r="A27" s="137" t="s">
        <v>122</v>
      </c>
      <c r="B27" s="228">
        <v>127.3331395</v>
      </c>
      <c r="C27" s="33">
        <v>87.911488000000006</v>
      </c>
      <c r="D27" s="228">
        <v>116.36586</v>
      </c>
      <c r="E27" s="33">
        <v>137.50108700000001</v>
      </c>
      <c r="F27" s="39">
        <v>130.95662400000001</v>
      </c>
      <c r="G27" s="32">
        <v>103.306439</v>
      </c>
      <c r="H27" s="32">
        <v>86.281824999999998</v>
      </c>
      <c r="I27" s="32">
        <v>178.43829199999999</v>
      </c>
      <c r="J27" s="32">
        <v>80.658338999999998</v>
      </c>
      <c r="K27" s="32">
        <v>146.16391300000001</v>
      </c>
      <c r="L27" s="32">
        <v>129.32403199999999</v>
      </c>
      <c r="M27" s="32">
        <v>221.51414249999999</v>
      </c>
      <c r="N27" s="32">
        <v>80.053600000000003</v>
      </c>
      <c r="O27" s="32">
        <v>223.36832100000001</v>
      </c>
      <c r="P27" s="32">
        <v>108.5184</v>
      </c>
      <c r="Q27" s="32">
        <v>131.60165000000001</v>
      </c>
      <c r="R27" s="32">
        <v>231.84053750000001</v>
      </c>
      <c r="S27" s="32">
        <v>174.24</v>
      </c>
      <c r="T27" s="32">
        <v>254.02104800000001</v>
      </c>
      <c r="U27" s="32">
        <v>251.904</v>
      </c>
      <c r="V27" s="34">
        <v>221.43421799999999</v>
      </c>
      <c r="W27" s="34">
        <v>170.05627000000001</v>
      </c>
      <c r="X27" s="34">
        <v>202.4539</v>
      </c>
      <c r="Y27" s="34">
        <v>262.82894399999998</v>
      </c>
      <c r="Z27" s="34">
        <v>214.2215875</v>
      </c>
      <c r="AA27" s="34">
        <v>294.17676799999998</v>
      </c>
      <c r="AB27" s="32">
        <v>222.16502399999999</v>
      </c>
      <c r="AC27" s="32">
        <v>239.52426750000001</v>
      </c>
      <c r="AD27" s="32">
        <v>272.664198</v>
      </c>
      <c r="AE27" s="32">
        <v>133.95747600000001</v>
      </c>
      <c r="AF27" s="32">
        <v>221.41819799999999</v>
      </c>
      <c r="AG27" s="36">
        <v>374.93408399999998</v>
      </c>
      <c r="AH27" s="64"/>
      <c r="AI27" s="64"/>
      <c r="AJ27" s="64"/>
      <c r="AK27" s="64"/>
      <c r="AL27" s="64"/>
      <c r="AM27" s="64"/>
      <c r="AN27" s="64"/>
    </row>
    <row r="28" spans="1:40" x14ac:dyDescent="0.25">
      <c r="A28" s="137" t="s">
        <v>106</v>
      </c>
      <c r="B28" s="228">
        <v>48.317895999999998</v>
      </c>
      <c r="C28" s="33">
        <v>54.378239999999998</v>
      </c>
      <c r="D28" s="228">
        <v>36.457028999999999</v>
      </c>
      <c r="E28" s="33">
        <v>33.609375</v>
      </c>
      <c r="F28" s="39">
        <v>34.891559999999998</v>
      </c>
      <c r="G28" s="32">
        <v>27.756235499999999</v>
      </c>
      <c r="H28" s="32">
        <v>28.254951999999999</v>
      </c>
      <c r="I28" s="32">
        <v>36.232796999999998</v>
      </c>
      <c r="J28" s="32">
        <v>25.497301499999999</v>
      </c>
      <c r="K28" s="32">
        <v>24.706687500000001</v>
      </c>
      <c r="L28" s="32">
        <v>13.1196</v>
      </c>
      <c r="M28" s="32">
        <v>25.559366000000001</v>
      </c>
      <c r="N28" s="32">
        <v>66.112955999999997</v>
      </c>
      <c r="O28" s="32">
        <v>30.353272</v>
      </c>
      <c r="P28" s="32">
        <v>36.767615999999997</v>
      </c>
      <c r="Q28" s="32">
        <v>53.022592000000003</v>
      </c>
      <c r="R28" s="32">
        <v>52.199672</v>
      </c>
      <c r="S28" s="32">
        <v>24.547972999999999</v>
      </c>
      <c r="T28" s="32">
        <v>22.636787999999999</v>
      </c>
      <c r="U28" s="32">
        <v>39.6386635</v>
      </c>
      <c r="V28" s="34">
        <v>62.498125000000002</v>
      </c>
      <c r="W28" s="34">
        <v>60.522714000000001</v>
      </c>
      <c r="X28" s="34">
        <v>72.672220499999995</v>
      </c>
      <c r="Y28" s="34">
        <v>98.111583999999993</v>
      </c>
      <c r="Z28" s="34">
        <v>81.534726000000006</v>
      </c>
      <c r="AA28" s="34">
        <v>55.049045999999997</v>
      </c>
      <c r="AB28" s="32">
        <v>80.521054000000007</v>
      </c>
      <c r="AC28" s="32">
        <v>29.8359515</v>
      </c>
      <c r="AD28" s="32">
        <v>100.30640099999999</v>
      </c>
      <c r="AE28" s="32">
        <v>86.0225875</v>
      </c>
      <c r="AF28" s="32">
        <v>111.36931199999999</v>
      </c>
      <c r="AG28" s="36">
        <v>98.614999999999995</v>
      </c>
      <c r="AH28" s="64"/>
      <c r="AI28" s="64"/>
      <c r="AJ28" s="64"/>
      <c r="AK28" s="64"/>
      <c r="AL28" s="64"/>
      <c r="AM28" s="64"/>
      <c r="AN28" s="64"/>
    </row>
    <row r="29" spans="1:40" x14ac:dyDescent="0.25">
      <c r="A29" s="137" t="s">
        <v>123</v>
      </c>
      <c r="B29" s="228">
        <v>303.78205650000001</v>
      </c>
      <c r="C29" s="33">
        <v>410.82749999999999</v>
      </c>
      <c r="D29" s="228">
        <v>322.45920000000001</v>
      </c>
      <c r="E29" s="33">
        <v>411.396885</v>
      </c>
      <c r="F29" s="39">
        <v>415.090688</v>
      </c>
      <c r="G29" s="32">
        <v>413.46502400000003</v>
      </c>
      <c r="H29" s="32">
        <v>687.00959999999998</v>
      </c>
      <c r="I29" s="32">
        <v>625.18431250000003</v>
      </c>
      <c r="J29" s="32">
        <v>500.58835199999999</v>
      </c>
      <c r="K29" s="32">
        <v>514.5</v>
      </c>
      <c r="L29" s="32">
        <v>557.27669249999997</v>
      </c>
      <c r="M29" s="32">
        <v>546.73019999999997</v>
      </c>
      <c r="N29" s="32">
        <v>751.92268049999996</v>
      </c>
      <c r="O29" s="32">
        <v>733.63789799999995</v>
      </c>
      <c r="P29" s="32">
        <v>661.04540999999995</v>
      </c>
      <c r="Q29" s="32">
        <v>666.72731799999997</v>
      </c>
      <c r="R29" s="32">
        <v>654.25205100000005</v>
      </c>
      <c r="S29" s="32">
        <v>797.74710400000004</v>
      </c>
      <c r="T29" s="32">
        <v>828.375</v>
      </c>
      <c r="U29" s="32">
        <v>887.62517549999995</v>
      </c>
      <c r="V29" s="34">
        <v>935.66480999999999</v>
      </c>
      <c r="W29" s="34">
        <v>1203.919484</v>
      </c>
      <c r="X29" s="34">
        <v>1298.6262079999999</v>
      </c>
      <c r="Y29" s="34">
        <v>1558.9445760000001</v>
      </c>
      <c r="Z29" s="34">
        <v>1365.7201279999999</v>
      </c>
      <c r="AA29" s="34">
        <v>1265.7768934999999</v>
      </c>
      <c r="AB29" s="32">
        <v>1043.5139280000001</v>
      </c>
      <c r="AC29" s="32">
        <v>1317.8747125</v>
      </c>
      <c r="AD29" s="32">
        <v>1615.4222245000001</v>
      </c>
      <c r="AE29" s="32">
        <v>1431.3013874999999</v>
      </c>
      <c r="AF29" s="32">
        <v>1688.9601600000001</v>
      </c>
      <c r="AG29" s="36">
        <v>2329.3786725</v>
      </c>
      <c r="AH29" s="57"/>
      <c r="AI29" s="64"/>
      <c r="AJ29" s="64"/>
      <c r="AK29" s="64"/>
      <c r="AL29" s="64"/>
      <c r="AM29" s="64"/>
      <c r="AN29" s="64"/>
    </row>
    <row r="30" spans="1:40" x14ac:dyDescent="0.25">
      <c r="A30" s="137" t="s">
        <v>124</v>
      </c>
      <c r="B30" s="228">
        <v>42.823842999999997</v>
      </c>
      <c r="C30" s="33">
        <v>45.090516000000001</v>
      </c>
      <c r="D30" s="228">
        <v>34.361899999999999</v>
      </c>
      <c r="E30" s="33">
        <v>39.701533499999996</v>
      </c>
      <c r="F30" s="39">
        <v>30.70242</v>
      </c>
      <c r="G30" s="32">
        <v>70.877250000000004</v>
      </c>
      <c r="H30" s="32">
        <v>43.369799999999998</v>
      </c>
      <c r="I30" s="32">
        <v>61.334536499999999</v>
      </c>
      <c r="J30" s="32">
        <v>33.345495999999997</v>
      </c>
      <c r="K30" s="32">
        <v>31.550428499999999</v>
      </c>
      <c r="L30" s="32">
        <v>30.682575</v>
      </c>
      <c r="M30" s="32">
        <v>37.119999999999997</v>
      </c>
      <c r="N30" s="32">
        <v>42.892322</v>
      </c>
      <c r="O30" s="32">
        <v>40.24</v>
      </c>
      <c r="P30" s="32">
        <v>32.956267500000003</v>
      </c>
      <c r="Q30" s="32">
        <v>48.4968</v>
      </c>
      <c r="R30" s="32">
        <v>51.456507000000002</v>
      </c>
      <c r="S30" s="32">
        <v>55.538466999999997</v>
      </c>
      <c r="T30" s="32">
        <v>53.334372000000002</v>
      </c>
      <c r="U30" s="32">
        <v>47.865625000000001</v>
      </c>
      <c r="V30" s="34">
        <v>49.884376500000002</v>
      </c>
      <c r="W30" s="34">
        <v>102.7085965</v>
      </c>
      <c r="X30" s="34">
        <v>71.696383999999995</v>
      </c>
      <c r="Y30" s="34">
        <v>72.037350000000004</v>
      </c>
      <c r="Z30" s="34">
        <v>102.981488</v>
      </c>
      <c r="AA30" s="34">
        <v>93.563834</v>
      </c>
      <c r="AB30" s="32">
        <v>98.093664000000004</v>
      </c>
      <c r="AC30" s="32">
        <v>82.292351999999994</v>
      </c>
      <c r="AD30" s="32">
        <v>88.731213999999994</v>
      </c>
      <c r="AE30" s="32">
        <v>111.420625</v>
      </c>
      <c r="AF30" s="32">
        <v>110.63808</v>
      </c>
      <c r="AG30" s="36">
        <v>102.63337199999999</v>
      </c>
      <c r="AH30" s="64"/>
      <c r="AI30" s="64"/>
      <c r="AJ30" s="64"/>
      <c r="AK30" s="64"/>
      <c r="AL30" s="64"/>
      <c r="AM30" s="64"/>
      <c r="AN30" s="64"/>
    </row>
    <row r="31" spans="1:40" x14ac:dyDescent="0.25">
      <c r="A31" s="139" t="s">
        <v>125</v>
      </c>
      <c r="B31" s="229">
        <v>63.524448</v>
      </c>
      <c r="C31" s="40">
        <v>106.1864375</v>
      </c>
      <c r="D31" s="229">
        <v>75.538326499999997</v>
      </c>
      <c r="E31" s="40">
        <v>114.2465625</v>
      </c>
      <c r="F31" s="230">
        <v>96.835279499999999</v>
      </c>
      <c r="G31" s="41">
        <v>120.263958</v>
      </c>
      <c r="H31" s="41">
        <v>82.820555999999996</v>
      </c>
      <c r="I31" s="41">
        <v>63.888750000000002</v>
      </c>
      <c r="J31" s="41">
        <v>69.915312499999999</v>
      </c>
      <c r="K31" s="41">
        <v>89.860119999999995</v>
      </c>
      <c r="L31" s="41">
        <v>77.465219000000005</v>
      </c>
      <c r="M31" s="41">
        <v>72.120996000000005</v>
      </c>
      <c r="N31" s="41">
        <v>101.099856</v>
      </c>
      <c r="O31" s="41">
        <v>94.255650000000003</v>
      </c>
      <c r="P31" s="41">
        <v>99.017094</v>
      </c>
      <c r="Q31" s="41">
        <v>91.255765499999995</v>
      </c>
      <c r="R31" s="41">
        <v>90.807890499999999</v>
      </c>
      <c r="S31" s="41">
        <v>128.74974750000001</v>
      </c>
      <c r="T31" s="41">
        <v>131.60038399999999</v>
      </c>
      <c r="U31" s="41">
        <v>244.77696</v>
      </c>
      <c r="V31" s="141">
        <v>155.575648</v>
      </c>
      <c r="W31" s="141">
        <v>149.72876099999999</v>
      </c>
      <c r="X31" s="141">
        <v>169.0711685</v>
      </c>
      <c r="Y31" s="141">
        <v>124.73926299999999</v>
      </c>
      <c r="Z31" s="141">
        <v>165.44716650000001</v>
      </c>
      <c r="AA31" s="141">
        <v>190.43131249999999</v>
      </c>
      <c r="AB31" s="41">
        <v>207.61692249999999</v>
      </c>
      <c r="AC31" s="41">
        <v>76.773623999999998</v>
      </c>
      <c r="AD31" s="41">
        <v>142.05521400000001</v>
      </c>
      <c r="AE31" s="41">
        <v>234.13902200000001</v>
      </c>
      <c r="AF31" s="41">
        <v>313.40405650000002</v>
      </c>
      <c r="AG31" s="43">
        <v>297.19847499999997</v>
      </c>
      <c r="AH31" s="64"/>
      <c r="AI31" s="64"/>
      <c r="AJ31" s="64"/>
      <c r="AK31" s="64"/>
      <c r="AL31" s="64"/>
      <c r="AM31" s="64"/>
      <c r="AN31" s="64"/>
    </row>
    <row r="32" spans="1:40" x14ac:dyDescent="0.25">
      <c r="A32" s="231" t="s">
        <v>24</v>
      </c>
      <c r="B32" s="35">
        <f>AVERAGE(B22:B31)</f>
        <v>111.98832994999998</v>
      </c>
      <c r="C32" s="35">
        <f t="shared" ref="C32:E32" si="6">AVERAGE(C22:C31)</f>
        <v>137.04749394999999</v>
      </c>
      <c r="D32" s="35">
        <f t="shared" si="6"/>
        <v>127.11164005000003</v>
      </c>
      <c r="E32" s="35">
        <f t="shared" si="6"/>
        <v>152.19931375000002</v>
      </c>
      <c r="F32" s="35">
        <f>AVERAGE(F22:F31)</f>
        <v>151.12546755</v>
      </c>
      <c r="G32" s="35">
        <f t="shared" ref="G32:V32" si="7">AVERAGE(G22:G31)</f>
        <v>162.90428500000002</v>
      </c>
      <c r="H32" s="35">
        <f t="shared" si="7"/>
        <v>186.97005704999998</v>
      </c>
      <c r="I32" s="35">
        <f t="shared" si="7"/>
        <v>190.20120155000001</v>
      </c>
      <c r="J32" s="35">
        <f t="shared" si="7"/>
        <v>166.01156184999999</v>
      </c>
      <c r="K32" s="35">
        <f t="shared" si="7"/>
        <v>167.40357220000001</v>
      </c>
      <c r="L32" s="35">
        <f t="shared" si="7"/>
        <v>169.63101085</v>
      </c>
      <c r="M32" s="35">
        <f t="shared" si="7"/>
        <v>184.84334229999999</v>
      </c>
      <c r="N32" s="35">
        <f t="shared" si="7"/>
        <v>192.21464559999998</v>
      </c>
      <c r="O32" s="35">
        <f t="shared" si="7"/>
        <v>217.46368979999997</v>
      </c>
      <c r="P32" s="35">
        <f t="shared" si="7"/>
        <v>217.39759889999999</v>
      </c>
      <c r="Q32" s="35">
        <f t="shared" si="7"/>
        <v>214.91602745</v>
      </c>
      <c r="R32" s="35">
        <f t="shared" si="7"/>
        <v>227.81667640000001</v>
      </c>
      <c r="S32" s="35">
        <f t="shared" si="7"/>
        <v>252.75609989999998</v>
      </c>
      <c r="T32" s="35">
        <f t="shared" si="7"/>
        <v>285.70659654999997</v>
      </c>
      <c r="U32" s="35">
        <f t="shared" si="7"/>
        <v>312.61098314999992</v>
      </c>
      <c r="V32" s="64">
        <f t="shared" si="7"/>
        <v>314.27160670000001</v>
      </c>
      <c r="W32" s="64">
        <f>AVERAGE(W22:W31)</f>
        <v>383.79281559999998</v>
      </c>
      <c r="X32" s="64">
        <f t="shared" ref="X32:AC32" si="8">AVERAGE(X22:X31)</f>
        <v>454.06618700000001</v>
      </c>
      <c r="Y32" s="64">
        <f t="shared" si="8"/>
        <v>516.42707129999997</v>
      </c>
      <c r="Z32" s="64">
        <f t="shared" si="8"/>
        <v>470.96657084999998</v>
      </c>
      <c r="AA32" s="64">
        <f t="shared" si="8"/>
        <v>500.82331464999987</v>
      </c>
      <c r="AB32" s="35">
        <f t="shared" si="8"/>
        <v>441.22486779999997</v>
      </c>
      <c r="AC32" s="35">
        <f t="shared" si="8"/>
        <v>497.48242720000007</v>
      </c>
      <c r="AD32" s="35">
        <f>AVERAGE(AD22:AD31)</f>
        <v>586.91772594999998</v>
      </c>
      <c r="AE32" s="35">
        <f>AVERAGE(AE22:AE31)</f>
        <v>695.1155348499999</v>
      </c>
      <c r="AF32" s="35">
        <f>AVERAGE(AF22:AF31)</f>
        <v>745.79579445000002</v>
      </c>
      <c r="AG32" s="35">
        <f>AVERAGE(AG22:AG31)</f>
        <v>896.76008605000004</v>
      </c>
      <c r="AH32" s="57"/>
      <c r="AI32" s="57"/>
      <c r="AJ32" s="57"/>
      <c r="AK32" s="57"/>
      <c r="AL32" s="57"/>
      <c r="AM32" s="57"/>
      <c r="AN32" s="57"/>
    </row>
    <row r="33" spans="1:40" x14ac:dyDescent="0.25">
      <c r="A33" s="113" t="s">
        <v>15</v>
      </c>
      <c r="B33" s="35">
        <f>STDEV(B22:B31)/SQRT(10)</f>
        <v>26.32279516896217</v>
      </c>
      <c r="C33" s="35">
        <f t="shared" ref="C33:AC33" si="9">STDEV(C22:C31)/SQRT(10)</f>
        <v>37.0082076857475</v>
      </c>
      <c r="D33" s="35">
        <f t="shared" si="9"/>
        <v>31.645520752080991</v>
      </c>
      <c r="E33" s="35">
        <f t="shared" si="9"/>
        <v>38.982470445697551</v>
      </c>
      <c r="F33" s="35">
        <f t="shared" si="9"/>
        <v>40.160102335296671</v>
      </c>
      <c r="G33" s="35">
        <f t="shared" si="9"/>
        <v>42.145952861492049</v>
      </c>
      <c r="H33" s="35">
        <f t="shared" si="9"/>
        <v>67.641155864806379</v>
      </c>
      <c r="I33" s="35">
        <f t="shared" si="9"/>
        <v>63.608504167217291</v>
      </c>
      <c r="J33" s="35">
        <f t="shared" si="9"/>
        <v>59.981621610214766</v>
      </c>
      <c r="K33" s="35">
        <f t="shared" si="9"/>
        <v>55.142156116131787</v>
      </c>
      <c r="L33" s="35">
        <f t="shared" si="9"/>
        <v>60.418876298040395</v>
      </c>
      <c r="M33" s="35">
        <f t="shared" si="9"/>
        <v>56.532726414573759</v>
      </c>
      <c r="N33" s="35">
        <f t="shared" si="9"/>
        <v>69.886309043242832</v>
      </c>
      <c r="O33" s="35">
        <f t="shared" si="9"/>
        <v>71.197418759348963</v>
      </c>
      <c r="P33" s="35">
        <f t="shared" si="9"/>
        <v>68.441692544090273</v>
      </c>
      <c r="Q33" s="35">
        <f t="shared" si="9"/>
        <v>64.907047359741483</v>
      </c>
      <c r="R33" s="35">
        <f t="shared" si="9"/>
        <v>65.530442705305404</v>
      </c>
      <c r="S33" s="35">
        <f t="shared" si="9"/>
        <v>77.518202543576976</v>
      </c>
      <c r="T33" s="35">
        <f t="shared" si="9"/>
        <v>84.762825275820006</v>
      </c>
      <c r="U33" s="35">
        <f t="shared" si="9"/>
        <v>87.346881587743056</v>
      </c>
      <c r="V33" s="35">
        <f t="shared" si="9"/>
        <v>92.111866443671602</v>
      </c>
      <c r="W33" s="35">
        <f t="shared" si="9"/>
        <v>121.42133216886957</v>
      </c>
      <c r="X33" s="35">
        <f t="shared" si="9"/>
        <v>142.90666000858499</v>
      </c>
      <c r="Y33" s="35">
        <f t="shared" si="9"/>
        <v>165.05666541705401</v>
      </c>
      <c r="Z33" s="35">
        <f t="shared" si="9"/>
        <v>147.00180201793617</v>
      </c>
      <c r="AA33" s="35">
        <f t="shared" si="9"/>
        <v>146.6745394515288</v>
      </c>
      <c r="AB33" s="35">
        <f t="shared" si="9"/>
        <v>129.40341559022448</v>
      </c>
      <c r="AC33" s="35">
        <f t="shared" si="9"/>
        <v>161.2248975694294</v>
      </c>
      <c r="AD33" s="35">
        <f>STDEV(AD22:AD31)/SQRT(10)</f>
        <v>190.43018628243854</v>
      </c>
      <c r="AE33" s="35">
        <f t="shared" ref="AE33:AG33" si="10">STDEV(AE22:AE31)/SQRT(10)</f>
        <v>226.46773283835543</v>
      </c>
      <c r="AF33" s="35">
        <f t="shared" si="10"/>
        <v>250.08301743102624</v>
      </c>
      <c r="AG33" s="35">
        <f t="shared" si="10"/>
        <v>315.38583049747871</v>
      </c>
      <c r="AH33" s="57"/>
      <c r="AI33" s="57"/>
      <c r="AJ33" s="57"/>
      <c r="AK33" s="57"/>
      <c r="AL33" s="57"/>
      <c r="AM33" s="57"/>
      <c r="AN33" s="57"/>
    </row>
    <row r="34" spans="1:40" x14ac:dyDescent="0.25">
      <c r="A34" s="231" t="s">
        <v>29</v>
      </c>
      <c r="B34" s="35">
        <f>MEDIAN(B22:B31)</f>
        <v>85.820888999999994</v>
      </c>
      <c r="C34" s="35">
        <f t="shared" ref="C34:AC34" si="11">MEDIAN(C22:C31)</f>
        <v>98.372893750000003</v>
      </c>
      <c r="D34" s="35">
        <f t="shared" si="11"/>
        <v>106.6536565</v>
      </c>
      <c r="E34" s="35">
        <f t="shared" si="11"/>
        <v>125.87382475000001</v>
      </c>
      <c r="F34" s="35">
        <f t="shared" si="11"/>
        <v>130.81562825</v>
      </c>
      <c r="G34" s="35">
        <f t="shared" si="11"/>
        <v>118.583055</v>
      </c>
      <c r="H34" s="35">
        <f t="shared" si="11"/>
        <v>99.563677499999997</v>
      </c>
      <c r="I34" s="35">
        <f t="shared" si="11"/>
        <v>123.83344</v>
      </c>
      <c r="J34" s="35">
        <f t="shared" si="11"/>
        <v>92.946263250000001</v>
      </c>
      <c r="K34" s="35">
        <f t="shared" si="11"/>
        <v>120.55507300000001</v>
      </c>
      <c r="L34" s="35">
        <f t="shared" si="11"/>
        <v>106.566535</v>
      </c>
      <c r="M34" s="35">
        <f t="shared" si="11"/>
        <v>140.42952249999999</v>
      </c>
      <c r="N34" s="35">
        <f t="shared" si="11"/>
        <v>114.1560195</v>
      </c>
      <c r="O34" s="35">
        <f t="shared" si="11"/>
        <v>152.3648475</v>
      </c>
      <c r="P34" s="35">
        <f t="shared" si="11"/>
        <v>126.44265625</v>
      </c>
      <c r="Q34" s="35">
        <f t="shared" si="11"/>
        <v>128.709475</v>
      </c>
      <c r="R34" s="35">
        <f t="shared" si="11"/>
        <v>168.99191675</v>
      </c>
      <c r="S34" s="35">
        <f t="shared" si="11"/>
        <v>166.15060800000001</v>
      </c>
      <c r="T34" s="35">
        <f t="shared" si="11"/>
        <v>199.920928</v>
      </c>
      <c r="U34" s="35">
        <f t="shared" si="11"/>
        <v>248.34048000000001</v>
      </c>
      <c r="V34" s="35">
        <f t="shared" si="11"/>
        <v>188.50493299999999</v>
      </c>
      <c r="W34" s="35">
        <f t="shared" si="11"/>
        <v>159.8925155</v>
      </c>
      <c r="X34" s="35">
        <f t="shared" si="11"/>
        <v>187.33189400000001</v>
      </c>
      <c r="Y34" s="35">
        <f t="shared" si="11"/>
        <v>239.9681655</v>
      </c>
      <c r="Z34" s="35">
        <f t="shared" si="11"/>
        <v>189.83437700000002</v>
      </c>
      <c r="AA34" s="35">
        <f t="shared" si="11"/>
        <v>252.24610799999999</v>
      </c>
      <c r="AB34" s="35">
        <f t="shared" si="11"/>
        <v>214.89097325</v>
      </c>
      <c r="AC34" s="35">
        <f t="shared" si="11"/>
        <v>205.44513375000002</v>
      </c>
      <c r="AD34" s="35">
        <f>MEDIAN(AD22:AD31)</f>
        <v>233.981651</v>
      </c>
      <c r="AE34" s="35">
        <f t="shared" ref="AE34:AG34" si="12">MEDIAN(AE22:AE31)</f>
        <v>206.079115</v>
      </c>
      <c r="AF34" s="35">
        <f t="shared" si="12"/>
        <v>274.22446024999999</v>
      </c>
      <c r="AG34" s="35">
        <f t="shared" si="12"/>
        <v>336.06627949999995</v>
      </c>
      <c r="AH34" s="57"/>
      <c r="AI34" s="57"/>
      <c r="AJ34" s="57"/>
      <c r="AK34" s="57"/>
      <c r="AL34" s="57"/>
      <c r="AM34" s="57"/>
      <c r="AN34" s="57"/>
    </row>
    <row r="35" spans="1:40" x14ac:dyDescent="0.25">
      <c r="A35" s="57"/>
      <c r="B35" s="57"/>
      <c r="C35" s="57"/>
      <c r="E35" s="57"/>
      <c r="F35" s="57"/>
      <c r="AH35" s="57"/>
      <c r="AI35" s="57"/>
      <c r="AJ35" s="57"/>
      <c r="AK35" s="57"/>
      <c r="AL35" s="57"/>
      <c r="AM35" s="57"/>
      <c r="AN35" s="57"/>
    </row>
    <row r="36" spans="1:40" x14ac:dyDescent="0.25">
      <c r="A36" s="234" t="s">
        <v>82</v>
      </c>
      <c r="B36" s="81" t="s">
        <v>167</v>
      </c>
      <c r="C36" s="81"/>
      <c r="D36" s="91"/>
      <c r="E36" s="81"/>
      <c r="F36" s="81"/>
      <c r="G36" s="91"/>
      <c r="H36" s="91"/>
      <c r="I36" s="81"/>
      <c r="J36" s="91"/>
      <c r="K36" s="91" t="s">
        <v>126</v>
      </c>
      <c r="V36" s="51"/>
      <c r="W36" s="51"/>
      <c r="X36" s="51"/>
      <c r="Y36" s="51"/>
      <c r="Z36" s="51"/>
      <c r="AA36" s="51"/>
      <c r="AE36" s="57"/>
      <c r="AF36" s="57"/>
      <c r="AG36" s="57"/>
      <c r="AH36" s="57"/>
      <c r="AI36" s="57"/>
      <c r="AJ36" s="57"/>
      <c r="AK36" s="57"/>
      <c r="AL36" s="57"/>
      <c r="AM36" s="57"/>
      <c r="AN36" s="57"/>
    </row>
    <row r="37" spans="1:40" x14ac:dyDescent="0.25">
      <c r="A37" s="235" t="s">
        <v>110</v>
      </c>
      <c r="B37" s="27">
        <v>139.02358050000001</v>
      </c>
      <c r="C37" s="27">
        <v>211.42322150000001</v>
      </c>
      <c r="D37" s="27">
        <v>258.57</v>
      </c>
      <c r="E37" s="27">
        <v>234.115644</v>
      </c>
      <c r="F37" s="28">
        <v>310.16838300000001</v>
      </c>
      <c r="G37" s="28">
        <v>309.20327900000001</v>
      </c>
      <c r="H37" s="28">
        <v>384.972084</v>
      </c>
      <c r="I37" s="28">
        <v>416.61739999999998</v>
      </c>
      <c r="J37" s="29">
        <v>450.70855999999998</v>
      </c>
      <c r="K37" s="30">
        <v>395.81102499999997</v>
      </c>
      <c r="L37" s="28">
        <v>667.24669449999999</v>
      </c>
      <c r="M37" s="28">
        <v>714.98137599999995</v>
      </c>
      <c r="N37" s="28">
        <v>582.73419999999999</v>
      </c>
      <c r="O37" s="28">
        <v>795.09779200000003</v>
      </c>
      <c r="P37" s="28">
        <v>853.07108649999998</v>
      </c>
      <c r="Q37" s="28">
        <v>1162.094364</v>
      </c>
      <c r="R37" s="28">
        <v>1318.7092319999999</v>
      </c>
      <c r="S37" s="28">
        <v>1901.7105280000001</v>
      </c>
      <c r="T37" s="28">
        <v>3147.4661759999999</v>
      </c>
      <c r="U37" s="28"/>
      <c r="V37" s="30"/>
      <c r="W37" s="30"/>
      <c r="X37" s="30"/>
      <c r="Y37" s="30"/>
      <c r="Z37" s="30"/>
      <c r="AA37" s="30"/>
      <c r="AB37" s="28"/>
      <c r="AC37" s="28"/>
      <c r="AD37" s="31"/>
      <c r="AE37" s="64"/>
      <c r="AF37" s="64"/>
      <c r="AG37" s="64"/>
      <c r="AH37" s="57"/>
      <c r="AI37" s="64"/>
      <c r="AJ37" s="64"/>
      <c r="AK37" s="64"/>
      <c r="AL37" s="64"/>
      <c r="AM37" s="64"/>
      <c r="AN37" s="64"/>
    </row>
    <row r="38" spans="1:40" x14ac:dyDescent="0.25">
      <c r="A38" s="236" t="s">
        <v>108</v>
      </c>
      <c r="B38" s="33">
        <v>93.883363000000003</v>
      </c>
      <c r="C38" s="33">
        <v>100.00549599999999</v>
      </c>
      <c r="D38" s="33">
        <v>181.18148600000001</v>
      </c>
      <c r="E38" s="33">
        <v>115.148488</v>
      </c>
      <c r="F38" s="32">
        <v>149.44341299999999</v>
      </c>
      <c r="G38" s="32">
        <v>170.69884999999999</v>
      </c>
      <c r="H38" s="32">
        <v>210.26240100000001</v>
      </c>
      <c r="I38" s="32">
        <v>171.89315999999999</v>
      </c>
      <c r="J38" s="32">
        <v>238.47918749999999</v>
      </c>
      <c r="K38" s="34">
        <v>232.68865349999999</v>
      </c>
      <c r="L38" s="32">
        <v>193.873167</v>
      </c>
      <c r="M38" s="32">
        <v>274.99680000000001</v>
      </c>
      <c r="N38" s="32">
        <v>246.09375</v>
      </c>
      <c r="O38" s="32">
        <v>242.73267200000001</v>
      </c>
      <c r="P38" s="32">
        <v>263.53874400000001</v>
      </c>
      <c r="Q38" s="32">
        <v>241.61513400000001</v>
      </c>
      <c r="R38" s="32">
        <v>349.305048</v>
      </c>
      <c r="S38" s="32">
        <v>351.82424400000002</v>
      </c>
      <c r="T38" s="32">
        <v>373.57452799999999</v>
      </c>
      <c r="U38" s="32">
        <v>402.20815199999998</v>
      </c>
      <c r="V38" s="34">
        <v>439.81481250000002</v>
      </c>
      <c r="W38" s="34">
        <v>457.881936</v>
      </c>
      <c r="X38" s="34">
        <v>613.08540000000005</v>
      </c>
      <c r="Y38" s="34">
        <v>817.06804850000003</v>
      </c>
      <c r="Z38" s="34">
        <v>789.23547450000001</v>
      </c>
      <c r="AA38" s="34">
        <v>625.78319999999997</v>
      </c>
      <c r="AB38" s="32">
        <v>750.03944850000005</v>
      </c>
      <c r="AC38" s="32">
        <v>918.73267199999998</v>
      </c>
      <c r="AD38" s="36">
        <v>1146.0103939999999</v>
      </c>
      <c r="AE38" s="64"/>
      <c r="AF38" s="64"/>
      <c r="AG38" s="64"/>
      <c r="AH38" s="57"/>
      <c r="AI38" s="64"/>
      <c r="AJ38" s="64"/>
      <c r="AK38" s="64"/>
      <c r="AL38" s="64"/>
      <c r="AM38" s="64"/>
      <c r="AN38" s="64"/>
    </row>
    <row r="39" spans="1:40" x14ac:dyDescent="0.25">
      <c r="A39" s="236" t="s">
        <v>127</v>
      </c>
      <c r="B39" s="33">
        <v>103.56319999999999</v>
      </c>
      <c r="C39" s="33">
        <v>161.87242499999999</v>
      </c>
      <c r="D39" s="33">
        <v>172.14554699999999</v>
      </c>
      <c r="E39" s="33">
        <v>175.46087</v>
      </c>
      <c r="F39" s="32">
        <v>218.1592125</v>
      </c>
      <c r="G39" s="32">
        <v>290.59111899999999</v>
      </c>
      <c r="H39" s="32">
        <v>219.31701749999999</v>
      </c>
      <c r="I39" s="32">
        <v>269.90890200000001</v>
      </c>
      <c r="J39" s="32">
        <v>244.55042499999999</v>
      </c>
      <c r="K39" s="34">
        <v>259.951302</v>
      </c>
      <c r="L39" s="32">
        <v>292.79071800000003</v>
      </c>
      <c r="M39" s="32">
        <v>300.86670500000002</v>
      </c>
      <c r="N39" s="32">
        <v>293.32958600000001</v>
      </c>
      <c r="O39" s="32">
        <v>299.55476249999998</v>
      </c>
      <c r="P39" s="32">
        <v>367.58249999999998</v>
      </c>
      <c r="Q39" s="32">
        <v>318.662533</v>
      </c>
      <c r="R39" s="32">
        <v>358.55623100000003</v>
      </c>
      <c r="S39" s="32">
        <v>294.73582499999998</v>
      </c>
      <c r="T39" s="32">
        <v>346.874528</v>
      </c>
      <c r="U39" s="32">
        <v>342.94761599999998</v>
      </c>
      <c r="V39" s="34">
        <v>257.68747200000001</v>
      </c>
      <c r="W39" s="34">
        <v>365.45612399999999</v>
      </c>
      <c r="X39" s="34">
        <v>385.20586800000001</v>
      </c>
      <c r="Y39" s="34">
        <v>441.0561285</v>
      </c>
      <c r="Z39" s="34">
        <v>419.816034</v>
      </c>
      <c r="AA39" s="34">
        <v>470.05460799999997</v>
      </c>
      <c r="AB39" s="32">
        <v>360.05996249999998</v>
      </c>
      <c r="AC39" s="32">
        <v>507.142944</v>
      </c>
      <c r="AD39" s="36">
        <v>739.81886399999996</v>
      </c>
      <c r="AE39" s="64"/>
      <c r="AF39" s="64"/>
      <c r="AG39" s="64"/>
      <c r="AH39" s="64"/>
      <c r="AI39" s="64"/>
      <c r="AJ39" s="64"/>
      <c r="AK39" s="64"/>
      <c r="AL39" s="64"/>
      <c r="AM39" s="64"/>
      <c r="AN39" s="64"/>
    </row>
    <row r="40" spans="1:40" x14ac:dyDescent="0.25">
      <c r="A40" s="236" t="s">
        <v>128</v>
      </c>
      <c r="B40" s="33">
        <v>79.241142499999995</v>
      </c>
      <c r="C40" s="33">
        <v>86.534490000000005</v>
      </c>
      <c r="D40" s="33">
        <v>124.82444599999999</v>
      </c>
      <c r="E40" s="33">
        <v>106.19568599999999</v>
      </c>
      <c r="F40" s="32">
        <v>91.784031499999998</v>
      </c>
      <c r="G40" s="32">
        <v>152.53465499999999</v>
      </c>
      <c r="H40" s="32">
        <v>130.846023</v>
      </c>
      <c r="I40" s="32">
        <v>126.84826</v>
      </c>
      <c r="J40" s="32">
        <v>136.55419699999999</v>
      </c>
      <c r="K40" s="34">
        <v>139.94239999999999</v>
      </c>
      <c r="L40" s="32">
        <v>130.88225</v>
      </c>
      <c r="M40" s="32">
        <v>153.35929350000001</v>
      </c>
      <c r="N40" s="32">
        <v>214.952832</v>
      </c>
      <c r="O40" s="32">
        <v>156.29504</v>
      </c>
      <c r="P40" s="32">
        <v>167.441856</v>
      </c>
      <c r="Q40" s="32">
        <v>167.215104</v>
      </c>
      <c r="R40" s="32">
        <v>204.167396</v>
      </c>
      <c r="S40" s="32">
        <v>147.392</v>
      </c>
      <c r="T40" s="32">
        <v>181.0837875</v>
      </c>
      <c r="U40" s="32">
        <v>249.70324600000001</v>
      </c>
      <c r="V40" s="34">
        <v>243.51159999999999</v>
      </c>
      <c r="W40" s="34">
        <v>191.81559999999999</v>
      </c>
      <c r="X40" s="34">
        <v>205.03991250000001</v>
      </c>
      <c r="Y40" s="34">
        <v>204.18321599999999</v>
      </c>
      <c r="Z40" s="34">
        <v>275.57369399999999</v>
      </c>
      <c r="AA40" s="34">
        <v>279.23547150000002</v>
      </c>
      <c r="AB40" s="32">
        <v>258.17686250000003</v>
      </c>
      <c r="AC40" s="32">
        <v>232.86232799999999</v>
      </c>
      <c r="AD40" s="36">
        <v>400.6536615</v>
      </c>
      <c r="AE40" s="64"/>
      <c r="AF40" s="64"/>
      <c r="AG40" s="64"/>
      <c r="AH40" s="64"/>
      <c r="AI40" s="64"/>
      <c r="AJ40" s="64"/>
      <c r="AK40" s="64"/>
      <c r="AL40" s="64"/>
      <c r="AM40" s="64"/>
      <c r="AN40" s="64"/>
    </row>
    <row r="41" spans="1:40" x14ac:dyDescent="0.25">
      <c r="A41" s="236" t="s">
        <v>129</v>
      </c>
      <c r="B41" s="33">
        <v>29.203216000000001</v>
      </c>
      <c r="C41" s="33">
        <v>60.868887999999998</v>
      </c>
      <c r="D41" s="33">
        <v>75.146566000000007</v>
      </c>
      <c r="E41" s="33">
        <v>81.469752</v>
      </c>
      <c r="F41" s="32">
        <v>119.445048</v>
      </c>
      <c r="G41" s="32">
        <v>125.0112195</v>
      </c>
      <c r="H41" s="32">
        <v>118.006956</v>
      </c>
      <c r="I41" s="32">
        <v>140.20351199999999</v>
      </c>
      <c r="J41" s="32">
        <v>144.78186600000001</v>
      </c>
      <c r="K41" s="34">
        <v>115.817328</v>
      </c>
      <c r="L41" s="32">
        <v>161.28679500000001</v>
      </c>
      <c r="M41" s="32">
        <v>161.2773225</v>
      </c>
      <c r="N41" s="32">
        <v>182.08080000000001</v>
      </c>
      <c r="O41" s="32">
        <v>157.718144</v>
      </c>
      <c r="P41" s="32">
        <v>189.02681000000001</v>
      </c>
      <c r="Q41" s="32">
        <v>252.93464549999999</v>
      </c>
      <c r="R41" s="32">
        <v>241.427628</v>
      </c>
      <c r="S41" s="32">
        <v>212.94469000000001</v>
      </c>
      <c r="T41" s="32">
        <v>313.78188799999998</v>
      </c>
      <c r="U41" s="32">
        <v>382.61295000000001</v>
      </c>
      <c r="V41" s="34">
        <v>334.59264000000002</v>
      </c>
      <c r="W41" s="34">
        <v>306.53212500000001</v>
      </c>
      <c r="X41" s="34">
        <v>430.60288500000001</v>
      </c>
      <c r="Y41" s="34">
        <v>479.94864999999999</v>
      </c>
      <c r="Z41" s="34">
        <v>511.39818000000002</v>
      </c>
      <c r="AA41" s="34">
        <v>473.35258800000003</v>
      </c>
      <c r="AB41" s="32">
        <v>676.94478549999997</v>
      </c>
      <c r="AC41" s="32">
        <v>759.224288</v>
      </c>
      <c r="AD41" s="36">
        <v>1050.48</v>
      </c>
      <c r="AE41" s="64"/>
      <c r="AF41" s="64"/>
      <c r="AG41" s="64"/>
      <c r="AH41" s="57"/>
      <c r="AI41" s="64"/>
      <c r="AJ41" s="64"/>
      <c r="AK41" s="64"/>
      <c r="AL41" s="64"/>
      <c r="AM41" s="64"/>
      <c r="AN41" s="64"/>
    </row>
    <row r="42" spans="1:40" x14ac:dyDescent="0.25">
      <c r="A42" s="236" t="s">
        <v>97</v>
      </c>
      <c r="B42" s="33">
        <v>126.595872</v>
      </c>
      <c r="C42" s="33">
        <v>141.71730700000001</v>
      </c>
      <c r="D42" s="33">
        <v>199.26</v>
      </c>
      <c r="E42" s="33">
        <v>171.53912</v>
      </c>
      <c r="F42" s="32">
        <v>172.57152500000001</v>
      </c>
      <c r="G42" s="32">
        <v>220.83557200000001</v>
      </c>
      <c r="H42" s="32">
        <v>265.9631425</v>
      </c>
      <c r="I42" s="32">
        <v>207.34655849999999</v>
      </c>
      <c r="J42" s="32">
        <v>199.74196599999999</v>
      </c>
      <c r="K42" s="34">
        <v>247.2420845</v>
      </c>
      <c r="L42" s="32">
        <v>242.34532799999999</v>
      </c>
      <c r="M42" s="32">
        <v>339.45997799999998</v>
      </c>
      <c r="N42" s="32">
        <v>335.33686749999998</v>
      </c>
      <c r="O42" s="32">
        <v>356.10835750000001</v>
      </c>
      <c r="P42" s="32">
        <v>328.62967200000003</v>
      </c>
      <c r="Q42" s="32">
        <v>390.47394400000002</v>
      </c>
      <c r="R42" s="32">
        <v>297.49340000000001</v>
      </c>
      <c r="S42" s="32">
        <v>471.31091800000002</v>
      </c>
      <c r="T42" s="32">
        <v>712.79835749999995</v>
      </c>
      <c r="U42" s="32">
        <v>682.09055999999998</v>
      </c>
      <c r="V42" s="34">
        <v>549.38505599999996</v>
      </c>
      <c r="W42" s="34">
        <v>547.64966249999998</v>
      </c>
      <c r="X42" s="34">
        <v>614.14950650000003</v>
      </c>
      <c r="Y42" s="34">
        <v>897.99416050000002</v>
      </c>
      <c r="Z42" s="34">
        <v>768.12401250000005</v>
      </c>
      <c r="AA42" s="34">
        <v>860.22217599999999</v>
      </c>
      <c r="AB42" s="32">
        <v>766.65728000000001</v>
      </c>
      <c r="AC42" s="32">
        <v>1079.3668365000001</v>
      </c>
      <c r="AD42" s="36">
        <v>1404.5883974999999</v>
      </c>
      <c r="AE42" s="64"/>
      <c r="AF42" s="64"/>
      <c r="AG42" s="64"/>
      <c r="AH42" s="57"/>
      <c r="AI42" s="64"/>
      <c r="AJ42" s="64"/>
      <c r="AK42" s="64"/>
      <c r="AL42" s="64"/>
      <c r="AM42" s="64"/>
      <c r="AN42" s="64"/>
    </row>
    <row r="43" spans="1:40" x14ac:dyDescent="0.25">
      <c r="A43" s="236" t="s">
        <v>109</v>
      </c>
      <c r="B43" s="33">
        <v>233.72625149999999</v>
      </c>
      <c r="C43" s="33">
        <v>294.57299699999999</v>
      </c>
      <c r="D43" s="33">
        <v>369.00926399999997</v>
      </c>
      <c r="E43" s="33">
        <v>303.96691349999998</v>
      </c>
      <c r="F43" s="32">
        <v>346.62656249999998</v>
      </c>
      <c r="G43" s="32">
        <v>395.85081600000001</v>
      </c>
      <c r="H43" s="32">
        <v>324.89999999999998</v>
      </c>
      <c r="I43" s="32">
        <v>297.90900549999998</v>
      </c>
      <c r="J43" s="32">
        <v>338.61783200000002</v>
      </c>
      <c r="K43" s="34">
        <v>248.28335799999999</v>
      </c>
      <c r="L43" s="32">
        <v>285.81005800000003</v>
      </c>
      <c r="M43" s="32">
        <v>327.77353799999997</v>
      </c>
      <c r="N43" s="32">
        <v>283.15130299999998</v>
      </c>
      <c r="O43" s="32">
        <v>218.89742100000001</v>
      </c>
      <c r="P43" s="32">
        <v>249.14030700000001</v>
      </c>
      <c r="Q43" s="32">
        <v>278.86066599999998</v>
      </c>
      <c r="R43" s="32">
        <v>213.671875</v>
      </c>
      <c r="S43" s="32">
        <v>291.04125249999998</v>
      </c>
      <c r="T43" s="32">
        <v>341.57829800000002</v>
      </c>
      <c r="U43" s="32">
        <v>332.29423800000001</v>
      </c>
      <c r="V43" s="34">
        <v>362.91415000000001</v>
      </c>
      <c r="W43" s="34">
        <v>347.74790400000001</v>
      </c>
      <c r="X43" s="34">
        <v>330.33807899999999</v>
      </c>
      <c r="Y43" s="34">
        <v>561.73500000000001</v>
      </c>
      <c r="Z43" s="34">
        <v>443.03183999999999</v>
      </c>
      <c r="AA43" s="34">
        <v>451.60746999999998</v>
      </c>
      <c r="AB43" s="32">
        <v>457.09818200000001</v>
      </c>
      <c r="AC43" s="32">
        <v>426.77355</v>
      </c>
      <c r="AD43" s="36">
        <v>663.11167999999998</v>
      </c>
      <c r="AE43" s="64"/>
      <c r="AF43" s="64"/>
      <c r="AG43" s="64"/>
      <c r="AH43" s="64"/>
      <c r="AI43" s="64"/>
      <c r="AJ43" s="64"/>
      <c r="AK43" s="64"/>
      <c r="AL43" s="64"/>
      <c r="AM43" s="64"/>
      <c r="AN43" s="64"/>
    </row>
    <row r="44" spans="1:40" x14ac:dyDescent="0.25">
      <c r="A44" s="236" t="s">
        <v>130</v>
      </c>
      <c r="B44" s="33">
        <v>189.89989199999999</v>
      </c>
      <c r="C44" s="33">
        <v>220.91453999999999</v>
      </c>
      <c r="D44" s="33">
        <v>233.58902399999999</v>
      </c>
      <c r="E44" s="33">
        <v>212.29142400000001</v>
      </c>
      <c r="F44" s="32">
        <v>241.18164999999999</v>
      </c>
      <c r="G44" s="32">
        <v>355.9841955</v>
      </c>
      <c r="H44" s="32">
        <v>350.000159</v>
      </c>
      <c r="I44" s="32">
        <v>381.54239999999999</v>
      </c>
      <c r="J44" s="32">
        <v>508.57584050000003</v>
      </c>
      <c r="K44" s="34">
        <v>509.314526</v>
      </c>
      <c r="L44" s="32">
        <v>664.1748</v>
      </c>
      <c r="M44" s="32">
        <v>607.68352000000004</v>
      </c>
      <c r="N44" s="32">
        <v>827.756755</v>
      </c>
      <c r="O44" s="32">
        <v>663.96960000000001</v>
      </c>
      <c r="P44" s="32">
        <v>866.85125000000005</v>
      </c>
      <c r="Q44" s="32">
        <v>1012.9149</v>
      </c>
      <c r="R44" s="32">
        <v>1004.015104</v>
      </c>
      <c r="S44" s="32">
        <v>1330.6033620000001</v>
      </c>
      <c r="T44" s="32">
        <v>1582.7175500000001</v>
      </c>
      <c r="U44" s="32">
        <v>2167.5459059999998</v>
      </c>
      <c r="V44" s="34">
        <v>1630.487907</v>
      </c>
      <c r="W44" s="34">
        <v>2167.8910175000001</v>
      </c>
      <c r="X44" s="34">
        <v>2703.526308</v>
      </c>
      <c r="Y44" s="34">
        <v>2643.4376999999999</v>
      </c>
      <c r="Z44" s="34">
        <v>4782.6998000000003</v>
      </c>
      <c r="AA44" s="34"/>
      <c r="AB44" s="32"/>
      <c r="AC44" s="32"/>
      <c r="AD44" s="36"/>
      <c r="AE44" s="64"/>
      <c r="AF44" s="64"/>
      <c r="AG44" s="64"/>
      <c r="AH44" s="57"/>
      <c r="AI44" s="64"/>
      <c r="AJ44" s="64"/>
      <c r="AK44" s="64"/>
      <c r="AL44" s="64"/>
      <c r="AM44" s="64"/>
      <c r="AN44" s="64"/>
    </row>
    <row r="45" spans="1:40" x14ac:dyDescent="0.25">
      <c r="A45" s="236" t="s">
        <v>131</v>
      </c>
      <c r="B45" s="33">
        <v>41.43665</v>
      </c>
      <c r="C45" s="33">
        <v>62.906216000000001</v>
      </c>
      <c r="D45" s="33">
        <v>52.516475</v>
      </c>
      <c r="E45" s="33">
        <v>58.943326499999998</v>
      </c>
      <c r="F45" s="32">
        <v>74.115312500000002</v>
      </c>
      <c r="G45" s="32">
        <v>80.434008000000006</v>
      </c>
      <c r="H45" s="32">
        <v>122.98397199999999</v>
      </c>
      <c r="I45" s="32">
        <v>127.453046</v>
      </c>
      <c r="J45" s="32">
        <v>186.550656</v>
      </c>
      <c r="K45" s="34">
        <v>177.82379549999999</v>
      </c>
      <c r="L45" s="32">
        <v>203.66438400000001</v>
      </c>
      <c r="M45" s="32">
        <v>187.29239699999999</v>
      </c>
      <c r="N45" s="32">
        <v>190.38419049999999</v>
      </c>
      <c r="O45" s="32">
        <v>195.386912</v>
      </c>
      <c r="P45" s="32">
        <v>182.993066</v>
      </c>
      <c r="Q45" s="32">
        <v>264.79302899999999</v>
      </c>
      <c r="R45" s="32">
        <v>263.830671</v>
      </c>
      <c r="S45" s="32">
        <v>360.80307199999999</v>
      </c>
      <c r="T45" s="32">
        <v>588.06532749999997</v>
      </c>
      <c r="U45" s="32">
        <v>551.93913599999996</v>
      </c>
      <c r="V45" s="34">
        <v>575.36928</v>
      </c>
      <c r="W45" s="34">
        <v>715.13087199999995</v>
      </c>
      <c r="X45" s="34">
        <v>869.63478399999997</v>
      </c>
      <c r="Y45" s="34">
        <v>1267.5008124999999</v>
      </c>
      <c r="Z45" s="34">
        <v>1337.19778</v>
      </c>
      <c r="AA45" s="34">
        <v>1460.921284</v>
      </c>
      <c r="AB45" s="32">
        <v>1861.426248</v>
      </c>
      <c r="AC45" s="32">
        <v>3025.3586704999998</v>
      </c>
      <c r="AD45" s="36">
        <v>3527.9130064999999</v>
      </c>
      <c r="AE45" s="64"/>
      <c r="AF45" s="64"/>
      <c r="AG45" s="64"/>
      <c r="AH45" s="57"/>
      <c r="AI45" s="64"/>
      <c r="AJ45" s="64"/>
      <c r="AK45" s="64"/>
      <c r="AL45" s="64"/>
      <c r="AM45" s="64"/>
      <c r="AN45" s="64"/>
    </row>
    <row r="46" spans="1:40" x14ac:dyDescent="0.25">
      <c r="A46" s="237" t="s">
        <v>8</v>
      </c>
      <c r="B46" s="40">
        <v>51.119838000000001</v>
      </c>
      <c r="C46" s="40">
        <v>55.682091</v>
      </c>
      <c r="D46" s="40">
        <v>134.578418</v>
      </c>
      <c r="E46" s="40">
        <v>64.891030000000001</v>
      </c>
      <c r="F46" s="41">
        <v>86.421046500000003</v>
      </c>
      <c r="G46" s="41">
        <v>92.685334499999996</v>
      </c>
      <c r="H46" s="41">
        <v>111.22830999999999</v>
      </c>
      <c r="I46" s="41">
        <v>117.2639025</v>
      </c>
      <c r="J46" s="42">
        <v>110.821344</v>
      </c>
      <c r="K46" s="141">
        <v>193.3596905</v>
      </c>
      <c r="L46" s="41">
        <v>175.1112</v>
      </c>
      <c r="M46" s="41">
        <v>229.30990600000001</v>
      </c>
      <c r="N46" s="41">
        <v>180.24409600000001</v>
      </c>
      <c r="O46" s="41">
        <v>270.60480000000001</v>
      </c>
      <c r="P46" s="41">
        <v>289.76688999999999</v>
      </c>
      <c r="Q46" s="41">
        <v>255.4436475</v>
      </c>
      <c r="R46" s="41">
        <v>386.77095000000003</v>
      </c>
      <c r="S46" s="41">
        <v>404.35565300000002</v>
      </c>
      <c r="T46" s="41">
        <v>521.51932350000004</v>
      </c>
      <c r="U46" s="41">
        <v>613.98532799999998</v>
      </c>
      <c r="V46" s="141">
        <v>505.24664000000001</v>
      </c>
      <c r="W46" s="141">
        <v>755.69174399999997</v>
      </c>
      <c r="X46" s="141">
        <v>776.72483799999998</v>
      </c>
      <c r="Y46" s="141">
        <v>1042.8399999999999</v>
      </c>
      <c r="Z46" s="141">
        <v>993.97229800000002</v>
      </c>
      <c r="AA46" s="141">
        <v>1510.6149499999999</v>
      </c>
      <c r="AB46" s="41">
        <v>1842.531624</v>
      </c>
      <c r="AC46" s="41">
        <v>2674.3377959999998</v>
      </c>
      <c r="AD46" s="43">
        <v>3290.6283309999999</v>
      </c>
      <c r="AE46" s="64"/>
      <c r="AF46" s="64"/>
      <c r="AG46" s="64"/>
      <c r="AH46" s="57"/>
      <c r="AI46" s="64"/>
      <c r="AJ46" s="64"/>
      <c r="AK46" s="64"/>
      <c r="AL46" s="64"/>
      <c r="AM46" s="64"/>
      <c r="AN46" s="64"/>
    </row>
    <row r="47" spans="1:40" x14ac:dyDescent="0.25">
      <c r="A47" s="231" t="s">
        <v>24</v>
      </c>
      <c r="B47" s="35">
        <f>AVERAGE(B37:B46)</f>
        <v>108.76930055</v>
      </c>
      <c r="C47" s="35">
        <f t="shared" ref="C47:E47" si="13">AVERAGE(C37:C46)</f>
        <v>139.64976715</v>
      </c>
      <c r="D47" s="35">
        <f t="shared" si="13"/>
        <v>180.08212259999999</v>
      </c>
      <c r="E47" s="35">
        <f t="shared" si="13"/>
        <v>152.40222539999999</v>
      </c>
      <c r="F47" s="35">
        <f>AVERAGE(F37:F46)</f>
        <v>180.99161845000003</v>
      </c>
      <c r="G47" s="35">
        <f t="shared" ref="G47" si="14">AVERAGE(G37:G46)</f>
        <v>219.38290484999999</v>
      </c>
      <c r="H47" s="35">
        <f>AVERAGE(H37:H46)</f>
        <v>223.84800650000003</v>
      </c>
      <c r="I47" s="35">
        <f t="shared" ref="I47:N47" si="15">AVERAGE(I37:I46)</f>
        <v>225.69861464999994</v>
      </c>
      <c r="J47" s="35">
        <f t="shared" si="15"/>
        <v>255.9381874</v>
      </c>
      <c r="K47" s="35">
        <f t="shared" si="15"/>
        <v>252.02341629999995</v>
      </c>
      <c r="L47" s="35">
        <f t="shared" si="15"/>
        <v>301.71853945000004</v>
      </c>
      <c r="M47" s="35">
        <f t="shared" si="15"/>
        <v>329.70008360000003</v>
      </c>
      <c r="N47" s="35">
        <f t="shared" si="15"/>
        <v>333.60643799999991</v>
      </c>
      <c r="O47" s="35">
        <f>AVERAGE(O37:O46)</f>
        <v>335.63655009999997</v>
      </c>
      <c r="P47" s="35">
        <f t="shared" ref="P47:T47" si="16">AVERAGE(P37:P46)</f>
        <v>375.80421815</v>
      </c>
      <c r="Q47" s="35">
        <f t="shared" si="16"/>
        <v>434.50079669999997</v>
      </c>
      <c r="R47" s="35">
        <f t="shared" si="16"/>
        <v>463.79475349999996</v>
      </c>
      <c r="S47" s="35">
        <f t="shared" si="16"/>
        <v>576.67215444999988</v>
      </c>
      <c r="T47" s="35">
        <f t="shared" si="16"/>
        <v>810.94597640000006</v>
      </c>
      <c r="U47" s="35">
        <f>AVERAGE(U38:U46)</f>
        <v>636.14745911111106</v>
      </c>
      <c r="V47" s="64">
        <f t="shared" ref="V47" si="17">AVERAGE(V38:V46)</f>
        <v>544.33439527777784</v>
      </c>
      <c r="W47" s="64">
        <f>AVERAGE(W38:W46)</f>
        <v>650.64410944444433</v>
      </c>
      <c r="X47" s="64">
        <f>AVERAGE(X38:X46)</f>
        <v>769.8119534444445</v>
      </c>
      <c r="Y47" s="64">
        <f t="shared" ref="Y47" si="18">AVERAGE(Y38:Y46)</f>
        <v>928.41819066666676</v>
      </c>
      <c r="Z47" s="64">
        <f>AVERAGE(Z38:Z46)</f>
        <v>1146.7832347777778</v>
      </c>
      <c r="AA47" s="64">
        <f>AVERAGE(AA45:AA46,AA38:AA43)</f>
        <v>766.47396843749993</v>
      </c>
      <c r="AB47" s="35">
        <f t="shared" ref="AB47" si="19">AVERAGE(AB45:AB46,AB38:AB43)</f>
        <v>871.61679912500006</v>
      </c>
      <c r="AC47" s="35">
        <f>AVERAGE(AC45:AC46,AC38:AC43)</f>
        <v>1202.9748856250001</v>
      </c>
      <c r="AD47" s="35">
        <f>AVERAGE(AD45:AD46,AD38:AD43)</f>
        <v>1527.9005418125</v>
      </c>
      <c r="AE47" s="57"/>
      <c r="AF47" s="57"/>
      <c r="AG47" s="57"/>
      <c r="AH47" s="57"/>
      <c r="AI47" s="57"/>
      <c r="AJ47" s="57"/>
      <c r="AK47" s="57"/>
      <c r="AL47" s="57"/>
      <c r="AM47" s="57"/>
      <c r="AN47" s="57"/>
    </row>
    <row r="48" spans="1:40" x14ac:dyDescent="0.25">
      <c r="A48" s="113" t="s">
        <v>15</v>
      </c>
      <c r="B48" s="35">
        <f>STDEV(B37:B46)/SQRT(10)</f>
        <v>20.746629036817151</v>
      </c>
      <c r="C48" s="35">
        <f t="shared" ref="C48:G48" si="20">STDEV(C37:C46)/SQRT(10)</f>
        <v>25.775568007175135</v>
      </c>
      <c r="D48" s="35">
        <f t="shared" si="20"/>
        <v>29.35553182954429</v>
      </c>
      <c r="E48" s="35">
        <f t="shared" si="20"/>
        <v>25.621313070911835</v>
      </c>
      <c r="F48" s="35">
        <f t="shared" si="20"/>
        <v>30.240543082350936</v>
      </c>
      <c r="G48" s="35">
        <f t="shared" si="20"/>
        <v>35.597310581697869</v>
      </c>
      <c r="H48" s="35">
        <f>STDEV(H37:H46)/SQRT(10)</f>
        <v>32.791270677930697</v>
      </c>
      <c r="I48" s="35">
        <f>STDEV(I37:I46)/SQRT(10)</f>
        <v>34.901299999828353</v>
      </c>
      <c r="J48" s="35">
        <f t="shared" ref="J48:L48" si="21">STDEV(J37:J46)/SQRT(10)</f>
        <v>42.77479933722649</v>
      </c>
      <c r="K48" s="35">
        <f t="shared" si="21"/>
        <v>37.625108976855842</v>
      </c>
      <c r="L48" s="35">
        <f t="shared" si="21"/>
        <v>62.806944924438852</v>
      </c>
      <c r="M48" s="35">
        <f>STDEV(M37:M46)/SQRT(10)</f>
        <v>59.578117061355428</v>
      </c>
      <c r="N48" s="35">
        <f t="shared" ref="N48:T48" si="22">STDEV(N37:N46)/SQRT(10)</f>
        <v>66.595787763295746</v>
      </c>
      <c r="O48" s="35">
        <f t="shared" si="22"/>
        <v>69.170063817856374</v>
      </c>
      <c r="P48" s="35">
        <f t="shared" si="22"/>
        <v>83.181889390099528</v>
      </c>
      <c r="Q48" s="35">
        <f t="shared" si="22"/>
        <v>110.85581066357025</v>
      </c>
      <c r="R48" s="35">
        <f t="shared" si="22"/>
        <v>120.17992207579742</v>
      </c>
      <c r="S48" s="35">
        <f t="shared" si="22"/>
        <v>180.73126744546443</v>
      </c>
      <c r="T48" s="35">
        <f t="shared" si="22"/>
        <v>288.07589951911507</v>
      </c>
      <c r="U48" s="35">
        <f>STDEV(U38:U46)/SQRT(9)</f>
        <v>197.25595252032471</v>
      </c>
      <c r="V48" s="64">
        <f t="shared" ref="V48:Z48" si="23">STDEV(V38:V46)/SQRT(9)</f>
        <v>141.55564483787856</v>
      </c>
      <c r="W48" s="64">
        <f t="shared" si="23"/>
        <v>199.54851112083358</v>
      </c>
      <c r="X48" s="64">
        <f t="shared" si="23"/>
        <v>252.02367002090762</v>
      </c>
      <c r="Y48" s="64">
        <f t="shared" si="23"/>
        <v>240.95600501611793</v>
      </c>
      <c r="Z48" s="64">
        <f t="shared" si="23"/>
        <v>467.51691779578726</v>
      </c>
      <c r="AA48" s="64">
        <f>STDEV(AA45:AA46,AA38:AA43)/SQRT(8)</f>
        <v>167.70043119702683</v>
      </c>
      <c r="AB48" s="35">
        <f t="shared" ref="AB48:AD48" si="24">STDEV(AB45:AB46,AB38:AB43)/SQRT(8)</f>
        <v>223.44373392344698</v>
      </c>
      <c r="AC48" s="35">
        <f t="shared" si="24"/>
        <v>373.37188544263552</v>
      </c>
      <c r="AD48" s="35">
        <f t="shared" si="24"/>
        <v>425.43787310730869</v>
      </c>
      <c r="AE48" s="57"/>
      <c r="AF48" s="57"/>
      <c r="AG48" s="57"/>
      <c r="AH48" s="57"/>
      <c r="AI48" s="57"/>
      <c r="AJ48" s="57"/>
      <c r="AK48" s="57"/>
      <c r="AL48" s="57"/>
      <c r="AM48" s="57"/>
      <c r="AN48" s="57"/>
    </row>
    <row r="49" spans="1:40" x14ac:dyDescent="0.25">
      <c r="A49" s="231" t="s">
        <v>29</v>
      </c>
      <c r="B49" s="35">
        <f>MEDIAN(B37:B46)</f>
        <v>98.723281499999999</v>
      </c>
      <c r="C49" s="35">
        <f t="shared" ref="C49:G49" si="25">MEDIAN(C37:C46)</f>
        <v>120.8614015</v>
      </c>
      <c r="D49" s="35">
        <f t="shared" si="25"/>
        <v>176.66351650000001</v>
      </c>
      <c r="E49" s="35">
        <f t="shared" si="25"/>
        <v>143.34380400000001</v>
      </c>
      <c r="F49" s="35">
        <f t="shared" si="25"/>
        <v>161.00746900000001</v>
      </c>
      <c r="G49" s="35">
        <f t="shared" si="25"/>
        <v>195.767211</v>
      </c>
      <c r="H49" s="35">
        <f>MEDIAN(H37:H46)</f>
        <v>214.78970924999999</v>
      </c>
      <c r="I49" s="35">
        <f>MEDIAN(I37:I46)</f>
        <v>189.61985924999999</v>
      </c>
      <c r="J49" s="35">
        <f t="shared" ref="J49:T49" si="26">MEDIAN(J37:J46)</f>
        <v>219.11057675000001</v>
      </c>
      <c r="K49" s="35">
        <f t="shared" si="26"/>
        <v>239.96536900000001</v>
      </c>
      <c r="L49" s="35">
        <f t="shared" si="26"/>
        <v>223.00485600000002</v>
      </c>
      <c r="M49" s="35">
        <f t="shared" si="26"/>
        <v>287.93175250000002</v>
      </c>
      <c r="N49" s="35">
        <f t="shared" si="26"/>
        <v>264.62252649999999</v>
      </c>
      <c r="O49" s="35">
        <f t="shared" si="26"/>
        <v>256.66873600000002</v>
      </c>
      <c r="P49" s="35">
        <f t="shared" si="26"/>
        <v>276.65281700000003</v>
      </c>
      <c r="Q49" s="35">
        <f t="shared" si="26"/>
        <v>271.82684749999999</v>
      </c>
      <c r="R49" s="35">
        <f t="shared" si="26"/>
        <v>323.399224</v>
      </c>
      <c r="S49" s="35">
        <f t="shared" si="26"/>
        <v>356.31365800000003</v>
      </c>
      <c r="T49" s="35">
        <f t="shared" si="26"/>
        <v>447.54692575000001</v>
      </c>
      <c r="U49" s="35">
        <f>MEDIAN(U38:U46)</f>
        <v>402.20815199999998</v>
      </c>
      <c r="V49" s="64">
        <f t="shared" ref="V49:Z49" si="27">MEDIAN(V38:V46)</f>
        <v>439.81481250000002</v>
      </c>
      <c r="W49" s="64">
        <f t="shared" si="27"/>
        <v>457.881936</v>
      </c>
      <c r="X49" s="64">
        <f t="shared" si="27"/>
        <v>613.08540000000005</v>
      </c>
      <c r="Y49" s="64">
        <f t="shared" si="27"/>
        <v>817.06804850000003</v>
      </c>
      <c r="Z49" s="64">
        <f t="shared" si="27"/>
        <v>768.12401250000005</v>
      </c>
      <c r="AA49" s="64">
        <f>MEDIAN(AA45:AA46,AA38:AA43)</f>
        <v>549.56789400000002</v>
      </c>
      <c r="AB49" s="35">
        <f t="shared" ref="AB49:AD49" si="28">MEDIAN(AB45:AB46,AB38:AB43)</f>
        <v>713.49211700000001</v>
      </c>
      <c r="AC49" s="35">
        <f t="shared" si="28"/>
        <v>838.97847999999999</v>
      </c>
      <c r="AD49" s="35">
        <f t="shared" si="28"/>
        <v>1098.245197</v>
      </c>
      <c r="AE49" s="57"/>
      <c r="AF49" s="57"/>
      <c r="AG49" s="57"/>
      <c r="AH49" s="57"/>
      <c r="AI49" s="57"/>
      <c r="AJ49" s="57"/>
      <c r="AK49" s="57"/>
      <c r="AL49" s="57"/>
      <c r="AM49" s="57"/>
      <c r="AN49" s="57"/>
    </row>
    <row r="50" spans="1:40" x14ac:dyDescent="0.25">
      <c r="A50" s="57"/>
      <c r="B50" s="57"/>
      <c r="C50" s="57"/>
      <c r="E50" s="57"/>
      <c r="F50" s="57"/>
      <c r="I50" s="57"/>
      <c r="V50" s="51"/>
      <c r="W50" s="51"/>
      <c r="X50" s="51"/>
      <c r="Y50" s="51"/>
      <c r="Z50" s="51"/>
      <c r="AA50" s="51"/>
      <c r="AK50" s="57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E3B61-0FCB-4BAE-89A0-F0089C591C6F}">
  <dimension ref="A1:Q37"/>
  <sheetViews>
    <sheetView zoomScale="57" zoomScaleNormal="57" workbookViewId="0">
      <selection activeCell="M49" sqref="M49"/>
    </sheetView>
  </sheetViews>
  <sheetFormatPr defaultRowHeight="15" x14ac:dyDescent="0.25"/>
  <cols>
    <col min="2" max="17" width="11.7109375" customWidth="1"/>
  </cols>
  <sheetData>
    <row r="1" spans="1:17" ht="18.75" x14ac:dyDescent="0.3">
      <c r="A1" s="128" t="s">
        <v>159</v>
      </c>
    </row>
    <row r="2" spans="1:17" ht="18.75" x14ac:dyDescent="0.3">
      <c r="A2" s="128"/>
    </row>
    <row r="3" spans="1:17" x14ac:dyDescent="0.25">
      <c r="A3" t="s">
        <v>60</v>
      </c>
      <c r="B3">
        <v>21</v>
      </c>
      <c r="C3">
        <v>24</v>
      </c>
      <c r="D3">
        <v>28</v>
      </c>
      <c r="E3">
        <v>31</v>
      </c>
      <c r="F3">
        <v>35</v>
      </c>
      <c r="G3">
        <v>38</v>
      </c>
      <c r="H3">
        <v>42</v>
      </c>
      <c r="I3">
        <v>45</v>
      </c>
      <c r="J3">
        <v>49</v>
      </c>
      <c r="K3">
        <v>52</v>
      </c>
      <c r="L3">
        <v>56</v>
      </c>
      <c r="M3">
        <v>59</v>
      </c>
      <c r="N3">
        <v>63</v>
      </c>
      <c r="O3">
        <v>66</v>
      </c>
      <c r="P3">
        <v>70</v>
      </c>
      <c r="Q3">
        <v>73</v>
      </c>
    </row>
    <row r="4" spans="1:17" s="22" customFormat="1" x14ac:dyDescent="0.25">
      <c r="A4" s="277" t="s">
        <v>161</v>
      </c>
      <c r="B4" s="153">
        <v>43017</v>
      </c>
      <c r="C4" s="25">
        <v>43020</v>
      </c>
      <c r="D4" s="153">
        <v>43024</v>
      </c>
      <c r="E4" s="25">
        <v>43027</v>
      </c>
      <c r="F4" s="153">
        <v>43031</v>
      </c>
      <c r="G4" s="25">
        <v>43034</v>
      </c>
      <c r="H4" s="25">
        <v>43038</v>
      </c>
      <c r="I4" s="25">
        <v>43041</v>
      </c>
      <c r="J4" s="25">
        <v>43045</v>
      </c>
      <c r="K4" s="25">
        <v>43048</v>
      </c>
      <c r="L4" s="25">
        <v>43052</v>
      </c>
      <c r="M4" s="25">
        <v>43055</v>
      </c>
      <c r="N4" s="25">
        <v>43059</v>
      </c>
      <c r="O4" s="25">
        <v>43062</v>
      </c>
      <c r="P4" s="25">
        <v>43066</v>
      </c>
      <c r="Q4" s="25">
        <v>43069</v>
      </c>
    </row>
    <row r="5" spans="1:17" x14ac:dyDescent="0.25">
      <c r="A5" s="90" t="s">
        <v>6</v>
      </c>
      <c r="B5" s="13" t="s">
        <v>1</v>
      </c>
      <c r="C5" s="13" t="s">
        <v>1</v>
      </c>
      <c r="D5" s="13" t="s">
        <v>1</v>
      </c>
      <c r="E5" s="13" t="s">
        <v>1</v>
      </c>
      <c r="F5" s="13" t="s">
        <v>1</v>
      </c>
      <c r="G5" s="13" t="s">
        <v>1</v>
      </c>
      <c r="H5" s="13" t="s">
        <v>1</v>
      </c>
      <c r="I5" s="13" t="s">
        <v>1</v>
      </c>
      <c r="J5" s="13" t="s">
        <v>1</v>
      </c>
      <c r="K5" s="13" t="s">
        <v>1</v>
      </c>
      <c r="L5" s="13" t="s">
        <v>1</v>
      </c>
      <c r="M5" s="13" t="s">
        <v>1</v>
      </c>
      <c r="N5" s="13" t="s">
        <v>1</v>
      </c>
      <c r="O5" s="13" t="s">
        <v>1</v>
      </c>
      <c r="P5" s="13" t="s">
        <v>1</v>
      </c>
      <c r="Q5" s="13" t="s">
        <v>1</v>
      </c>
    </row>
    <row r="6" spans="1:17" x14ac:dyDescent="0.25">
      <c r="A6" s="278" t="s">
        <v>133</v>
      </c>
      <c r="B6" s="155">
        <v>56.620511999999998</v>
      </c>
      <c r="C6" s="7">
        <v>62.063302</v>
      </c>
      <c r="D6" s="7">
        <v>111.22843200000001</v>
      </c>
      <c r="E6" s="7">
        <v>114.6266775</v>
      </c>
      <c r="F6" s="7">
        <v>203.49121</v>
      </c>
      <c r="G6" s="279">
        <v>243.52515000000005</v>
      </c>
      <c r="H6" s="7">
        <v>225.1819745</v>
      </c>
      <c r="I6" s="7">
        <v>381.18967200000003</v>
      </c>
      <c r="J6" s="7">
        <v>357.85411199999999</v>
      </c>
      <c r="K6" s="7">
        <v>527.56962299999998</v>
      </c>
      <c r="L6" s="7">
        <v>397.12509399999993</v>
      </c>
      <c r="M6" s="7">
        <v>553.50075799999991</v>
      </c>
      <c r="N6" s="7">
        <v>650.71071450000011</v>
      </c>
      <c r="O6" s="280">
        <v>685.44540700000016</v>
      </c>
      <c r="P6" s="7">
        <v>756.5107549999999</v>
      </c>
      <c r="Q6" s="7">
        <v>969.66269999999997</v>
      </c>
    </row>
    <row r="7" spans="1:17" x14ac:dyDescent="0.25">
      <c r="A7" s="278" t="s">
        <v>134</v>
      </c>
      <c r="B7" s="158">
        <v>224.87196599999999</v>
      </c>
      <c r="C7" s="9">
        <v>339.5312100000001</v>
      </c>
      <c r="D7" s="9">
        <v>431.78874200000001</v>
      </c>
      <c r="E7" s="9">
        <v>547.25491199999999</v>
      </c>
      <c r="F7" s="9">
        <v>1143.5297599999999</v>
      </c>
      <c r="G7" s="247">
        <v>1272.1348890000002</v>
      </c>
      <c r="H7" s="9">
        <v>1581.7790945000004</v>
      </c>
      <c r="I7" s="9">
        <v>2080.3652559999996</v>
      </c>
      <c r="J7" s="9">
        <v>2070.7286560000002</v>
      </c>
      <c r="K7" s="9">
        <v>2560.0214399999995</v>
      </c>
      <c r="L7" s="9">
        <v>3015.184540499999</v>
      </c>
      <c r="M7" s="9"/>
      <c r="N7" s="9"/>
      <c r="O7" s="281"/>
      <c r="P7" s="9"/>
      <c r="Q7" s="9"/>
    </row>
    <row r="8" spans="1:17" x14ac:dyDescent="0.25">
      <c r="A8" s="278" t="s">
        <v>135</v>
      </c>
      <c r="B8" s="158">
        <v>151.87108950000001</v>
      </c>
      <c r="C8" s="9">
        <v>211.5</v>
      </c>
      <c r="D8" s="9">
        <v>326.55190049999999</v>
      </c>
      <c r="E8" s="9">
        <v>372.69134200000002</v>
      </c>
      <c r="F8" s="9">
        <v>562.3341999999999</v>
      </c>
      <c r="G8" s="247">
        <v>795.35506400000008</v>
      </c>
      <c r="H8" s="9">
        <v>824.98933349999993</v>
      </c>
      <c r="I8" s="9">
        <v>990.68507999999974</v>
      </c>
      <c r="J8" s="9">
        <v>1437.3963000000001</v>
      </c>
      <c r="K8" s="9">
        <v>1563.6772760000001</v>
      </c>
      <c r="L8" s="9">
        <v>1756.6851625000002</v>
      </c>
      <c r="M8" s="9">
        <v>2090.3950485</v>
      </c>
      <c r="N8" s="9">
        <v>2439.1230805000005</v>
      </c>
      <c r="O8" s="281">
        <v>2575.2580090000006</v>
      </c>
      <c r="P8" s="9">
        <v>2568.8429099999998</v>
      </c>
      <c r="Q8" s="9"/>
    </row>
    <row r="9" spans="1:17" x14ac:dyDescent="0.25">
      <c r="A9" s="278" t="s">
        <v>136</v>
      </c>
      <c r="B9" s="158">
        <v>32.752242000000003</v>
      </c>
      <c r="C9" s="9">
        <v>48.567450000000008</v>
      </c>
      <c r="D9" s="9">
        <v>92.982208500000013</v>
      </c>
      <c r="E9" s="9">
        <v>118.958125</v>
      </c>
      <c r="F9" s="9">
        <v>213.04342800000001</v>
      </c>
      <c r="G9" s="247">
        <v>252.74927650000001</v>
      </c>
      <c r="H9" s="9">
        <v>289.04690849999997</v>
      </c>
      <c r="I9" s="9">
        <v>402.87839349999996</v>
      </c>
      <c r="J9" s="9">
        <v>550.3733400000001</v>
      </c>
      <c r="K9" s="9">
        <v>541.26120100000003</v>
      </c>
      <c r="L9" s="9">
        <v>535.22585599999991</v>
      </c>
      <c r="M9" s="9">
        <v>833.75600550000001</v>
      </c>
      <c r="N9" s="9">
        <v>892.67244799999992</v>
      </c>
      <c r="O9" s="281">
        <v>870.30943999999988</v>
      </c>
      <c r="P9" s="9">
        <v>1073.2750559999999</v>
      </c>
      <c r="Q9" s="9">
        <v>1417.2849839999999</v>
      </c>
    </row>
    <row r="10" spans="1:17" x14ac:dyDescent="0.25">
      <c r="A10" s="278" t="s">
        <v>137</v>
      </c>
      <c r="B10" s="158">
        <v>116.747468</v>
      </c>
      <c r="C10" s="9">
        <v>216.45975000000001</v>
      </c>
      <c r="D10" s="9">
        <v>219.9375</v>
      </c>
      <c r="E10" s="9">
        <v>298.77166800000003</v>
      </c>
      <c r="F10" s="9">
        <v>401.014656</v>
      </c>
      <c r="G10" s="247">
        <v>501.60632499999997</v>
      </c>
      <c r="H10" s="9">
        <v>550.94891249999989</v>
      </c>
      <c r="I10" s="9">
        <v>714.51109199999985</v>
      </c>
      <c r="J10" s="9">
        <v>744.35328000000004</v>
      </c>
      <c r="K10" s="9">
        <v>855.80365449999999</v>
      </c>
      <c r="L10" s="9">
        <v>868.48833600000023</v>
      </c>
      <c r="M10" s="9">
        <v>989.87102499999992</v>
      </c>
      <c r="N10" s="9">
        <v>1216.5612505000001</v>
      </c>
      <c r="O10" s="281">
        <v>1160.277728</v>
      </c>
      <c r="P10" s="9">
        <v>1398.8404</v>
      </c>
      <c r="Q10" s="9">
        <v>1589.5631879999999</v>
      </c>
    </row>
    <row r="11" spans="1:17" x14ac:dyDescent="0.25">
      <c r="A11" s="278" t="s">
        <v>138</v>
      </c>
      <c r="B11" s="158">
        <v>88.828683499999997</v>
      </c>
      <c r="C11" s="9">
        <v>162.08294400000003</v>
      </c>
      <c r="D11" s="9">
        <v>248.16643999999999</v>
      </c>
      <c r="E11" s="9">
        <v>275.99731199999997</v>
      </c>
      <c r="F11" s="9">
        <v>383.606988</v>
      </c>
      <c r="G11" s="247">
        <v>482.98320000000007</v>
      </c>
      <c r="H11" s="9">
        <v>531.54197600000009</v>
      </c>
      <c r="I11" s="9">
        <v>642.13643650000017</v>
      </c>
      <c r="J11" s="9">
        <v>722.74945600000001</v>
      </c>
      <c r="K11" s="9">
        <v>840.85924999999986</v>
      </c>
      <c r="L11" s="9">
        <v>988.79353249999997</v>
      </c>
      <c r="M11" s="9">
        <v>1235.508736</v>
      </c>
      <c r="N11" s="9">
        <v>1295.2031574999999</v>
      </c>
      <c r="O11" s="281">
        <v>1533.5384374999999</v>
      </c>
      <c r="P11" s="9">
        <v>2152.7424554999998</v>
      </c>
      <c r="Q11" s="9"/>
    </row>
    <row r="12" spans="1:17" x14ac:dyDescent="0.25">
      <c r="A12" s="278" t="s">
        <v>139</v>
      </c>
      <c r="B12" s="255">
        <v>139.348872</v>
      </c>
      <c r="C12" s="248">
        <v>217.84731250000002</v>
      </c>
      <c r="D12" s="248">
        <v>292.40157599999992</v>
      </c>
      <c r="E12" s="248">
        <v>274.06396799999999</v>
      </c>
      <c r="F12" s="248">
        <v>488.98552850000004</v>
      </c>
      <c r="G12" s="248">
        <v>600.66778999999997</v>
      </c>
      <c r="H12" s="11">
        <v>547.548768</v>
      </c>
      <c r="I12" s="11">
        <v>672.03014400000006</v>
      </c>
      <c r="J12" s="11">
        <v>763.62379599999997</v>
      </c>
      <c r="K12" s="11">
        <v>814.66177450000009</v>
      </c>
      <c r="L12" s="11">
        <v>850.89831750000008</v>
      </c>
      <c r="M12" s="11">
        <v>1196.6429370000001</v>
      </c>
      <c r="N12" s="11">
        <v>1449.7738420000001</v>
      </c>
      <c r="O12" s="282">
        <v>1645.5720959999996</v>
      </c>
      <c r="P12" s="11">
        <v>1914.2907520000001</v>
      </c>
      <c r="Q12" s="11">
        <v>1709.5056500000003</v>
      </c>
    </row>
    <row r="13" spans="1:17" x14ac:dyDescent="0.25">
      <c r="A13" s="143" t="s">
        <v>24</v>
      </c>
      <c r="B13" s="259">
        <f>AVERAGE(B6:B12)</f>
        <v>115.86297614285716</v>
      </c>
      <c r="C13" s="259">
        <v>179.7217097857143</v>
      </c>
      <c r="D13" s="259">
        <v>246.15097128571429</v>
      </c>
      <c r="E13" s="259">
        <v>286.05200064285714</v>
      </c>
      <c r="F13" s="259">
        <v>485.1436814999999</v>
      </c>
      <c r="G13" s="20">
        <v>592.71738492857162</v>
      </c>
      <c r="H13" s="20">
        <v>650.14813821428572</v>
      </c>
      <c r="I13" s="20">
        <v>840.54229628571431</v>
      </c>
      <c r="J13" s="20">
        <v>949.58270571428591</v>
      </c>
      <c r="K13">
        <v>1100.5506027142856</v>
      </c>
      <c r="L13" s="20">
        <v>1201.7715484285714</v>
      </c>
      <c r="M13" s="20">
        <v>1149.9457516666669</v>
      </c>
      <c r="N13" s="20">
        <v>1324.0074155</v>
      </c>
      <c r="O13" s="20">
        <v>1411.7335195833336</v>
      </c>
      <c r="P13" s="20">
        <v>1644.0837214166665</v>
      </c>
      <c r="Q13" s="20">
        <v>1421.5041305</v>
      </c>
    </row>
    <row r="14" spans="1:17" x14ac:dyDescent="0.25">
      <c r="A14" s="143" t="s">
        <v>15</v>
      </c>
      <c r="B14" s="20">
        <f>STDEV(B6:B12)/SQRT(7)</f>
        <v>24.338794426386269</v>
      </c>
      <c r="C14" s="20">
        <f>STDEV(C6:C12)/SQRT(7)</f>
        <v>38.018870035890323</v>
      </c>
      <c r="D14" s="20">
        <v>45.097983130471455</v>
      </c>
      <c r="E14" s="20">
        <v>56.367615806599659</v>
      </c>
      <c r="F14" s="20">
        <v>120.53446652035869</v>
      </c>
      <c r="G14" s="20">
        <v>134.57072233632579</v>
      </c>
      <c r="H14" s="20">
        <v>172.09704900128037</v>
      </c>
      <c r="I14" s="20">
        <v>220.7079220153995</v>
      </c>
      <c r="J14" s="20">
        <v>225.33542972549981</v>
      </c>
      <c r="K14">
        <v>275.79868295435301</v>
      </c>
      <c r="L14" s="20">
        <v>343.91597239084331</v>
      </c>
      <c r="M14" s="20">
        <v>214.11002121096351</v>
      </c>
      <c r="N14" s="20">
        <v>252.39207632707888</v>
      </c>
      <c r="O14" s="20">
        <v>277.31874722509599</v>
      </c>
      <c r="P14" s="20">
        <v>280.5160538444066</v>
      </c>
      <c r="Q14" s="20">
        <v>162.11292400555581</v>
      </c>
    </row>
    <row r="17" spans="1:17" x14ac:dyDescent="0.25">
      <c r="A17" s="90" t="s">
        <v>4</v>
      </c>
      <c r="B17" s="13" t="s">
        <v>1</v>
      </c>
      <c r="C17" s="13" t="s">
        <v>1</v>
      </c>
      <c r="D17" s="13" t="s">
        <v>1</v>
      </c>
      <c r="E17" s="13" t="s">
        <v>1</v>
      </c>
      <c r="F17" s="13" t="s">
        <v>1</v>
      </c>
      <c r="G17" s="13" t="s">
        <v>1</v>
      </c>
      <c r="H17" s="13" t="s">
        <v>1</v>
      </c>
      <c r="I17" s="13" t="s">
        <v>1</v>
      </c>
      <c r="J17" s="13" t="s">
        <v>1</v>
      </c>
      <c r="K17" s="13" t="s">
        <v>1</v>
      </c>
      <c r="L17" s="13" t="s">
        <v>1</v>
      </c>
      <c r="M17" s="13" t="s">
        <v>1</v>
      </c>
      <c r="N17" s="13" t="s">
        <v>1</v>
      </c>
      <c r="O17" s="13" t="s">
        <v>1</v>
      </c>
      <c r="P17" s="13" t="s">
        <v>1</v>
      </c>
      <c r="Q17" s="13" t="s">
        <v>1</v>
      </c>
    </row>
    <row r="18" spans="1:17" x14ac:dyDescent="0.25">
      <c r="A18" s="196" t="s">
        <v>140</v>
      </c>
      <c r="B18" s="238">
        <v>216.63671249999999</v>
      </c>
      <c r="C18" s="7">
        <v>299.34099800000001</v>
      </c>
      <c r="D18" s="239">
        <v>352.39017599999994</v>
      </c>
      <c r="E18" s="7">
        <v>480.67588799999999</v>
      </c>
      <c r="F18" s="239">
        <v>617.77659349999999</v>
      </c>
      <c r="G18" s="7">
        <v>853.91448600000001</v>
      </c>
      <c r="H18" s="7">
        <v>1030.7206675</v>
      </c>
      <c r="I18" s="7">
        <v>1226.480094</v>
      </c>
      <c r="J18" s="157">
        <v>1567.6863420000002</v>
      </c>
      <c r="K18" s="157">
        <v>1556.8470000000004</v>
      </c>
      <c r="L18" s="7">
        <v>1992.5397500000001</v>
      </c>
      <c r="M18" s="7">
        <v>2719.1976074999993</v>
      </c>
      <c r="N18" s="7">
        <v>2837.4195179999997</v>
      </c>
      <c r="O18" s="155"/>
      <c r="P18" s="5"/>
      <c r="Q18" s="6"/>
    </row>
    <row r="19" spans="1:17" x14ac:dyDescent="0.25">
      <c r="A19" s="196" t="s">
        <v>141</v>
      </c>
      <c r="B19" s="240">
        <v>40.998127500000002</v>
      </c>
      <c r="C19" s="9">
        <v>80.244215999999994</v>
      </c>
      <c r="D19" s="241">
        <v>96.345115500000006</v>
      </c>
      <c r="E19" s="9">
        <v>94.786923000000002</v>
      </c>
      <c r="F19" s="241">
        <v>127.40198399999998</v>
      </c>
      <c r="G19" s="9">
        <v>171.64028700000003</v>
      </c>
      <c r="H19" s="9">
        <v>226.46450000000002</v>
      </c>
      <c r="I19" s="9">
        <v>284.82651599999997</v>
      </c>
      <c r="J19" s="159">
        <v>423.18730400000004</v>
      </c>
      <c r="K19" s="159">
        <v>595.41128999999989</v>
      </c>
      <c r="L19" s="9">
        <v>658.55953800000009</v>
      </c>
      <c r="M19" s="9">
        <v>832.72286249999991</v>
      </c>
      <c r="N19" s="9">
        <v>1008.3719164999999</v>
      </c>
      <c r="O19" s="158">
        <v>1051.4647109999999</v>
      </c>
      <c r="P19" s="9">
        <v>1137.3385445000001</v>
      </c>
      <c r="Q19" s="242">
        <v>1481.7835440000001</v>
      </c>
    </row>
    <row r="20" spans="1:17" x14ac:dyDescent="0.25">
      <c r="A20" s="196" t="s">
        <v>142</v>
      </c>
      <c r="B20" s="240">
        <v>24.379812000000001</v>
      </c>
      <c r="C20" s="9">
        <v>77.948121999999984</v>
      </c>
      <c r="D20" s="241">
        <v>71.821139999999986</v>
      </c>
      <c r="E20" s="9">
        <v>69.10927199999999</v>
      </c>
      <c r="F20" s="241">
        <v>49.563333000000014</v>
      </c>
      <c r="G20" s="9">
        <v>45.580553999999999</v>
      </c>
      <c r="H20" s="9">
        <v>67.060054000000008</v>
      </c>
      <c r="I20" s="9">
        <v>84.939531999999986</v>
      </c>
      <c r="J20" s="159">
        <v>81.817631999999989</v>
      </c>
      <c r="K20" s="159">
        <v>105.82537349999998</v>
      </c>
      <c r="L20" s="9">
        <v>77.559308999999985</v>
      </c>
      <c r="M20" s="9">
        <v>71.010012000000003</v>
      </c>
      <c r="N20" s="9">
        <v>116.926338</v>
      </c>
      <c r="O20" s="158">
        <v>91.767884000000009</v>
      </c>
      <c r="P20" s="9">
        <v>99.294475500000004</v>
      </c>
      <c r="Q20" s="242">
        <v>107.38749999999999</v>
      </c>
    </row>
    <row r="21" spans="1:17" x14ac:dyDescent="0.25">
      <c r="A21" s="196" t="s">
        <v>143</v>
      </c>
      <c r="B21" s="240">
        <v>123.49046250000001</v>
      </c>
      <c r="C21" s="9">
        <v>159.53920000000002</v>
      </c>
      <c r="D21" s="241">
        <v>186.12281250000001</v>
      </c>
      <c r="E21" s="9">
        <v>238.23799199999999</v>
      </c>
      <c r="F21" s="241">
        <v>269.97202800000002</v>
      </c>
      <c r="G21" s="9">
        <v>560.8190639999998</v>
      </c>
      <c r="H21" s="9">
        <v>455.96339999999998</v>
      </c>
      <c r="I21" s="9">
        <v>710.01173950000009</v>
      </c>
      <c r="J21" s="159">
        <v>829.80395999999996</v>
      </c>
      <c r="K21" s="159">
        <v>1026.5998710000001</v>
      </c>
      <c r="L21" s="9">
        <v>1104.2999955</v>
      </c>
      <c r="M21" s="9">
        <v>1278.592928</v>
      </c>
      <c r="N21" s="9">
        <v>1520.8533875000001</v>
      </c>
      <c r="O21" s="158">
        <v>2072.2505375000001</v>
      </c>
      <c r="P21" s="9">
        <v>2773.3967905000004</v>
      </c>
      <c r="Q21" s="242"/>
    </row>
    <row r="22" spans="1:17" x14ac:dyDescent="0.25">
      <c r="A22" s="196" t="s">
        <v>144</v>
      </c>
      <c r="B22" s="240">
        <v>99.851079999999996</v>
      </c>
      <c r="C22" s="9">
        <v>135.33915400000001</v>
      </c>
      <c r="D22" s="241">
        <v>187.48389600000002</v>
      </c>
      <c r="E22" s="9">
        <v>214.27660799999998</v>
      </c>
      <c r="F22" s="241">
        <v>222.7818125</v>
      </c>
      <c r="G22" s="9">
        <v>412.9194720000001</v>
      </c>
      <c r="H22" s="9">
        <v>360.25425000000001</v>
      </c>
      <c r="I22" s="9">
        <v>507.59210249999995</v>
      </c>
      <c r="J22" s="159">
        <v>547.10788050000008</v>
      </c>
      <c r="K22" s="159">
        <v>789.25280999999995</v>
      </c>
      <c r="L22" s="9">
        <v>719.9747900000001</v>
      </c>
      <c r="M22" s="9">
        <v>1082.7979405000001</v>
      </c>
      <c r="N22" s="9">
        <v>1360.6408859999999</v>
      </c>
      <c r="O22" s="158">
        <v>1557.9135279999998</v>
      </c>
      <c r="P22" s="9">
        <v>2292.2229759999996</v>
      </c>
      <c r="Q22" s="242">
        <v>2796.0625000000005</v>
      </c>
    </row>
    <row r="23" spans="1:17" x14ac:dyDescent="0.25">
      <c r="A23" s="196" t="s">
        <v>145</v>
      </c>
      <c r="B23" s="243">
        <v>146.12508700000001</v>
      </c>
      <c r="C23" s="11">
        <v>201.65038600000003</v>
      </c>
      <c r="D23" s="244">
        <v>215.57273700000002</v>
      </c>
      <c r="E23" s="11">
        <v>282.21832600000005</v>
      </c>
      <c r="F23" s="244">
        <v>369.5485185</v>
      </c>
      <c r="G23" s="11">
        <v>540.32140000000015</v>
      </c>
      <c r="H23" s="11">
        <v>427.08867950000007</v>
      </c>
      <c r="I23" s="11">
        <v>558.02728800000011</v>
      </c>
      <c r="J23" s="245">
        <v>603.93318399999998</v>
      </c>
      <c r="K23" s="245">
        <v>575.32512599999984</v>
      </c>
      <c r="L23" s="11">
        <v>814.38657949999993</v>
      </c>
      <c r="M23" s="11">
        <v>1013.76</v>
      </c>
      <c r="N23" s="11">
        <v>1064.590252</v>
      </c>
      <c r="O23" s="160">
        <v>1096.8525540000003</v>
      </c>
      <c r="P23" s="11">
        <v>1375.0685025</v>
      </c>
      <c r="Q23" s="246">
        <v>1647.3799999999999</v>
      </c>
    </row>
    <row r="24" spans="1:17" x14ac:dyDescent="0.25">
      <c r="A24" s="143" t="s">
        <v>24</v>
      </c>
      <c r="B24" s="259">
        <f>AVERAGE(B18:B23)</f>
        <v>108.58021358333333</v>
      </c>
      <c r="C24" s="259">
        <v>159.010346</v>
      </c>
      <c r="D24" s="259">
        <v>184.95597949999998</v>
      </c>
      <c r="E24" s="145">
        <v>229.88416816666668</v>
      </c>
      <c r="F24" s="259">
        <v>276.17404491666667</v>
      </c>
      <c r="G24" s="20">
        <v>430.86587716666668</v>
      </c>
      <c r="H24" s="20">
        <v>427.92525849999998</v>
      </c>
      <c r="I24" s="20">
        <v>561.97954533333336</v>
      </c>
      <c r="J24" s="12">
        <v>675.58938375000014</v>
      </c>
      <c r="K24" s="20">
        <v>774.87691174999998</v>
      </c>
      <c r="L24" s="20">
        <v>894.55332700000008</v>
      </c>
      <c r="M24" s="20">
        <v>1166.3468917500002</v>
      </c>
      <c r="N24" s="20">
        <v>1318.1337163333333</v>
      </c>
      <c r="O24" s="20">
        <v>1174.0498428999999</v>
      </c>
      <c r="P24" s="80">
        <v>1535.4642578</v>
      </c>
      <c r="Q24" s="20">
        <v>1508.153386</v>
      </c>
    </row>
    <row r="25" spans="1:17" x14ac:dyDescent="0.25">
      <c r="A25" s="143" t="s">
        <v>15</v>
      </c>
      <c r="B25" s="20">
        <f>STDEV(B18:B23)/SQRT(6)</f>
        <v>28.89139650486711</v>
      </c>
      <c r="C25" s="20">
        <f>STDEV(C18:C23)/SQRT(6)</f>
        <v>34.081596849425914</v>
      </c>
      <c r="D25" s="20">
        <v>40.673793768638696</v>
      </c>
      <c r="E25">
        <v>60.566372960883371</v>
      </c>
      <c r="F25" s="20">
        <v>82.013378964783172</v>
      </c>
      <c r="G25" s="20">
        <v>118.85610739965951</v>
      </c>
      <c r="H25" s="20">
        <v>134.10675359333499</v>
      </c>
      <c r="I25" s="20">
        <v>160.29442701414459</v>
      </c>
      <c r="J25" s="12">
        <v>204.73828245878929</v>
      </c>
      <c r="K25" s="20">
        <v>199.5584391435757</v>
      </c>
      <c r="L25" s="20">
        <v>258.82069191619479</v>
      </c>
      <c r="M25" s="20">
        <v>354.27275640300513</v>
      </c>
      <c r="N25" s="20">
        <v>363.05496821654486</v>
      </c>
      <c r="O25" s="20">
        <v>327.60010615500011</v>
      </c>
      <c r="P25" s="20">
        <v>466.47482453982775</v>
      </c>
      <c r="Q25" s="20">
        <v>550.82773864420346</v>
      </c>
    </row>
    <row r="27" spans="1:17" x14ac:dyDescent="0.25">
      <c r="B27" s="91" t="s">
        <v>160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</row>
    <row r="28" spans="1:17" x14ac:dyDescent="0.25">
      <c r="A28" s="162" t="s">
        <v>82</v>
      </c>
      <c r="B28" s="13" t="s">
        <v>1</v>
      </c>
      <c r="C28" s="13" t="s">
        <v>1</v>
      </c>
      <c r="D28" s="13" t="s">
        <v>1</v>
      </c>
      <c r="E28" s="13" t="s">
        <v>1</v>
      </c>
      <c r="F28" s="13" t="s">
        <v>1</v>
      </c>
      <c r="G28" s="13" t="s">
        <v>1</v>
      </c>
      <c r="H28" s="13" t="s">
        <v>1</v>
      </c>
      <c r="I28" s="13" t="s">
        <v>1</v>
      </c>
      <c r="J28" s="13" t="s">
        <v>1</v>
      </c>
      <c r="K28" s="13" t="s">
        <v>1</v>
      </c>
      <c r="L28" s="13" t="s">
        <v>1</v>
      </c>
      <c r="M28" s="13" t="s">
        <v>1</v>
      </c>
      <c r="N28" s="13" t="s">
        <v>1</v>
      </c>
      <c r="O28" s="13" t="s">
        <v>1</v>
      </c>
      <c r="P28" s="13" t="s">
        <v>1</v>
      </c>
      <c r="Q28" s="13" t="s">
        <v>1</v>
      </c>
    </row>
    <row r="29" spans="1:17" x14ac:dyDescent="0.25">
      <c r="A29" s="196" t="s">
        <v>146</v>
      </c>
      <c r="B29" s="155">
        <v>125.1362</v>
      </c>
      <c r="C29" s="7">
        <v>185.23448249999996</v>
      </c>
      <c r="D29" s="7">
        <v>278.36655000000002</v>
      </c>
      <c r="E29" s="7">
        <v>339.19996250000003</v>
      </c>
      <c r="F29" s="7">
        <v>471.27181399999995</v>
      </c>
      <c r="G29" s="7">
        <v>593.75088000000005</v>
      </c>
      <c r="H29" s="7">
        <v>685.53369999999995</v>
      </c>
      <c r="I29" s="7">
        <v>919.75695000000007</v>
      </c>
      <c r="J29" s="7">
        <v>1009.0662749999998</v>
      </c>
      <c r="K29" s="7">
        <v>1078.249239</v>
      </c>
      <c r="L29" s="5">
        <v>1345.6576979999998</v>
      </c>
      <c r="M29" s="7">
        <v>1629.198144</v>
      </c>
      <c r="N29" s="5">
        <v>2018.4529620000003</v>
      </c>
      <c r="O29" s="155">
        <v>2238.4382500000002</v>
      </c>
      <c r="P29" s="7">
        <v>2431.458658</v>
      </c>
      <c r="Q29" s="5"/>
    </row>
    <row r="30" spans="1:17" x14ac:dyDescent="0.25">
      <c r="A30" s="196" t="s">
        <v>147</v>
      </c>
      <c r="B30" s="158">
        <v>170.347914</v>
      </c>
      <c r="C30" s="9">
        <v>227.60151649999997</v>
      </c>
      <c r="D30" s="9">
        <v>338.86110600000001</v>
      </c>
      <c r="E30" s="9">
        <v>442.93929749999995</v>
      </c>
      <c r="F30" s="9">
        <v>653.32951000000003</v>
      </c>
      <c r="G30" s="9">
        <v>777.7611619999999</v>
      </c>
      <c r="H30" s="9">
        <v>952.15239500000007</v>
      </c>
      <c r="I30" s="9">
        <v>1081.4874659999998</v>
      </c>
      <c r="J30" s="9">
        <v>1261.832302</v>
      </c>
      <c r="K30" s="9">
        <v>1488.9970205</v>
      </c>
      <c r="L30" s="8">
        <v>1362.8666199999998</v>
      </c>
      <c r="M30" s="9">
        <v>1611.0339839999999</v>
      </c>
      <c r="N30" s="8">
        <v>1920.2595299999998</v>
      </c>
      <c r="O30" s="158">
        <v>2187.9413359999999</v>
      </c>
      <c r="P30" s="9">
        <v>2822.5622879999996</v>
      </c>
      <c r="Q30" s="8"/>
    </row>
    <row r="31" spans="1:17" x14ac:dyDescent="0.25">
      <c r="A31" s="196" t="s">
        <v>148</v>
      </c>
      <c r="B31" s="158">
        <v>17.3568</v>
      </c>
      <c r="C31" s="9">
        <v>15.287571000000002</v>
      </c>
      <c r="D31" s="9">
        <v>12.376444499999998</v>
      </c>
      <c r="E31" s="9">
        <v>20.166538000000003</v>
      </c>
      <c r="F31" s="9">
        <v>32.724809999999991</v>
      </c>
      <c r="G31" s="9">
        <v>36.672334999999997</v>
      </c>
      <c r="H31" s="9">
        <v>48.9119715</v>
      </c>
      <c r="I31" s="9">
        <v>66.417815500000003</v>
      </c>
      <c r="J31" s="9">
        <v>70.395651999999998</v>
      </c>
      <c r="K31" s="9">
        <v>89.888000000000005</v>
      </c>
      <c r="L31" s="8">
        <v>129.44102150000001</v>
      </c>
      <c r="M31" s="9">
        <v>139.591296</v>
      </c>
      <c r="N31" s="8">
        <v>196.56039999999999</v>
      </c>
      <c r="O31" s="158">
        <v>278.02363550000007</v>
      </c>
      <c r="P31" s="9">
        <v>254.90780000000004</v>
      </c>
      <c r="Q31" s="9">
        <v>375.72795599999995</v>
      </c>
    </row>
    <row r="32" spans="1:17" x14ac:dyDescent="0.25">
      <c r="A32" s="196" t="s">
        <v>149</v>
      </c>
      <c r="B32" s="158">
        <v>212.47280000000001</v>
      </c>
      <c r="C32" s="9">
        <v>356.89221449999997</v>
      </c>
      <c r="D32" s="9">
        <v>426.88855000000001</v>
      </c>
      <c r="E32" s="9">
        <v>442.34524599999992</v>
      </c>
      <c r="F32" s="9">
        <v>530.05926150000005</v>
      </c>
      <c r="G32" s="9">
        <v>619.61558400000001</v>
      </c>
      <c r="H32" s="9">
        <v>732.20276249999995</v>
      </c>
      <c r="I32" s="9">
        <v>805.0751244999999</v>
      </c>
      <c r="J32" s="9">
        <v>1172.3963580000002</v>
      </c>
      <c r="K32" s="9">
        <v>1223.4375</v>
      </c>
      <c r="L32" s="8">
        <v>1394.0420100000001</v>
      </c>
      <c r="M32" s="9">
        <v>1513.8703125000002</v>
      </c>
      <c r="N32" s="8">
        <v>2268.0792479999996</v>
      </c>
      <c r="O32" s="158">
        <v>2332.5129099999999</v>
      </c>
      <c r="P32" s="9">
        <v>2558.2824539999997</v>
      </c>
      <c r="Q32" s="9"/>
    </row>
    <row r="33" spans="1:17" x14ac:dyDescent="0.25">
      <c r="A33" s="196" t="s">
        <v>150</v>
      </c>
      <c r="B33" s="158">
        <v>110.49872000000001</v>
      </c>
      <c r="C33" s="9">
        <v>131.724256</v>
      </c>
      <c r="D33" s="9">
        <v>161.19101250000003</v>
      </c>
      <c r="E33" s="9">
        <v>202.07776199999998</v>
      </c>
      <c r="F33" s="9">
        <v>331.3219575</v>
      </c>
      <c r="G33" s="9">
        <v>361.30294550000002</v>
      </c>
      <c r="H33" s="9">
        <v>350.53702400000009</v>
      </c>
      <c r="I33" s="9">
        <v>556.20675000000006</v>
      </c>
      <c r="J33" s="9">
        <v>711.5526000000001</v>
      </c>
      <c r="K33" s="9">
        <v>759.85628799999984</v>
      </c>
      <c r="L33" s="8">
        <v>1013.6757735</v>
      </c>
      <c r="M33" s="9">
        <v>963.54817650000007</v>
      </c>
      <c r="N33" s="8">
        <v>1284.9878139999998</v>
      </c>
      <c r="O33" s="158">
        <v>1481.3021299999998</v>
      </c>
      <c r="P33" s="9">
        <v>1442.123685</v>
      </c>
      <c r="Q33" s="9">
        <v>1750.0071680000003</v>
      </c>
    </row>
    <row r="34" spans="1:17" x14ac:dyDescent="0.25">
      <c r="A34" s="196" t="s">
        <v>151</v>
      </c>
      <c r="B34" s="158">
        <v>62.625</v>
      </c>
      <c r="C34" s="9">
        <v>60.835656</v>
      </c>
      <c r="D34" s="9">
        <v>47.103959999999994</v>
      </c>
      <c r="E34" s="9">
        <v>52.680659500000004</v>
      </c>
      <c r="F34" s="9">
        <v>95.433066000000011</v>
      </c>
      <c r="G34" s="9">
        <v>119.73648449999997</v>
      </c>
      <c r="H34" s="9">
        <v>183.15375</v>
      </c>
      <c r="I34" s="9">
        <v>160.68931199999997</v>
      </c>
      <c r="J34" s="9">
        <v>239.49533999999997</v>
      </c>
      <c r="K34" s="9">
        <v>227.88596250000001</v>
      </c>
      <c r="L34" s="8">
        <v>335.0676105</v>
      </c>
      <c r="M34" s="9">
        <v>392.78142750000001</v>
      </c>
      <c r="N34" s="8">
        <v>395.89880049999999</v>
      </c>
      <c r="O34" s="158">
        <v>499.79919999999993</v>
      </c>
      <c r="P34" s="9">
        <v>591.5852675000001</v>
      </c>
      <c r="Q34" s="9">
        <v>621.29483600000015</v>
      </c>
    </row>
    <row r="35" spans="1:17" x14ac:dyDescent="0.25">
      <c r="A35" s="196" t="s">
        <v>152</v>
      </c>
      <c r="B35" s="160">
        <v>71.769599999999997</v>
      </c>
      <c r="C35" s="11">
        <v>86.652348000000003</v>
      </c>
      <c r="D35" s="11">
        <v>127.13658749999998</v>
      </c>
      <c r="E35" s="11">
        <v>141.33755999999997</v>
      </c>
      <c r="F35" s="11">
        <v>159.84819449999998</v>
      </c>
      <c r="G35" s="11">
        <v>190.72908000000001</v>
      </c>
      <c r="H35" s="11">
        <v>254.59005000000002</v>
      </c>
      <c r="I35" s="11">
        <v>321.29536050000002</v>
      </c>
      <c r="J35" s="11">
        <v>475.43401999999998</v>
      </c>
      <c r="K35" s="11">
        <v>427.25029999999992</v>
      </c>
      <c r="L35" s="10">
        <v>476.54019199999999</v>
      </c>
      <c r="M35" s="11">
        <v>428.22487599999999</v>
      </c>
      <c r="N35" s="10">
        <v>625.96209600000009</v>
      </c>
      <c r="O35" s="160">
        <v>611.24174999999991</v>
      </c>
      <c r="P35" s="11">
        <v>715.09009999999989</v>
      </c>
      <c r="Q35" s="11">
        <v>965.42499999999995</v>
      </c>
    </row>
    <row r="36" spans="1:17" x14ac:dyDescent="0.25">
      <c r="A36" s="143" t="s">
        <v>24</v>
      </c>
      <c r="B36" s="259">
        <f>AVERAGE(B29:B35)</f>
        <v>110.02957628571428</v>
      </c>
      <c r="C36" s="259">
        <v>152.03257778571427</v>
      </c>
      <c r="D36" s="259">
        <v>198.84631578571427</v>
      </c>
      <c r="E36" s="259">
        <v>234.39243221428566</v>
      </c>
      <c r="F36" s="259">
        <v>324.85551621428567</v>
      </c>
      <c r="G36" s="20">
        <v>385.65263871428573</v>
      </c>
      <c r="H36" s="20">
        <v>458.15452185714287</v>
      </c>
      <c r="I36" s="20">
        <v>558.70411121428572</v>
      </c>
      <c r="J36" s="20">
        <v>705.73893528571432</v>
      </c>
      <c r="K36" s="20">
        <v>756.50918714285706</v>
      </c>
      <c r="L36" s="20">
        <v>865.32727507142863</v>
      </c>
      <c r="M36" s="20">
        <v>954.0354595</v>
      </c>
      <c r="N36" s="20">
        <v>1244.3144072142857</v>
      </c>
      <c r="O36" s="20">
        <v>1375.6084587857142</v>
      </c>
      <c r="P36" s="20">
        <v>1545.1443217857143</v>
      </c>
      <c r="Q36" s="20">
        <v>928.11374000000001</v>
      </c>
    </row>
    <row r="37" spans="1:17" x14ac:dyDescent="0.25">
      <c r="A37" s="143" t="s">
        <v>15</v>
      </c>
      <c r="B37" s="20">
        <f>STDEV(B29:B35)/SQRT(7)</f>
        <v>25.194769500723691</v>
      </c>
      <c r="C37" s="20">
        <f>STDEV(C29:C35)/SQRT(7)</f>
        <v>43.775286443371833</v>
      </c>
      <c r="D37" s="20">
        <v>58.204858279215138</v>
      </c>
      <c r="E37" s="20">
        <v>66.607617081081386</v>
      </c>
      <c r="F37" s="20">
        <v>89.533940782772163</v>
      </c>
      <c r="G37" s="20">
        <v>107.22466251713639</v>
      </c>
      <c r="H37" s="20">
        <v>126.01611169801014</v>
      </c>
      <c r="I37" s="20">
        <v>148.122455268002</v>
      </c>
      <c r="J37" s="20">
        <v>175.46772788067685</v>
      </c>
      <c r="K37" s="20">
        <v>200.61370573218346</v>
      </c>
      <c r="L37" s="20">
        <v>204.33798733664855</v>
      </c>
      <c r="M37" s="20">
        <v>241.80863251018701</v>
      </c>
      <c r="N37" s="20">
        <v>320.18960782956316</v>
      </c>
      <c r="O37" s="20">
        <v>341.11818928203974</v>
      </c>
      <c r="P37" s="20">
        <v>399.92222615334089</v>
      </c>
      <c r="Q37" s="20">
        <v>299.46742050533601</v>
      </c>
    </row>
  </sheetData>
  <pageMargins left="0.7" right="0.7" top="0.75" bottom="0.75" header="0.3" footer="0.3"/>
  <pageSetup paperSize="9" orientation="portrait" r:id="rId1"/>
  <ignoredErrors>
    <ignoredError sqref="C37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744BB-F47A-4128-8082-DA4DAC4ED84A}">
  <dimension ref="A1:AJ143"/>
  <sheetViews>
    <sheetView tabSelected="1" zoomScale="66" zoomScaleNormal="66" workbookViewId="0">
      <selection activeCell="W34" sqref="W34"/>
    </sheetView>
  </sheetViews>
  <sheetFormatPr defaultRowHeight="15" x14ac:dyDescent="0.25"/>
  <cols>
    <col min="16" max="16" width="10.7109375" bestFit="1" customWidth="1"/>
  </cols>
  <sheetData>
    <row r="1" spans="1:36" ht="18.75" x14ac:dyDescent="0.3">
      <c r="A1" s="128" t="s">
        <v>162</v>
      </c>
    </row>
    <row r="2" spans="1:36" ht="18.75" x14ac:dyDescent="0.3">
      <c r="A2" s="128"/>
    </row>
    <row r="3" spans="1:36" x14ac:dyDescent="0.25">
      <c r="B3" s="2">
        <v>43773</v>
      </c>
      <c r="C3" s="2">
        <v>43776</v>
      </c>
      <c r="D3" s="2">
        <v>43780</v>
      </c>
      <c r="E3" s="2">
        <v>43783</v>
      </c>
      <c r="F3" s="2">
        <v>43787</v>
      </c>
      <c r="G3" s="2">
        <v>43790</v>
      </c>
      <c r="H3" s="2">
        <v>43794</v>
      </c>
      <c r="I3" s="2">
        <v>43798</v>
      </c>
      <c r="J3" s="2">
        <v>43801</v>
      </c>
      <c r="K3" s="2">
        <v>43808</v>
      </c>
      <c r="L3" s="2">
        <v>43811</v>
      </c>
      <c r="M3" s="2">
        <v>43815</v>
      </c>
      <c r="N3" s="2">
        <v>43818</v>
      </c>
      <c r="O3" s="2">
        <v>43822</v>
      </c>
      <c r="P3" s="2">
        <v>43833</v>
      </c>
      <c r="Q3" s="2">
        <v>43837</v>
      </c>
      <c r="R3" s="2">
        <v>43840</v>
      </c>
      <c r="S3" s="2">
        <v>43844</v>
      </c>
      <c r="T3" s="2">
        <v>43847</v>
      </c>
      <c r="U3" s="2">
        <v>43851</v>
      </c>
      <c r="V3" s="2">
        <v>43854</v>
      </c>
      <c r="W3" s="2">
        <v>43858</v>
      </c>
      <c r="X3" s="2">
        <v>43861</v>
      </c>
      <c r="Y3" s="2">
        <v>43866</v>
      </c>
      <c r="Z3" s="2">
        <v>43872</v>
      </c>
      <c r="AA3" s="2">
        <v>43875</v>
      </c>
      <c r="AB3" s="2">
        <v>43879</v>
      </c>
      <c r="AC3" s="2">
        <v>43882</v>
      </c>
      <c r="AD3" s="2">
        <v>43886</v>
      </c>
      <c r="AE3" s="2">
        <v>43889</v>
      </c>
      <c r="AF3" s="2">
        <v>43892</v>
      </c>
      <c r="AG3" s="2">
        <v>43895</v>
      </c>
      <c r="AH3" s="2">
        <v>43900</v>
      </c>
      <c r="AI3" s="2">
        <v>43902</v>
      </c>
      <c r="AJ3" s="2">
        <v>43906</v>
      </c>
    </row>
    <row r="4" spans="1:36" x14ac:dyDescent="0.25">
      <c r="B4">
        <v>35</v>
      </c>
      <c r="C4">
        <v>38</v>
      </c>
      <c r="D4">
        <v>42</v>
      </c>
      <c r="E4">
        <v>45</v>
      </c>
      <c r="F4">
        <v>49</v>
      </c>
      <c r="G4">
        <v>52</v>
      </c>
      <c r="H4">
        <v>56</v>
      </c>
      <c r="I4">
        <v>60</v>
      </c>
      <c r="J4">
        <v>63</v>
      </c>
      <c r="K4">
        <v>70</v>
      </c>
      <c r="L4">
        <v>73</v>
      </c>
      <c r="M4">
        <v>77</v>
      </c>
      <c r="N4">
        <v>82</v>
      </c>
      <c r="O4">
        <v>86</v>
      </c>
      <c r="P4">
        <v>97</v>
      </c>
      <c r="Q4">
        <v>101</v>
      </c>
      <c r="R4">
        <v>103</v>
      </c>
      <c r="S4">
        <v>107</v>
      </c>
      <c r="T4">
        <v>110</v>
      </c>
      <c r="U4">
        <v>114</v>
      </c>
      <c r="V4">
        <v>117</v>
      </c>
      <c r="W4">
        <v>121</v>
      </c>
      <c r="X4">
        <v>124</v>
      </c>
      <c r="Y4">
        <v>129</v>
      </c>
      <c r="Z4">
        <v>135</v>
      </c>
      <c r="AA4">
        <v>138</v>
      </c>
      <c r="AB4">
        <v>142</v>
      </c>
      <c r="AC4">
        <v>145</v>
      </c>
      <c r="AD4">
        <v>149</v>
      </c>
      <c r="AE4">
        <v>152</v>
      </c>
      <c r="AF4">
        <v>155</v>
      </c>
      <c r="AG4">
        <v>158</v>
      </c>
      <c r="AH4">
        <v>163</v>
      </c>
      <c r="AI4">
        <v>165</v>
      </c>
      <c r="AJ4">
        <v>169</v>
      </c>
    </row>
    <row r="5" spans="1:36" x14ac:dyDescent="0.25">
      <c r="A5" s="285" t="s">
        <v>0</v>
      </c>
      <c r="N5" s="287"/>
      <c r="O5" s="287"/>
      <c r="P5" s="287"/>
      <c r="Q5" s="287"/>
    </row>
    <row r="6" spans="1:36" x14ac:dyDescent="0.25">
      <c r="A6" s="286">
        <v>164</v>
      </c>
      <c r="B6" s="250">
        <v>119.158412</v>
      </c>
      <c r="C6" s="251">
        <v>230.64912000000001</v>
      </c>
      <c r="D6" s="251">
        <v>353.53125</v>
      </c>
      <c r="E6" s="251">
        <v>256.7134125</v>
      </c>
      <c r="F6" s="251">
        <v>317.47572000000002</v>
      </c>
      <c r="G6" s="251">
        <v>413.37937349999999</v>
      </c>
      <c r="H6" s="251">
        <v>479.44977299999999</v>
      </c>
      <c r="I6" s="251">
        <v>569.39299200000005</v>
      </c>
      <c r="J6" s="251">
        <v>805.69065599999999</v>
      </c>
      <c r="K6" s="251">
        <v>1121.915025</v>
      </c>
      <c r="L6" s="251">
        <v>1144.6186560000001</v>
      </c>
      <c r="M6" s="251">
        <v>1219.6892519999999</v>
      </c>
      <c r="N6" s="288">
        <v>1616.161036</v>
      </c>
      <c r="O6" s="288">
        <v>1353.481164</v>
      </c>
      <c r="P6" s="288">
        <v>2396.7591255000002</v>
      </c>
      <c r="Q6" s="291"/>
      <c r="R6" s="15"/>
      <c r="S6" s="15"/>
      <c r="T6" s="17"/>
      <c r="U6" s="17"/>
    </row>
    <row r="7" spans="1:36" x14ac:dyDescent="0.25">
      <c r="A7" s="286">
        <v>168</v>
      </c>
      <c r="B7" s="252">
        <v>167.87007850000001</v>
      </c>
      <c r="C7" s="253">
        <v>182.25717499999999</v>
      </c>
      <c r="D7" s="253">
        <v>179.1302445</v>
      </c>
      <c r="E7" s="253">
        <v>264.77019250000001</v>
      </c>
      <c r="F7" s="253">
        <v>247.257981</v>
      </c>
      <c r="G7" s="253">
        <v>355.20559200000002</v>
      </c>
      <c r="H7" s="253">
        <v>477.38419199999998</v>
      </c>
      <c r="I7" s="253">
        <v>458.45919900000001</v>
      </c>
      <c r="J7" s="253">
        <v>436.16397599999999</v>
      </c>
      <c r="K7" s="253">
        <v>577.09114199999999</v>
      </c>
      <c r="L7" s="253">
        <v>503.46789999999999</v>
      </c>
      <c r="M7" s="253">
        <v>755.85133800000006</v>
      </c>
      <c r="N7" s="289">
        <v>721.55600000000004</v>
      </c>
      <c r="O7" s="289">
        <v>567.66989999999998</v>
      </c>
      <c r="P7" s="289">
        <v>1288.08</v>
      </c>
      <c r="Q7" s="289">
        <v>1572.1711339999999</v>
      </c>
      <c r="R7" s="80">
        <v>2001.2380224999999</v>
      </c>
      <c r="S7" s="80"/>
      <c r="T7" s="17"/>
      <c r="U7" s="17"/>
    </row>
    <row r="8" spans="1:36" x14ac:dyDescent="0.25">
      <c r="A8" s="286">
        <v>175</v>
      </c>
      <c r="B8" s="252">
        <v>78.771366</v>
      </c>
      <c r="C8" s="253">
        <v>172.32927600000005</v>
      </c>
      <c r="D8" s="253">
        <v>272.66356999999999</v>
      </c>
      <c r="E8" s="253">
        <v>399.54126150000002</v>
      </c>
      <c r="F8" s="253">
        <v>654.17765299999996</v>
      </c>
      <c r="G8" s="253">
        <v>742.04046800000003</v>
      </c>
      <c r="H8" s="253">
        <v>795.96369449999997</v>
      </c>
      <c r="I8" s="253">
        <v>885.20722000000001</v>
      </c>
      <c r="J8" s="253">
        <v>1054.8000030000001</v>
      </c>
      <c r="K8" s="253">
        <v>1247.5008</v>
      </c>
      <c r="L8" s="253">
        <v>1605.6</v>
      </c>
      <c r="M8" s="253">
        <v>2224.1899349999999</v>
      </c>
      <c r="N8" s="289">
        <v>2456.6559499999998</v>
      </c>
      <c r="O8" s="290"/>
      <c r="P8" s="289"/>
      <c r="Q8" s="289"/>
      <c r="R8" s="80"/>
      <c r="S8" s="80"/>
      <c r="T8" s="17"/>
      <c r="U8" s="17"/>
    </row>
    <row r="9" spans="1:36" x14ac:dyDescent="0.25">
      <c r="A9" s="286">
        <v>176</v>
      </c>
      <c r="B9" s="252">
        <v>284.61294750000002</v>
      </c>
      <c r="C9" s="253">
        <v>273.30007500000005</v>
      </c>
      <c r="D9" s="253">
        <v>396.12140799999997</v>
      </c>
      <c r="E9" s="253">
        <v>484.08261299999998</v>
      </c>
      <c r="F9" s="253">
        <v>514.39179999999999</v>
      </c>
      <c r="G9" s="253">
        <v>630.461952</v>
      </c>
      <c r="H9" s="253">
        <v>610.20835999999997</v>
      </c>
      <c r="I9" s="253">
        <v>852.60411099999999</v>
      </c>
      <c r="J9" s="253">
        <v>746.84244999999999</v>
      </c>
      <c r="K9" s="253">
        <v>946.42863</v>
      </c>
      <c r="L9" s="253">
        <v>755.94566250000003</v>
      </c>
      <c r="M9" s="253">
        <v>915.23177550000003</v>
      </c>
      <c r="N9" s="289">
        <v>952.13752199999999</v>
      </c>
      <c r="O9" s="290">
        <v>955.29853649999995</v>
      </c>
      <c r="P9" s="289">
        <v>1266.682272</v>
      </c>
      <c r="Q9" s="289">
        <v>1417.0810779999999</v>
      </c>
      <c r="R9" s="80">
        <v>1592.9408000000001</v>
      </c>
      <c r="S9" s="80">
        <v>1879.5328125000001</v>
      </c>
      <c r="T9" s="17"/>
      <c r="U9" s="17"/>
    </row>
    <row r="10" spans="1:36" x14ac:dyDescent="0.25">
      <c r="A10" s="286">
        <v>179</v>
      </c>
      <c r="B10" s="252">
        <v>124.562043</v>
      </c>
      <c r="C10" s="253">
        <v>177.17293950000001</v>
      </c>
      <c r="D10" s="253">
        <v>242.19964999999999</v>
      </c>
      <c r="E10" s="253">
        <v>308.84994</v>
      </c>
      <c r="F10" s="253">
        <v>427.65679349999999</v>
      </c>
      <c r="G10" s="253">
        <v>637.39531799999997</v>
      </c>
      <c r="H10" s="253">
        <v>733.36382100000003</v>
      </c>
      <c r="I10" s="253">
        <v>1157.0781155</v>
      </c>
      <c r="J10" s="253">
        <v>1232.437514</v>
      </c>
      <c r="K10" s="253">
        <v>1569.962882</v>
      </c>
      <c r="L10" s="253">
        <v>1576.5822720000001</v>
      </c>
      <c r="M10" s="253">
        <v>2093.1543040000001</v>
      </c>
      <c r="N10" s="289">
        <v>2245.1538285000001</v>
      </c>
      <c r="O10" s="290"/>
      <c r="P10" s="289"/>
      <c r="Q10" s="289"/>
      <c r="R10" s="80"/>
      <c r="S10" s="80"/>
      <c r="T10" s="17"/>
      <c r="U10" s="17"/>
    </row>
    <row r="11" spans="1:36" x14ac:dyDescent="0.25">
      <c r="A11" s="286">
        <v>180</v>
      </c>
      <c r="B11" s="252">
        <v>41.690457000000002</v>
      </c>
      <c r="C11" s="253">
        <v>278.40320000000003</v>
      </c>
      <c r="D11" s="253">
        <v>67.455653999999996</v>
      </c>
      <c r="E11" s="253">
        <v>117.492856</v>
      </c>
      <c r="F11" s="253">
        <v>118.1953125</v>
      </c>
      <c r="G11" s="253">
        <v>245.20927499999999</v>
      </c>
      <c r="H11" s="253">
        <v>227.12575050000001</v>
      </c>
      <c r="I11" s="253">
        <v>323.61638399999998</v>
      </c>
      <c r="J11" s="253">
        <v>404.03718249999997</v>
      </c>
      <c r="K11" s="253">
        <v>513.61581850000005</v>
      </c>
      <c r="L11" s="253">
        <v>556.490407</v>
      </c>
      <c r="M11" s="253">
        <v>755.28824399999996</v>
      </c>
      <c r="N11" s="289">
        <v>746.63272800000004</v>
      </c>
      <c r="O11" s="289">
        <v>673.78402300000005</v>
      </c>
      <c r="P11" s="289">
        <v>1778.163982</v>
      </c>
      <c r="Q11" s="289"/>
      <c r="R11" s="80"/>
      <c r="S11" s="80"/>
      <c r="T11" s="17"/>
      <c r="U11" s="17"/>
    </row>
    <row r="12" spans="1:36" x14ac:dyDescent="0.25">
      <c r="A12" s="286">
        <v>181</v>
      </c>
      <c r="B12" s="252">
        <v>185.7834</v>
      </c>
      <c r="C12" s="253">
        <v>172.74019200000001</v>
      </c>
      <c r="D12" s="253">
        <v>294.92472600000002</v>
      </c>
      <c r="E12" s="253">
        <v>428.247162</v>
      </c>
      <c r="F12" s="253">
        <v>403.37995699999999</v>
      </c>
      <c r="G12" s="253">
        <v>523.22835999999995</v>
      </c>
      <c r="H12" s="253">
        <v>646.12238950000005</v>
      </c>
      <c r="I12" s="253">
        <v>677.44511999999997</v>
      </c>
      <c r="J12" s="253">
        <v>842.95439999999996</v>
      </c>
      <c r="K12" s="253">
        <v>806.89648599999998</v>
      </c>
      <c r="L12" s="253">
        <v>843.79854599999999</v>
      </c>
      <c r="M12" s="253">
        <v>986.263552</v>
      </c>
      <c r="N12" s="289">
        <v>1191.3867459999999</v>
      </c>
      <c r="O12" s="289">
        <v>1085.3969225000001</v>
      </c>
      <c r="P12" s="289">
        <v>1318.5147059999999</v>
      </c>
      <c r="Q12" s="289">
        <v>1332.6170625</v>
      </c>
      <c r="R12" s="80">
        <v>1538.5927750000001</v>
      </c>
      <c r="S12" s="80">
        <v>1775.7397759999999</v>
      </c>
      <c r="T12" s="17"/>
      <c r="U12" s="17"/>
    </row>
    <row r="13" spans="1:36" x14ac:dyDescent="0.25">
      <c r="A13" s="286">
        <v>191</v>
      </c>
      <c r="B13" s="255">
        <v>84.674818000000002</v>
      </c>
      <c r="C13" s="256">
        <v>103.19714999999999</v>
      </c>
      <c r="D13" s="256">
        <v>153.79835600000001</v>
      </c>
      <c r="E13" s="256">
        <v>207.65611799999999</v>
      </c>
      <c r="F13" s="256">
        <v>275.05856</v>
      </c>
      <c r="G13" s="256">
        <v>373.32189049999999</v>
      </c>
      <c r="H13" s="256">
        <v>358.57568250000003</v>
      </c>
      <c r="I13" s="256">
        <v>411.27682199999998</v>
      </c>
      <c r="J13" s="256">
        <v>468.365184</v>
      </c>
      <c r="K13" s="256">
        <v>772.57768350000003</v>
      </c>
      <c r="L13" s="256">
        <v>620.27987399999995</v>
      </c>
      <c r="M13" s="256">
        <v>682.81272799999999</v>
      </c>
      <c r="N13" s="74">
        <v>878.71633850000001</v>
      </c>
      <c r="O13" s="256">
        <v>1164.4676999999999</v>
      </c>
      <c r="P13" s="256">
        <v>1308.3731505000001</v>
      </c>
      <c r="Q13" s="256">
        <v>1355.077125</v>
      </c>
      <c r="R13" s="74">
        <v>1412.0203499999998</v>
      </c>
      <c r="S13" s="74">
        <v>1677.5270049999999</v>
      </c>
      <c r="T13" s="17"/>
      <c r="U13" s="17"/>
    </row>
    <row r="14" spans="1:36" x14ac:dyDescent="0.25">
      <c r="A14" t="s">
        <v>2</v>
      </c>
      <c r="B14" s="258">
        <f>AVERAGE(B6:B13)</f>
        <v>135.89044025000001</v>
      </c>
      <c r="C14" s="259">
        <v>198.75614093749999</v>
      </c>
      <c r="D14" s="259">
        <v>244.97810731250001</v>
      </c>
      <c r="E14" s="259">
        <v>308.41919443749998</v>
      </c>
      <c r="F14" s="259">
        <v>369.69922212499995</v>
      </c>
      <c r="G14" s="258">
        <f>AVERAGE(G6:G13)</f>
        <v>490.03027862499999</v>
      </c>
      <c r="H14" s="258">
        <f t="shared" ref="H14:Q14" si="0">AVERAGE(H6:H13)</f>
        <v>541.024207875</v>
      </c>
      <c r="I14" s="258">
        <f t="shared" si="0"/>
        <v>666.88499543750004</v>
      </c>
      <c r="J14" s="45">
        <f t="shared" si="0"/>
        <v>748.91142068750003</v>
      </c>
      <c r="K14" s="45">
        <f t="shared" si="0"/>
        <v>944.49855837500002</v>
      </c>
      <c r="L14" s="45">
        <f t="shared" si="0"/>
        <v>950.84791468750007</v>
      </c>
      <c r="M14" s="45">
        <f t="shared" si="0"/>
        <v>1204.0601410625002</v>
      </c>
      <c r="N14" s="45">
        <f t="shared" si="0"/>
        <v>1351.0500186250001</v>
      </c>
      <c r="O14" s="45">
        <f t="shared" si="0"/>
        <v>966.68304100000012</v>
      </c>
      <c r="P14" s="45">
        <f t="shared" si="0"/>
        <v>1559.4288726666666</v>
      </c>
      <c r="Q14" s="45">
        <f t="shared" si="0"/>
        <v>1419.2365998749999</v>
      </c>
      <c r="R14" s="45">
        <v>1636.197986875</v>
      </c>
      <c r="S14" s="45">
        <v>1777.5998645</v>
      </c>
      <c r="T14" s="45"/>
      <c r="U14" s="45"/>
    </row>
    <row r="15" spans="1:36" x14ac:dyDescent="0.25">
      <c r="A15" t="s">
        <v>153</v>
      </c>
      <c r="B15" s="260">
        <f>STDEV(B6:B13)/SQRT(5)</f>
        <v>34.14169953987431</v>
      </c>
      <c r="C15" s="260">
        <f t="shared" ref="C15:I15" si="1">STDEV(C6:C13)/SQRT(5)</f>
        <v>26.274590787155123</v>
      </c>
      <c r="D15" s="260">
        <f t="shared" si="1"/>
        <v>48.42102879478518</v>
      </c>
      <c r="E15" s="260">
        <f t="shared" si="1"/>
        <v>54.695150638245941</v>
      </c>
      <c r="F15" s="260">
        <f>STDEV(F6:F13)/SQRT(5)</f>
        <v>74.888033545930114</v>
      </c>
      <c r="G15" s="260">
        <f>STDEV(G6:G13)/SQRT(5)</f>
        <v>76.281431353602215</v>
      </c>
      <c r="H15" s="260">
        <f t="shared" si="1"/>
        <v>85.77077622668665</v>
      </c>
      <c r="I15" s="260">
        <f t="shared" si="1"/>
        <v>126.34102106054831</v>
      </c>
      <c r="J15" s="12">
        <f>STDEV(J6:J13)/SQRT(5)</f>
        <v>134.68406917216478</v>
      </c>
      <c r="K15" s="12">
        <f t="shared" ref="K15:Q15" si="2">STDEV(K6:K13)/SQRT(5)</f>
        <v>158.8921978694855</v>
      </c>
      <c r="L15" s="12">
        <f t="shared" si="2"/>
        <v>198.0028344321334</v>
      </c>
      <c r="M15" s="12">
        <f t="shared" si="2"/>
        <v>274.44702259937162</v>
      </c>
      <c r="N15" s="12">
        <f t="shared" si="2"/>
        <v>305.25752952073725</v>
      </c>
      <c r="O15" s="12">
        <f t="shared" si="2"/>
        <v>133.85895163665751</v>
      </c>
      <c r="P15" s="12">
        <f t="shared" si="2"/>
        <v>202.91539070239884</v>
      </c>
      <c r="Q15" s="12">
        <f t="shared" si="2"/>
        <v>48.313559500330165</v>
      </c>
      <c r="R15" s="12">
        <v>113.9905850163258</v>
      </c>
      <c r="S15" s="12">
        <v>45.175616238968239</v>
      </c>
      <c r="T15" s="12"/>
      <c r="U15" s="12"/>
    </row>
    <row r="16" spans="1:36" x14ac:dyDescent="0.25">
      <c r="B16" s="145"/>
      <c r="C16" s="145"/>
      <c r="D16" s="145"/>
      <c r="E16" s="145"/>
      <c r="F16" s="145"/>
      <c r="G16" s="145"/>
      <c r="H16" s="145"/>
      <c r="I16" s="145"/>
    </row>
    <row r="17" spans="1:36" x14ac:dyDescent="0.25">
      <c r="B17" s="146" t="s">
        <v>85</v>
      </c>
      <c r="C17" s="145"/>
      <c r="D17" s="146" t="s">
        <v>86</v>
      </c>
      <c r="E17" s="145"/>
      <c r="F17" s="146" t="s">
        <v>34</v>
      </c>
      <c r="G17" s="145"/>
      <c r="H17" s="145"/>
      <c r="I17" s="145"/>
    </row>
    <row r="18" spans="1:36" x14ac:dyDescent="0.25">
      <c r="A18" s="285" t="s">
        <v>4</v>
      </c>
      <c r="B18">
        <v>35</v>
      </c>
      <c r="C18">
        <v>38</v>
      </c>
      <c r="D18">
        <v>42</v>
      </c>
      <c r="E18">
        <v>45</v>
      </c>
      <c r="F18">
        <v>49</v>
      </c>
      <c r="G18">
        <v>52</v>
      </c>
      <c r="H18">
        <v>56</v>
      </c>
      <c r="I18">
        <v>60</v>
      </c>
      <c r="J18">
        <v>63</v>
      </c>
      <c r="K18">
        <v>70</v>
      </c>
      <c r="L18">
        <v>73</v>
      </c>
      <c r="M18">
        <v>77</v>
      </c>
      <c r="N18">
        <v>82</v>
      </c>
      <c r="O18">
        <v>86</v>
      </c>
      <c r="P18">
        <v>97</v>
      </c>
      <c r="Q18">
        <v>101</v>
      </c>
      <c r="R18">
        <v>103</v>
      </c>
      <c r="S18">
        <v>107</v>
      </c>
      <c r="T18">
        <v>110</v>
      </c>
      <c r="U18">
        <v>114</v>
      </c>
      <c r="V18">
        <v>117</v>
      </c>
      <c r="W18">
        <v>121</v>
      </c>
      <c r="X18">
        <v>124</v>
      </c>
      <c r="Y18">
        <v>129</v>
      </c>
      <c r="Z18">
        <v>135</v>
      </c>
      <c r="AA18">
        <v>138</v>
      </c>
      <c r="AB18" s="19">
        <v>142</v>
      </c>
      <c r="AC18">
        <v>145</v>
      </c>
      <c r="AD18">
        <v>149</v>
      </c>
      <c r="AE18">
        <v>152</v>
      </c>
      <c r="AF18">
        <v>155</v>
      </c>
      <c r="AG18">
        <v>158</v>
      </c>
      <c r="AH18">
        <v>163</v>
      </c>
      <c r="AI18">
        <v>165</v>
      </c>
      <c r="AJ18">
        <v>169</v>
      </c>
    </row>
    <row r="19" spans="1:36" x14ac:dyDescent="0.25">
      <c r="A19" s="286">
        <v>162</v>
      </c>
      <c r="B19" s="292">
        <v>85.015007999999995</v>
      </c>
      <c r="C19" s="251">
        <v>71.470871500000001</v>
      </c>
      <c r="D19" s="272">
        <v>48.133312500000002</v>
      </c>
      <c r="E19" s="251">
        <v>32.513750000000002</v>
      </c>
      <c r="F19" s="272">
        <v>20.1215625</v>
      </c>
      <c r="G19" s="251">
        <v>17.44389</v>
      </c>
      <c r="H19" s="251">
        <v>20.176290000000002</v>
      </c>
      <c r="I19" s="251">
        <v>9.0315954999999999</v>
      </c>
      <c r="J19" s="251">
        <v>23.54176</v>
      </c>
      <c r="K19" s="251">
        <v>11.564</v>
      </c>
      <c r="L19" s="251">
        <v>10.0724</v>
      </c>
      <c r="M19" s="251">
        <v>13.5750855</v>
      </c>
      <c r="N19" s="156">
        <v>19.738242</v>
      </c>
      <c r="O19" s="251">
        <v>20.328567499999998</v>
      </c>
      <c r="P19" s="251">
        <v>28.591009499999998</v>
      </c>
      <c r="Q19" s="251">
        <v>22.805897999999999</v>
      </c>
      <c r="R19" s="251">
        <v>26.03125</v>
      </c>
      <c r="S19" s="251">
        <v>34.504703999999997</v>
      </c>
      <c r="T19" s="295">
        <v>23.120802000000001</v>
      </c>
      <c r="U19" s="295">
        <v>40.291249499999999</v>
      </c>
      <c r="V19" s="251">
        <v>34.755526000000003</v>
      </c>
      <c r="W19" s="251">
        <v>48.634532999999998</v>
      </c>
      <c r="X19" s="251">
        <v>45.464288000000003</v>
      </c>
      <c r="Y19" s="251">
        <v>88.938000000000002</v>
      </c>
      <c r="Z19" s="251">
        <v>115.9522035</v>
      </c>
      <c r="AA19" s="251">
        <v>160.1926435</v>
      </c>
      <c r="AB19" s="145">
        <v>98.264058000000006</v>
      </c>
      <c r="AC19" s="251">
        <v>122.99011950000001</v>
      </c>
      <c r="AD19" s="251">
        <v>211.76710399999999</v>
      </c>
      <c r="AE19" s="251">
        <v>257.79624749999999</v>
      </c>
      <c r="AF19" s="251">
        <v>241.06644800000001</v>
      </c>
      <c r="AG19" s="251">
        <v>427.8242755</v>
      </c>
      <c r="AH19" s="251">
        <v>683.02080000000001</v>
      </c>
      <c r="AI19" s="251">
        <v>730.35500000000002</v>
      </c>
      <c r="AJ19" s="251">
        <v>1125.1351979999999</v>
      </c>
    </row>
    <row r="20" spans="1:36" x14ac:dyDescent="0.25">
      <c r="A20" s="286">
        <v>167</v>
      </c>
      <c r="B20" s="293">
        <v>66.944062500000001</v>
      </c>
      <c r="C20" s="253">
        <v>65.137131999999994</v>
      </c>
      <c r="D20" s="266">
        <v>18.793192000000001</v>
      </c>
      <c r="E20" s="253">
        <v>22.939215999999998</v>
      </c>
      <c r="F20" s="266">
        <v>14.348376</v>
      </c>
      <c r="G20" s="253">
        <v>4.7797720000000004</v>
      </c>
      <c r="H20" s="253">
        <v>15.827176</v>
      </c>
      <c r="I20" s="253">
        <v>11.7872805</v>
      </c>
      <c r="J20" s="253">
        <v>5.4308880000000004</v>
      </c>
      <c r="K20" s="253">
        <v>13.271039999999999</v>
      </c>
      <c r="L20" s="253">
        <v>3.4385355</v>
      </c>
      <c r="M20" s="253">
        <v>6.564228</v>
      </c>
      <c r="N20" s="78"/>
      <c r="O20" s="253"/>
      <c r="P20" s="253"/>
      <c r="Q20" s="253"/>
      <c r="R20" s="253"/>
      <c r="S20" s="253"/>
      <c r="T20" s="210"/>
      <c r="U20" s="210"/>
      <c r="V20" s="253"/>
      <c r="W20" s="253"/>
      <c r="X20" s="253"/>
      <c r="Y20" s="253"/>
      <c r="Z20" s="253"/>
      <c r="AA20" s="253"/>
      <c r="AB20" s="145"/>
      <c r="AC20" s="253"/>
      <c r="AD20" s="253"/>
      <c r="AE20" s="253"/>
      <c r="AF20" s="253"/>
      <c r="AG20" s="253"/>
      <c r="AH20" s="253"/>
      <c r="AI20" s="253"/>
      <c r="AJ20" s="253"/>
    </row>
    <row r="21" spans="1:36" x14ac:dyDescent="0.25">
      <c r="A21" s="286">
        <v>169</v>
      </c>
      <c r="B21" s="293">
        <v>160.03678450000001</v>
      </c>
      <c r="C21" s="273">
        <v>122.66547200000001</v>
      </c>
      <c r="D21" s="266">
        <v>85.770050999999995</v>
      </c>
      <c r="E21" s="273">
        <v>158.12350499999999</v>
      </c>
      <c r="F21" s="266">
        <v>92.033074999999997</v>
      </c>
      <c r="G21" s="273">
        <v>96.345115500000006</v>
      </c>
      <c r="H21" s="273">
        <v>71.126710000000003</v>
      </c>
      <c r="I21" s="273">
        <v>46.212797999999999</v>
      </c>
      <c r="J21" s="273">
        <v>31.154774</v>
      </c>
      <c r="K21" s="273">
        <v>56.094241500000003</v>
      </c>
      <c r="L21" s="273">
        <v>67.630832499999997</v>
      </c>
      <c r="M21" s="273">
        <v>83.928746000000004</v>
      </c>
      <c r="N21" s="78">
        <v>91.507499999999993</v>
      </c>
      <c r="O21" s="273">
        <v>104.26066299999999</v>
      </c>
      <c r="P21" s="273">
        <v>178.88390799999999</v>
      </c>
      <c r="Q21" s="273">
        <v>381.97302200000001</v>
      </c>
      <c r="R21" s="273">
        <v>423.25291049999998</v>
      </c>
      <c r="S21" s="273">
        <v>635.54307900000003</v>
      </c>
      <c r="T21" s="296">
        <v>708.14015800000004</v>
      </c>
      <c r="U21" s="296">
        <v>632.86970399999996</v>
      </c>
      <c r="V21" s="273">
        <v>655.60947199999998</v>
      </c>
      <c r="W21" s="273">
        <v>729.74834999999996</v>
      </c>
      <c r="X21" s="273">
        <v>673.78203599999995</v>
      </c>
      <c r="Y21" s="273">
        <v>781.39532799999995</v>
      </c>
      <c r="Z21" s="273">
        <v>1016.681688</v>
      </c>
      <c r="AA21" s="273">
        <v>914.50846349999995</v>
      </c>
      <c r="AB21" s="297">
        <v>859.46112000000005</v>
      </c>
      <c r="AC21" s="273">
        <v>1088.9506469999999</v>
      </c>
      <c r="AD21" s="273">
        <v>1611.600948</v>
      </c>
      <c r="AE21" s="273">
        <v>1523.3431</v>
      </c>
      <c r="AF21" s="273">
        <v>1942.3302570000001</v>
      </c>
      <c r="AG21" s="273"/>
      <c r="AH21" s="273"/>
      <c r="AI21" s="273"/>
      <c r="AJ21" s="273"/>
    </row>
    <row r="22" spans="1:36" x14ac:dyDescent="0.25">
      <c r="A22" s="286">
        <v>172</v>
      </c>
      <c r="B22" s="293">
        <v>112.49316</v>
      </c>
      <c r="C22" s="273">
        <v>150.94318849999999</v>
      </c>
      <c r="D22" s="266">
        <v>95.891040000000004</v>
      </c>
      <c r="E22" s="273">
        <v>66.094031000000001</v>
      </c>
      <c r="F22" s="266">
        <v>52.841958499999997</v>
      </c>
      <c r="G22" s="273">
        <v>55.494655999999999</v>
      </c>
      <c r="H22" s="273">
        <v>85.559976000000006</v>
      </c>
      <c r="I22" s="273">
        <v>48.473503000000001</v>
      </c>
      <c r="J22" s="273">
        <v>27.880623</v>
      </c>
      <c r="K22" s="273">
        <v>31.045999999999999</v>
      </c>
      <c r="L22" s="273">
        <v>12.7071945</v>
      </c>
      <c r="M22" s="273">
        <v>57.621253500000002</v>
      </c>
      <c r="N22" s="78">
        <v>39.478316</v>
      </c>
      <c r="O22" s="273">
        <v>47.640382000000002</v>
      </c>
      <c r="P22" s="273">
        <v>88.555999999999997</v>
      </c>
      <c r="Q22" s="273">
        <v>97.536991999999998</v>
      </c>
      <c r="R22" s="273">
        <v>104.409684</v>
      </c>
      <c r="S22" s="273">
        <v>203.87826250000001</v>
      </c>
      <c r="T22" s="296">
        <v>241.66820100000001</v>
      </c>
      <c r="U22" s="296">
        <v>214.72134299999999</v>
      </c>
      <c r="V22" s="273">
        <v>182.31349499999999</v>
      </c>
      <c r="W22" s="273">
        <v>222.86929499999999</v>
      </c>
      <c r="X22" s="273">
        <v>207.421952</v>
      </c>
      <c r="Y22" s="273">
        <v>329.988901</v>
      </c>
      <c r="Z22" s="273">
        <v>280.34003200000001</v>
      </c>
      <c r="AA22" s="273">
        <v>309.61814199999998</v>
      </c>
      <c r="AB22" s="297">
        <v>400.80603600000001</v>
      </c>
      <c r="AC22" s="273">
        <v>483.86793</v>
      </c>
      <c r="AD22" s="273">
        <v>606.68627400000003</v>
      </c>
      <c r="AE22" s="273">
        <v>656.64936</v>
      </c>
      <c r="AF22" s="273">
        <v>615.33280000000002</v>
      </c>
      <c r="AG22" s="297"/>
      <c r="AH22" s="273"/>
      <c r="AI22" s="273"/>
      <c r="AJ22" s="273"/>
    </row>
    <row r="23" spans="1:36" x14ac:dyDescent="0.25">
      <c r="A23" s="286">
        <v>173</v>
      </c>
      <c r="B23" s="293">
        <v>126.980667</v>
      </c>
      <c r="C23" s="273">
        <v>250.22262200000003</v>
      </c>
      <c r="D23" s="266">
        <v>122.358784</v>
      </c>
      <c r="E23" s="273">
        <v>93.119337999999999</v>
      </c>
      <c r="F23" s="266">
        <v>88.278400000000005</v>
      </c>
      <c r="G23" s="273">
        <v>54.371592</v>
      </c>
      <c r="H23" s="273">
        <v>61.660359</v>
      </c>
      <c r="I23" s="273">
        <v>62.473841999999998</v>
      </c>
      <c r="J23" s="273">
        <v>72.267976000000004</v>
      </c>
      <c r="K23" s="273">
        <v>43.644978000000002</v>
      </c>
      <c r="L23" s="273">
        <v>76.177364999999995</v>
      </c>
      <c r="M23" s="273">
        <v>85.119066000000004</v>
      </c>
      <c r="N23" s="78">
        <v>64.562669999999997</v>
      </c>
      <c r="O23" s="273">
        <v>92.008061999999995</v>
      </c>
      <c r="P23" s="273">
        <v>58.616998000000002</v>
      </c>
      <c r="Q23" s="273">
        <v>74.418750000000003</v>
      </c>
      <c r="R23" s="273">
        <v>62.369772500000003</v>
      </c>
      <c r="S23" s="273">
        <v>79.302274999999995</v>
      </c>
      <c r="T23" s="296">
        <v>76.845587499999993</v>
      </c>
      <c r="U23" s="296">
        <v>76.849542</v>
      </c>
      <c r="V23" s="273">
        <v>84.109504000000001</v>
      </c>
      <c r="W23" s="273">
        <v>106.37081550000001</v>
      </c>
      <c r="X23" s="273">
        <v>73.806303999999997</v>
      </c>
      <c r="Y23" s="273">
        <v>113.53927</v>
      </c>
      <c r="Z23" s="273">
        <v>120.24608000000001</v>
      </c>
      <c r="AA23" s="273">
        <v>81.341207999999995</v>
      </c>
      <c r="AB23" s="297">
        <v>104.736951</v>
      </c>
      <c r="AC23" s="273">
        <v>101.293632</v>
      </c>
      <c r="AD23" s="273">
        <v>156.24</v>
      </c>
      <c r="AE23" s="273">
        <v>205.597781</v>
      </c>
      <c r="AF23" s="273">
        <v>145.01181600000001</v>
      </c>
      <c r="AG23" s="273">
        <v>147.29414700000001</v>
      </c>
      <c r="AH23" s="273">
        <v>360.43487549999998</v>
      </c>
      <c r="AI23" s="273">
        <v>372.36750599999999</v>
      </c>
      <c r="AJ23" s="273">
        <v>375.64091999999999</v>
      </c>
    </row>
    <row r="24" spans="1:36" x14ac:dyDescent="0.25">
      <c r="A24" s="286">
        <v>174</v>
      </c>
      <c r="B24" s="293">
        <v>187.261875</v>
      </c>
      <c r="C24" s="273">
        <v>214.13372799999996</v>
      </c>
      <c r="D24" s="266">
        <v>157.551885</v>
      </c>
      <c r="E24" s="273">
        <v>214.25801250000001</v>
      </c>
      <c r="F24" s="266">
        <v>118.982528</v>
      </c>
      <c r="G24" s="273">
        <v>87.950640500000006</v>
      </c>
      <c r="H24" s="273">
        <v>75.172944000000001</v>
      </c>
      <c r="I24" s="273">
        <v>108.71161600000001</v>
      </c>
      <c r="J24" s="273">
        <v>84.090344000000002</v>
      </c>
      <c r="K24" s="273">
        <v>87.301560499999994</v>
      </c>
      <c r="L24" s="273">
        <v>65.591679999999997</v>
      </c>
      <c r="M24" s="273">
        <v>56.635150000000003</v>
      </c>
      <c r="N24" s="78">
        <v>85.872983000000005</v>
      </c>
      <c r="O24" s="273">
        <v>69.897828000000004</v>
      </c>
      <c r="P24" s="273">
        <v>102.491378</v>
      </c>
      <c r="Q24" s="273">
        <v>90.498311999999999</v>
      </c>
      <c r="R24" s="273">
        <v>68.294651999999999</v>
      </c>
      <c r="S24" s="273">
        <v>84.750913999999995</v>
      </c>
      <c r="T24" s="296">
        <v>90.125</v>
      </c>
      <c r="U24" s="296">
        <v>86.259690000000006</v>
      </c>
      <c r="V24" s="273">
        <v>131.9689735</v>
      </c>
      <c r="W24" s="273">
        <v>104.2603785</v>
      </c>
      <c r="X24" s="273">
        <v>49.716100500000003</v>
      </c>
      <c r="Y24" s="273">
        <v>130.79588849999999</v>
      </c>
      <c r="Z24" s="273">
        <v>246.2508</v>
      </c>
      <c r="AA24" s="273">
        <v>183.248087</v>
      </c>
      <c r="AB24" s="297">
        <v>250.50990400000001</v>
      </c>
      <c r="AC24" s="273">
        <v>303.21871249999998</v>
      </c>
      <c r="AD24" s="273">
        <v>197.0148825</v>
      </c>
      <c r="AE24" s="273">
        <v>309.06316099999998</v>
      </c>
      <c r="AF24" s="273">
        <v>211.6535025</v>
      </c>
      <c r="AG24" s="273">
        <v>360.38637599999998</v>
      </c>
      <c r="AH24" s="273">
        <v>579.613696</v>
      </c>
      <c r="AI24" s="273">
        <v>584.11474999999996</v>
      </c>
      <c r="AJ24" s="273">
        <v>759.62549200000001</v>
      </c>
    </row>
    <row r="25" spans="1:36" x14ac:dyDescent="0.25">
      <c r="A25" s="286">
        <v>188</v>
      </c>
      <c r="B25" s="293">
        <v>42.391407999999998</v>
      </c>
      <c r="C25" s="273">
        <v>40.836599999999997</v>
      </c>
      <c r="D25" s="266">
        <v>16.859915999999998</v>
      </c>
      <c r="E25" s="273">
        <v>6.2015535000000002</v>
      </c>
      <c r="F25" s="266">
        <v>0</v>
      </c>
      <c r="G25" s="273">
        <v>0</v>
      </c>
      <c r="H25" s="273">
        <v>0</v>
      </c>
      <c r="I25" s="273">
        <v>0</v>
      </c>
      <c r="J25" s="273">
        <v>0</v>
      </c>
      <c r="K25" s="273">
        <v>0</v>
      </c>
      <c r="L25" s="273">
        <v>0</v>
      </c>
      <c r="M25" s="273">
        <v>0</v>
      </c>
      <c r="N25" s="78">
        <v>0</v>
      </c>
      <c r="O25" s="273">
        <v>0</v>
      </c>
      <c r="P25" s="273">
        <v>1.2301875</v>
      </c>
      <c r="Q25" s="273">
        <v>0.57881249999999995</v>
      </c>
      <c r="R25" s="273">
        <v>6.3845010000000002</v>
      </c>
      <c r="S25" s="273">
        <v>18.095808000000002</v>
      </c>
      <c r="T25" s="296">
        <v>47.929248000000001</v>
      </c>
      <c r="U25" s="296">
        <v>15.0118125</v>
      </c>
      <c r="V25" s="273">
        <v>41.796225</v>
      </c>
      <c r="W25" s="273">
        <v>97.689633999999998</v>
      </c>
      <c r="X25" s="273">
        <v>59.126458</v>
      </c>
      <c r="Y25" s="273">
        <v>114.1998</v>
      </c>
      <c r="Z25" s="273">
        <v>139.27372199999999</v>
      </c>
      <c r="AA25" s="273">
        <v>243.49235200000001</v>
      </c>
      <c r="AB25" s="297">
        <v>244.68812550000001</v>
      </c>
      <c r="AC25" s="273">
        <v>475.67821600000002</v>
      </c>
      <c r="AD25" s="273">
        <v>584.96860800000002</v>
      </c>
      <c r="AE25" s="273">
        <v>812.53026450000004</v>
      </c>
      <c r="AF25" s="273">
        <v>1001.784736</v>
      </c>
      <c r="AG25" s="273">
        <v>1563.928576</v>
      </c>
      <c r="AH25" s="273">
        <v>1723.8347080000001</v>
      </c>
      <c r="AI25" s="273"/>
      <c r="AJ25" s="273"/>
    </row>
    <row r="26" spans="1:36" x14ac:dyDescent="0.25">
      <c r="A26" s="286">
        <v>198</v>
      </c>
      <c r="B26" s="294">
        <v>275.54757799999999</v>
      </c>
      <c r="C26" s="276">
        <v>166.82157000000004</v>
      </c>
      <c r="D26" s="274">
        <v>163.3189635</v>
      </c>
      <c r="E26" s="276">
        <v>126.98815500000001</v>
      </c>
      <c r="F26" s="274">
        <v>105.1876875</v>
      </c>
      <c r="G26" s="276">
        <v>63.021056000000002</v>
      </c>
      <c r="H26" s="276">
        <v>89.063995500000004</v>
      </c>
      <c r="I26" s="276">
        <v>78.568762500000005</v>
      </c>
      <c r="J26" s="276">
        <v>57.013137</v>
      </c>
      <c r="K26" s="276">
        <v>127.26</v>
      </c>
      <c r="L26" s="276">
        <v>146.4564</v>
      </c>
      <c r="M26" s="276">
        <v>123.71740749999999</v>
      </c>
      <c r="N26" s="275">
        <v>152.16050200000001</v>
      </c>
      <c r="O26" s="276">
        <v>211.850528</v>
      </c>
      <c r="P26" s="276">
        <v>164.56375</v>
      </c>
      <c r="Q26" s="276">
        <v>264.73516649999999</v>
      </c>
      <c r="R26" s="276">
        <v>313.07519600000001</v>
      </c>
      <c r="S26" s="276">
        <v>404.10415799999998</v>
      </c>
      <c r="T26" s="298">
        <v>504.39093750000001</v>
      </c>
      <c r="U26" s="298">
        <v>438.38094599999999</v>
      </c>
      <c r="V26" s="276">
        <v>350.07168000000001</v>
      </c>
      <c r="W26" s="276">
        <v>327.833618</v>
      </c>
      <c r="X26" s="276">
        <v>199.733248</v>
      </c>
      <c r="Y26" s="276">
        <v>232.932413</v>
      </c>
      <c r="Z26" s="276">
        <v>238.068952</v>
      </c>
      <c r="AA26" s="276">
        <v>216.84375</v>
      </c>
      <c r="AB26" s="298">
        <v>237.58019999999999</v>
      </c>
      <c r="AC26" s="276">
        <v>254.52192199999999</v>
      </c>
      <c r="AD26" s="276">
        <v>293.64249599999999</v>
      </c>
      <c r="AE26" s="276">
        <v>356.457472</v>
      </c>
      <c r="AF26" s="276">
        <v>375.49584449999998</v>
      </c>
      <c r="AG26" s="298"/>
      <c r="AH26" s="276"/>
      <c r="AI26" s="276"/>
      <c r="AJ26" s="276"/>
    </row>
    <row r="27" spans="1:36" x14ac:dyDescent="0.25">
      <c r="A27" t="s">
        <v>2</v>
      </c>
      <c r="B27" s="258">
        <f>AVERAGE(B19:B26)</f>
        <v>132.08381787499999</v>
      </c>
      <c r="C27" s="259">
        <v>135.278898</v>
      </c>
      <c r="D27" s="259">
        <v>88.584643</v>
      </c>
      <c r="E27" s="259">
        <v>90.029695125000018</v>
      </c>
      <c r="F27" s="259">
        <v>61.4741984375</v>
      </c>
      <c r="G27" s="258">
        <f>AVERAGE(G19:G26)</f>
        <v>47.42584025</v>
      </c>
      <c r="H27" s="258">
        <f t="shared" ref="H27:O27" si="3">AVERAGE(H19:H26)</f>
        <v>52.323431312500006</v>
      </c>
      <c r="I27" s="258">
        <f t="shared" si="3"/>
        <v>45.657424687499997</v>
      </c>
      <c r="J27" s="258">
        <f t="shared" si="3"/>
        <v>37.67243775</v>
      </c>
      <c r="K27" s="258">
        <f t="shared" si="3"/>
        <v>46.272727500000002</v>
      </c>
      <c r="L27" s="258">
        <f t="shared" si="3"/>
        <v>47.759300937500001</v>
      </c>
      <c r="M27" s="258">
        <f t="shared" si="3"/>
        <v>53.395117062499999</v>
      </c>
      <c r="N27" s="258">
        <f t="shared" si="3"/>
        <v>64.760030428571426</v>
      </c>
      <c r="O27" s="45">
        <f t="shared" si="3"/>
        <v>77.998004357142847</v>
      </c>
      <c r="P27" s="45">
        <f>AVERAGE(P19:P26)</f>
        <v>88.990461571428568</v>
      </c>
      <c r="Q27" s="45">
        <f>AVERAGE(Q19:Q26)</f>
        <v>133.22099328571429</v>
      </c>
      <c r="R27" s="258">
        <v>143.40256657142857</v>
      </c>
      <c r="S27" s="258">
        <v>208.59702864285717</v>
      </c>
      <c r="T27" s="258">
        <v>241.74570485714284</v>
      </c>
      <c r="U27" s="258">
        <v>214.91204099999999</v>
      </c>
      <c r="V27" s="45">
        <f t="shared" ref="V27:AA27" si="4">AVERAGE(V19:V26)</f>
        <v>211.51783935714289</v>
      </c>
      <c r="W27" s="45">
        <f t="shared" si="4"/>
        <v>233.91523199999997</v>
      </c>
      <c r="X27" s="45">
        <f t="shared" si="4"/>
        <v>187.00719807142855</v>
      </c>
      <c r="Y27" s="45">
        <f t="shared" si="4"/>
        <v>255.96994292857144</v>
      </c>
      <c r="Z27" s="45">
        <f t="shared" si="4"/>
        <v>308.11621107142855</v>
      </c>
      <c r="AA27" s="45">
        <f t="shared" si="4"/>
        <v>301.32066371428573</v>
      </c>
      <c r="AB27" s="45">
        <v>313.72091349999999</v>
      </c>
      <c r="AC27" s="45">
        <f t="shared" ref="AC27:AF27" si="5">AVERAGE(AC19:AC26)</f>
        <v>404.36016842857134</v>
      </c>
      <c r="AD27" s="45">
        <f t="shared" si="5"/>
        <v>523.13147321428573</v>
      </c>
      <c r="AE27" s="45">
        <f t="shared" si="5"/>
        <v>588.77676942857136</v>
      </c>
      <c r="AF27" s="45">
        <f t="shared" si="5"/>
        <v>647.52505771428582</v>
      </c>
      <c r="AG27" s="45">
        <f>AVERAGE(AG19:AG26)</f>
        <v>624.85834362499997</v>
      </c>
      <c r="AH27" s="45">
        <f t="shared" ref="AH27:AJ27" si="6">AVERAGE(AH19:AH26)</f>
        <v>836.72601987500002</v>
      </c>
      <c r="AI27" s="263">
        <f t="shared" si="6"/>
        <v>562.27908533333334</v>
      </c>
      <c r="AJ27" s="263">
        <f t="shared" si="6"/>
        <v>753.46720333333326</v>
      </c>
    </row>
    <row r="28" spans="1:36" x14ac:dyDescent="0.25">
      <c r="A28" t="s">
        <v>153</v>
      </c>
      <c r="B28" s="260">
        <f>STDEV(B19:B26)/SQRT(5)</f>
        <v>33.518038558282825</v>
      </c>
      <c r="C28" s="260">
        <f t="shared" ref="C28:O28" si="7">STDEV(C19:C26)/SQRT(5)</f>
        <v>33.269562153281363</v>
      </c>
      <c r="D28" s="260">
        <f t="shared" si="7"/>
        <v>25.743398782350503</v>
      </c>
      <c r="E28" s="260">
        <f t="shared" si="7"/>
        <v>32.449611535774444</v>
      </c>
      <c r="F28" s="260">
        <f t="shared" si="7"/>
        <v>20.462413998432449</v>
      </c>
      <c r="G28" s="260">
        <f t="shared" si="7"/>
        <v>16.35213375063454</v>
      </c>
      <c r="H28" s="260">
        <f>STDEV(H19:H26)/SQRT(5)</f>
        <v>15.602687962923513</v>
      </c>
      <c r="I28" s="260">
        <f t="shared" ref="I28" si="8">STDEV(I19:I26)/SQRT(5)</f>
        <v>16.838099898348784</v>
      </c>
      <c r="J28" s="260">
        <f t="shared" si="7"/>
        <v>13.651061352520783</v>
      </c>
      <c r="K28" s="260">
        <f t="shared" si="7"/>
        <v>19.281742905944924</v>
      </c>
      <c r="L28" s="260">
        <f t="shared" si="7"/>
        <v>22.775807328369137</v>
      </c>
      <c r="M28" s="260">
        <f t="shared" si="7"/>
        <v>19.670209249684699</v>
      </c>
      <c r="N28" s="260">
        <f t="shared" si="7"/>
        <v>22.847358224872252</v>
      </c>
      <c r="O28" s="12">
        <f t="shared" si="7"/>
        <v>31.197840610647837</v>
      </c>
      <c r="P28" s="12">
        <f>STDEV(P19:P26)/SQRT(5)</f>
        <v>29.578778395401862</v>
      </c>
      <c r="Q28" s="12">
        <f>STDEV(Q19:Q26)/SQRT(5)</f>
        <v>62.052469785842092</v>
      </c>
      <c r="R28" s="12">
        <v>71.503601274880467</v>
      </c>
      <c r="S28" s="12">
        <v>103.1474802239681</v>
      </c>
      <c r="T28" s="12">
        <v>118.60984558669956</v>
      </c>
      <c r="U28" s="12">
        <v>104.99082486173712</v>
      </c>
      <c r="V28" s="12">
        <f t="shared" ref="V28:AA28" si="9">STDEV(V19:V26)/SQRT(5)</f>
        <v>99.979779030664417</v>
      </c>
      <c r="W28" s="12">
        <f t="shared" si="9"/>
        <v>106.57664957632964</v>
      </c>
      <c r="X28" s="12">
        <f t="shared" si="9"/>
        <v>100.92565321872313</v>
      </c>
      <c r="Y28" s="12">
        <f t="shared" si="9"/>
        <v>110.45886913147089</v>
      </c>
      <c r="Z28" s="12">
        <f t="shared" si="9"/>
        <v>142.86362691740001</v>
      </c>
      <c r="AA28" s="12">
        <f t="shared" si="9"/>
        <v>125.00637329569379</v>
      </c>
      <c r="AB28" s="12">
        <v>116.91459995925845</v>
      </c>
      <c r="AC28" s="12">
        <f t="shared" ref="AC28:AF28" si="10">STDEV(AC19:AC26)/SQRT(5)</f>
        <v>150.97145376385734</v>
      </c>
      <c r="AD28" s="12">
        <f t="shared" si="10"/>
        <v>229.93806256241135</v>
      </c>
      <c r="AE28" s="12">
        <f t="shared" si="10"/>
        <v>209.49723491511702</v>
      </c>
      <c r="AF28" s="12">
        <f t="shared" si="10"/>
        <v>287.79441911482189</v>
      </c>
      <c r="AG28" s="12">
        <f>STDEV(AG19:AG26)/SQRT(5)</f>
        <v>285.03664195938552</v>
      </c>
      <c r="AH28" s="12">
        <f t="shared" ref="AH28:AJ28" si="11">STDEV(AH19:AH26)/SQRT(5)</f>
        <v>271.23754907978491</v>
      </c>
      <c r="AI28" s="264">
        <f t="shared" si="11"/>
        <v>80.493923564050903</v>
      </c>
      <c r="AJ28" s="264">
        <f t="shared" si="11"/>
        <v>167.60898638089884</v>
      </c>
    </row>
    <row r="29" spans="1:36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AI29" s="51"/>
      <c r="AJ29" s="51"/>
    </row>
    <row r="30" spans="1:36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</row>
    <row r="31" spans="1:36" x14ac:dyDescent="0.25">
      <c r="B31" s="283" t="s">
        <v>163</v>
      </c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91"/>
    </row>
    <row r="32" spans="1:36" x14ac:dyDescent="0.25">
      <c r="A32" s="285" t="s">
        <v>82</v>
      </c>
      <c r="B32" t="s">
        <v>1</v>
      </c>
      <c r="C32" t="s">
        <v>1</v>
      </c>
      <c r="D32" t="s">
        <v>1</v>
      </c>
      <c r="E32" t="s">
        <v>1</v>
      </c>
      <c r="F32" t="s">
        <v>1</v>
      </c>
      <c r="G32" t="s">
        <v>1</v>
      </c>
      <c r="H32" t="s">
        <v>1</v>
      </c>
      <c r="I32" t="s">
        <v>1</v>
      </c>
      <c r="J32" t="s">
        <v>1</v>
      </c>
      <c r="K32" t="s">
        <v>1</v>
      </c>
      <c r="L32" t="s">
        <v>1</v>
      </c>
      <c r="M32" t="s">
        <v>1</v>
      </c>
      <c r="N32" t="s">
        <v>1</v>
      </c>
      <c r="O32" t="s">
        <v>1</v>
      </c>
      <c r="P32" t="s">
        <v>1</v>
      </c>
      <c r="Q32" t="s">
        <v>1</v>
      </c>
      <c r="R32" t="s">
        <v>1</v>
      </c>
      <c r="S32" t="s">
        <v>1</v>
      </c>
      <c r="T32" s="17"/>
      <c r="U32" s="17"/>
      <c r="V32" s="17"/>
    </row>
    <row r="33" spans="1:22" x14ac:dyDescent="0.25">
      <c r="A33" s="286">
        <v>163</v>
      </c>
      <c r="B33" s="250">
        <v>99.199911999999998</v>
      </c>
      <c r="C33" s="251">
        <v>153.92925</v>
      </c>
      <c r="D33" s="251">
        <v>184.76677599999999</v>
      </c>
      <c r="E33" s="251">
        <v>210.7955255</v>
      </c>
      <c r="F33" s="251">
        <v>194.74106399999999</v>
      </c>
      <c r="G33" s="251">
        <v>259.94973599999997</v>
      </c>
      <c r="H33" s="251">
        <v>316.48511999999999</v>
      </c>
      <c r="I33" s="251">
        <v>315.53321799999998</v>
      </c>
      <c r="J33" s="251">
        <v>303.16278399999999</v>
      </c>
      <c r="K33" s="251">
        <v>340.41057050000001</v>
      </c>
      <c r="L33" s="251">
        <v>417.265625</v>
      </c>
      <c r="M33" s="251">
        <v>492.5136215</v>
      </c>
      <c r="N33" s="156">
        <v>563.81923749999999</v>
      </c>
      <c r="O33" s="251">
        <v>452.0232115</v>
      </c>
      <c r="P33" s="251">
        <v>872.42300550000004</v>
      </c>
      <c r="Q33" s="251">
        <v>1195.353085</v>
      </c>
      <c r="R33" s="156">
        <v>1403.5936670000001</v>
      </c>
      <c r="S33" s="156">
        <v>1804.19389</v>
      </c>
      <c r="T33" s="17"/>
      <c r="U33" s="17"/>
      <c r="V33" s="17"/>
    </row>
    <row r="34" spans="1:22" x14ac:dyDescent="0.25">
      <c r="A34" s="286">
        <v>182</v>
      </c>
      <c r="B34" s="252">
        <v>65</v>
      </c>
      <c r="C34" s="253">
        <v>121.61564799999999</v>
      </c>
      <c r="D34" s="253">
        <v>125.505072</v>
      </c>
      <c r="E34" s="253">
        <v>240.4512</v>
      </c>
      <c r="F34" s="253">
        <v>260.16187500000001</v>
      </c>
      <c r="G34" s="253">
        <v>324.04556250000002</v>
      </c>
      <c r="H34" s="253">
        <v>410.009548</v>
      </c>
      <c r="I34" s="253">
        <v>591.15932599999996</v>
      </c>
      <c r="J34" s="253">
        <v>639.96253300000001</v>
      </c>
      <c r="K34" s="253">
        <v>771.24777749999998</v>
      </c>
      <c r="L34" s="253">
        <v>1012.7979</v>
      </c>
      <c r="M34" s="253">
        <v>1501.0050000000001</v>
      </c>
      <c r="N34" s="80">
        <v>1341.551547</v>
      </c>
      <c r="O34" s="253">
        <v>1698.1682060000001</v>
      </c>
      <c r="P34" s="253"/>
      <c r="Q34" s="253"/>
      <c r="R34" s="80"/>
      <c r="S34" s="80"/>
      <c r="T34" s="17"/>
      <c r="U34" s="17"/>
      <c r="V34" s="17"/>
    </row>
    <row r="35" spans="1:22" x14ac:dyDescent="0.25">
      <c r="A35" s="286">
        <v>183</v>
      </c>
      <c r="B35" s="252">
        <v>200.2835475</v>
      </c>
      <c r="C35" s="253">
        <v>266.32866999999999</v>
      </c>
      <c r="D35" s="253">
        <v>223.78049999999999</v>
      </c>
      <c r="E35" s="253">
        <v>281.71849950000001</v>
      </c>
      <c r="F35" s="253">
        <v>293.75722949999999</v>
      </c>
      <c r="G35" s="253">
        <v>293.75722949999999</v>
      </c>
      <c r="H35" s="253">
        <v>482.82739199999997</v>
      </c>
      <c r="I35" s="253">
        <v>435.58362</v>
      </c>
      <c r="J35" s="253">
        <v>444.760064</v>
      </c>
      <c r="K35" s="253">
        <v>563.71982400000002</v>
      </c>
      <c r="L35" s="253">
        <v>600.51326400000005</v>
      </c>
      <c r="M35" s="253">
        <v>829.72797600000001</v>
      </c>
      <c r="N35" s="80">
        <v>786.63601800000004</v>
      </c>
      <c r="O35" s="253">
        <v>892.91587400000003</v>
      </c>
      <c r="P35" s="273">
        <v>1229.6875</v>
      </c>
      <c r="Q35" s="253">
        <v>1563.9436800000001</v>
      </c>
      <c r="R35" s="80">
        <v>1640.1653624999999</v>
      </c>
      <c r="S35" s="80"/>
      <c r="T35" s="17"/>
      <c r="U35" s="17"/>
      <c r="V35" s="17"/>
    </row>
    <row r="36" spans="1:22" x14ac:dyDescent="0.25">
      <c r="A36" s="286">
        <v>187</v>
      </c>
      <c r="B36" s="252">
        <v>137.39214000000001</v>
      </c>
      <c r="C36" s="253">
        <v>140.11060000000001</v>
      </c>
      <c r="D36" s="253">
        <v>170.72558950000001</v>
      </c>
      <c r="E36" s="253">
        <v>250.21487200000001</v>
      </c>
      <c r="F36" s="253">
        <v>246.81016650000001</v>
      </c>
      <c r="G36" s="253">
        <v>328.541875</v>
      </c>
      <c r="H36" s="253">
        <v>689.41812400000003</v>
      </c>
      <c r="I36" s="253">
        <v>528.06919200000004</v>
      </c>
      <c r="J36" s="253">
        <v>902.63820399999997</v>
      </c>
      <c r="K36" s="253">
        <v>976.96650499999998</v>
      </c>
      <c r="L36" s="253">
        <v>955.24264900000003</v>
      </c>
      <c r="M36" s="253">
        <v>1088.9684159999999</v>
      </c>
      <c r="N36" s="80">
        <v>1019.456334</v>
      </c>
      <c r="O36" s="253">
        <v>1557.2968125</v>
      </c>
      <c r="P36" s="273">
        <v>2123.347968</v>
      </c>
      <c r="Q36" s="273"/>
      <c r="R36" s="80"/>
      <c r="S36" s="80"/>
      <c r="T36" s="17"/>
      <c r="U36" s="17"/>
      <c r="V36" s="17"/>
    </row>
    <row r="37" spans="1:22" x14ac:dyDescent="0.25">
      <c r="A37" s="286">
        <v>193</v>
      </c>
      <c r="B37" s="252">
        <v>95.856054</v>
      </c>
      <c r="C37" s="253">
        <v>135.40939999999998</v>
      </c>
      <c r="D37" s="253">
        <v>166.63544999999999</v>
      </c>
      <c r="E37" s="253">
        <v>208.13833600000001</v>
      </c>
      <c r="F37" s="253">
        <v>298.15326449999998</v>
      </c>
      <c r="G37" s="253">
        <v>298.64419199999998</v>
      </c>
      <c r="H37" s="253">
        <v>397.23079150000001</v>
      </c>
      <c r="I37" s="253">
        <v>392.20434649999999</v>
      </c>
      <c r="J37" s="253">
        <v>439.80019199999998</v>
      </c>
      <c r="K37" s="253">
        <v>628.64441999999997</v>
      </c>
      <c r="L37" s="253">
        <v>689.26861250000002</v>
      </c>
      <c r="M37" s="253">
        <v>697.90649599999995</v>
      </c>
      <c r="N37" s="80">
        <v>581.66158050000001</v>
      </c>
      <c r="O37" s="253">
        <v>1097.6949999999999</v>
      </c>
      <c r="P37" s="273">
        <v>1377.4038519999999</v>
      </c>
      <c r="Q37" s="273">
        <v>1645.1484479999999</v>
      </c>
      <c r="R37" s="80">
        <v>1441.557</v>
      </c>
      <c r="S37" s="80">
        <v>2567.0803500000002</v>
      </c>
      <c r="T37" s="17"/>
      <c r="U37" s="17"/>
      <c r="V37" s="17"/>
    </row>
    <row r="38" spans="1:22" x14ac:dyDescent="0.25">
      <c r="A38" s="286">
        <v>195</v>
      </c>
      <c r="B38" s="252">
        <v>59.939591999999998</v>
      </c>
      <c r="C38" s="253">
        <v>79.162933999999993</v>
      </c>
      <c r="D38" s="253">
        <v>79.215176</v>
      </c>
      <c r="E38" s="253">
        <v>94.708349999999996</v>
      </c>
      <c r="F38" s="253">
        <v>158.71347449999999</v>
      </c>
      <c r="G38" s="253">
        <v>140.99227999999999</v>
      </c>
      <c r="H38" s="253">
        <v>157.17334399999999</v>
      </c>
      <c r="I38" s="253">
        <v>303.25532800000002</v>
      </c>
      <c r="J38" s="253">
        <v>268.19525700000003</v>
      </c>
      <c r="K38" s="253">
        <v>588.00257099999999</v>
      </c>
      <c r="L38" s="253">
        <v>518.58733900000004</v>
      </c>
      <c r="M38" s="253">
        <v>728.89935000000003</v>
      </c>
      <c r="N38" s="80">
        <v>802.00374999999997</v>
      </c>
      <c r="O38" s="253">
        <v>1051.209756</v>
      </c>
      <c r="P38" s="273">
        <v>2672.4064320000002</v>
      </c>
      <c r="Q38" s="273"/>
      <c r="R38" s="80"/>
      <c r="S38" s="80"/>
      <c r="T38" s="17"/>
      <c r="U38" s="17"/>
      <c r="V38" s="17"/>
    </row>
    <row r="39" spans="1:22" x14ac:dyDescent="0.25">
      <c r="A39" s="286">
        <v>199</v>
      </c>
      <c r="B39" s="252">
        <v>146.458394</v>
      </c>
      <c r="C39" s="253">
        <v>226.63567499999996</v>
      </c>
      <c r="D39" s="253">
        <v>204.120746</v>
      </c>
      <c r="E39" s="253">
        <v>196.69058150000001</v>
      </c>
      <c r="F39" s="253">
        <v>389.53182600000002</v>
      </c>
      <c r="G39" s="253">
        <v>374.17772000000002</v>
      </c>
      <c r="H39" s="253">
        <v>434.20529249999998</v>
      </c>
      <c r="I39" s="253">
        <v>645.97500000000002</v>
      </c>
      <c r="J39" s="253">
        <v>531.79625799999997</v>
      </c>
      <c r="K39" s="253">
        <v>702.20916250000005</v>
      </c>
      <c r="L39" s="253">
        <v>871.18508399999996</v>
      </c>
      <c r="M39" s="253">
        <v>758.96264799999994</v>
      </c>
      <c r="N39" s="80">
        <v>893.44456249999996</v>
      </c>
      <c r="O39" s="253">
        <v>749.09268999999995</v>
      </c>
      <c r="P39" s="253">
        <v>1516.4432730000001</v>
      </c>
      <c r="Q39" s="253">
        <v>1321.6030965</v>
      </c>
      <c r="R39" s="80">
        <v>1797.621056</v>
      </c>
      <c r="S39" s="80"/>
      <c r="T39" s="17"/>
      <c r="U39" s="17"/>
      <c r="V39" s="17"/>
    </row>
    <row r="40" spans="1:22" x14ac:dyDescent="0.25">
      <c r="A40" s="286">
        <v>200</v>
      </c>
      <c r="B40" s="255">
        <v>204.082686</v>
      </c>
      <c r="C40" s="256">
        <v>186.52163199999998</v>
      </c>
      <c r="D40" s="256">
        <v>227.122142</v>
      </c>
      <c r="E40" s="256">
        <v>274.403592</v>
      </c>
      <c r="F40" s="256">
        <v>254.33976150000001</v>
      </c>
      <c r="G40" s="256">
        <v>353.60883999999999</v>
      </c>
      <c r="H40" s="256">
        <v>377.52332999999999</v>
      </c>
      <c r="I40" s="256">
        <v>531.13805000000002</v>
      </c>
      <c r="J40" s="256">
        <v>559.62706700000001</v>
      </c>
      <c r="K40" s="256">
        <v>662.36234400000001</v>
      </c>
      <c r="L40" s="256">
        <v>761.98038750000001</v>
      </c>
      <c r="M40" s="256">
        <v>732.35046299999999</v>
      </c>
      <c r="N40" s="74">
        <v>685.320786</v>
      </c>
      <c r="O40" s="256">
        <v>800.24477400000001</v>
      </c>
      <c r="P40" s="256">
        <v>1493.0825110000001</v>
      </c>
      <c r="Q40" s="256">
        <v>1698.4078955</v>
      </c>
      <c r="R40" s="74">
        <v>1931.625</v>
      </c>
      <c r="S40" s="74"/>
      <c r="T40" s="17"/>
      <c r="U40" s="17"/>
      <c r="V40" s="17"/>
    </row>
    <row r="41" spans="1:22" x14ac:dyDescent="0.25">
      <c r="A41" t="s">
        <v>2</v>
      </c>
      <c r="B41" s="45">
        <f>AVERAGE(B33:B40)</f>
        <v>126.02654068749999</v>
      </c>
      <c r="C41" s="20">
        <v>163.71422612499998</v>
      </c>
      <c r="D41" s="20">
        <v>172.73393143749999</v>
      </c>
      <c r="E41" s="20">
        <v>219.64011956250005</v>
      </c>
      <c r="F41" s="20">
        <v>262.02608268750004</v>
      </c>
      <c r="G41" s="45">
        <f>AVERAGE(G33:G40)</f>
        <v>296.71467937499995</v>
      </c>
      <c r="H41" s="45">
        <f t="shared" ref="H41:M41" si="12">AVERAGE(H33:H40)</f>
        <v>408.10911774999994</v>
      </c>
      <c r="I41" s="45">
        <f t="shared" si="12"/>
        <v>467.86476006250001</v>
      </c>
      <c r="J41" s="45">
        <f t="shared" si="12"/>
        <v>511.24279487499996</v>
      </c>
      <c r="K41" s="45">
        <f t="shared" si="12"/>
        <v>654.19539681250001</v>
      </c>
      <c r="L41" s="45">
        <f t="shared" si="12"/>
        <v>728.35510762499996</v>
      </c>
      <c r="M41" s="45">
        <f t="shared" si="12"/>
        <v>853.79174631249987</v>
      </c>
      <c r="N41" s="45">
        <f>AVERAGE(N33:N40)</f>
        <v>834.23672693749995</v>
      </c>
      <c r="O41" s="45">
        <f t="shared" ref="O41:Q41" si="13">AVERAGE(O33:O40)</f>
        <v>1037.3307905000001</v>
      </c>
      <c r="P41" s="45">
        <f t="shared" si="13"/>
        <v>1612.1135059285716</v>
      </c>
      <c r="Q41" s="45">
        <f t="shared" si="13"/>
        <v>1484.891241</v>
      </c>
      <c r="R41" s="45">
        <v>1642.9124170999999</v>
      </c>
      <c r="S41" s="45">
        <v>2185.6371200000003</v>
      </c>
      <c r="T41" s="284"/>
      <c r="U41" s="284"/>
      <c r="V41" s="17"/>
    </row>
    <row r="42" spans="1:22" x14ac:dyDescent="0.25">
      <c r="A42" t="s">
        <v>153</v>
      </c>
      <c r="B42" s="12">
        <f>STDEV(B33:B40)/SQRT(5)</f>
        <v>25.000086907345267</v>
      </c>
      <c r="C42" s="12">
        <f t="shared" ref="C42:M42" si="14">STDEV(C33:C40)/SQRT(5)</f>
        <v>26.930737600204633</v>
      </c>
      <c r="D42" s="12">
        <f t="shared" si="14"/>
        <v>22.495268570695647</v>
      </c>
      <c r="E42" s="12">
        <f t="shared" si="14"/>
        <v>26.493031934139445</v>
      </c>
      <c r="F42" s="12">
        <f t="shared" si="14"/>
        <v>31.197344750030307</v>
      </c>
      <c r="G42" s="12">
        <f>STDEV(G33:G40)/SQRT(5)</f>
        <v>32.342370258154901</v>
      </c>
      <c r="H42" s="12">
        <f t="shared" si="14"/>
        <v>67.150097836642175</v>
      </c>
      <c r="I42" s="12">
        <f t="shared" si="14"/>
        <v>56.472654424193593</v>
      </c>
      <c r="J42" s="12">
        <f t="shared" si="14"/>
        <v>90.145282026227662</v>
      </c>
      <c r="K42" s="12">
        <f t="shared" si="14"/>
        <v>81.404730984294744</v>
      </c>
      <c r="L42" s="12">
        <f t="shared" si="14"/>
        <v>94.501276514376514</v>
      </c>
      <c r="M42" s="12">
        <f t="shared" si="14"/>
        <v>138.24748774000224</v>
      </c>
      <c r="N42" s="12">
        <f>STDEV(N33:N40)/SQRT(5)</f>
        <v>114.34044031974267</v>
      </c>
      <c r="O42" s="12">
        <f t="shared" ref="O42:Q42" si="15">STDEV(O33:O40)/SQRT(5)</f>
        <v>186.21330543019437</v>
      </c>
      <c r="P42" s="12">
        <f t="shared" si="15"/>
        <v>268.16557345483926</v>
      </c>
      <c r="Q42" s="12">
        <f t="shared" si="15"/>
        <v>96.957821801619957</v>
      </c>
      <c r="R42" s="12">
        <v>101.27061097105091</v>
      </c>
      <c r="S42" s="12">
        <v>241.24588097029331</v>
      </c>
      <c r="T42" s="96"/>
      <c r="U42" s="96"/>
      <c r="V42" s="17"/>
    </row>
    <row r="43" spans="1:22" x14ac:dyDescent="0.25">
      <c r="T43" s="17"/>
      <c r="U43" s="17"/>
      <c r="V43" s="17"/>
    </row>
    <row r="45" spans="1:22" x14ac:dyDescent="0.25">
      <c r="A45" s="267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</row>
    <row r="46" spans="1:22" x14ac:dyDescent="0.25">
      <c r="A46" s="267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</row>
    <row r="47" spans="1:22" x14ac:dyDescent="0.25">
      <c r="A47" s="267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</row>
    <row r="48" spans="1:22" x14ac:dyDescent="0.25">
      <c r="A48" s="267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</row>
    <row r="55" spans="24:24" x14ac:dyDescent="0.25">
      <c r="X55" s="232"/>
    </row>
    <row r="117" spans="1:22" x14ac:dyDescent="0.25">
      <c r="A117" t="s">
        <v>154</v>
      </c>
    </row>
    <row r="119" spans="1:22" x14ac:dyDescent="0.25">
      <c r="B119" s="268">
        <v>44284</v>
      </c>
      <c r="C119" s="2">
        <v>44287</v>
      </c>
      <c r="D119" s="2">
        <v>44291</v>
      </c>
      <c r="E119" s="2">
        <v>44294</v>
      </c>
      <c r="F119" s="2">
        <v>44298</v>
      </c>
      <c r="G119" s="2">
        <v>44301</v>
      </c>
      <c r="H119" s="2">
        <v>44305</v>
      </c>
      <c r="I119" s="2">
        <v>44308</v>
      </c>
      <c r="J119" s="2">
        <v>44313</v>
      </c>
      <c r="K119" s="2">
        <v>44316</v>
      </c>
      <c r="L119" s="2">
        <v>44319</v>
      </c>
      <c r="M119" s="2">
        <v>44322</v>
      </c>
      <c r="N119" s="2">
        <v>44327</v>
      </c>
      <c r="O119" s="2">
        <v>44329</v>
      </c>
      <c r="P119" s="249">
        <v>44333</v>
      </c>
      <c r="Q119" s="2">
        <v>44336</v>
      </c>
      <c r="R119" s="2">
        <v>44340</v>
      </c>
      <c r="S119" s="2">
        <v>44343</v>
      </c>
      <c r="T119" s="2">
        <v>44357</v>
      </c>
      <c r="U119" s="2"/>
      <c r="V119" s="2"/>
    </row>
    <row r="120" spans="1:22" x14ac:dyDescent="0.25">
      <c r="B120" s="57">
        <v>28</v>
      </c>
      <c r="C120">
        <v>31</v>
      </c>
      <c r="D120">
        <v>35</v>
      </c>
      <c r="E120">
        <v>38</v>
      </c>
      <c r="F120">
        <v>42</v>
      </c>
      <c r="G120">
        <v>45</v>
      </c>
      <c r="H120">
        <v>49</v>
      </c>
      <c r="I120">
        <v>52</v>
      </c>
      <c r="J120">
        <v>57</v>
      </c>
      <c r="K120">
        <v>60</v>
      </c>
      <c r="L120">
        <v>63</v>
      </c>
      <c r="M120">
        <v>66</v>
      </c>
      <c r="N120">
        <v>71</v>
      </c>
      <c r="O120">
        <v>73</v>
      </c>
      <c r="P120">
        <v>77</v>
      </c>
      <c r="Q120">
        <v>80</v>
      </c>
      <c r="R120">
        <v>84</v>
      </c>
      <c r="S120">
        <v>87</v>
      </c>
      <c r="T120">
        <v>101</v>
      </c>
    </row>
    <row r="121" spans="1:22" x14ac:dyDescent="0.25">
      <c r="A121" s="21" t="s">
        <v>0</v>
      </c>
    </row>
    <row r="122" spans="1:22" x14ac:dyDescent="0.25">
      <c r="A122" s="269">
        <v>403</v>
      </c>
      <c r="B122" s="270">
        <v>171.72899199999998</v>
      </c>
      <c r="C122" s="251">
        <v>197.42832050000001</v>
      </c>
      <c r="D122" s="251">
        <v>239.67759550000002</v>
      </c>
      <c r="E122" s="251">
        <v>433.30192649999987</v>
      </c>
      <c r="F122" s="251">
        <v>550.64072599999997</v>
      </c>
      <c r="G122" s="251">
        <v>630.25559999999996</v>
      </c>
      <c r="H122" s="251">
        <v>1111.1579999999999</v>
      </c>
      <c r="I122" s="251">
        <v>1418.406528</v>
      </c>
      <c r="J122" s="251">
        <v>2245.1025599999998</v>
      </c>
      <c r="K122" s="271" t="s">
        <v>155</v>
      </c>
      <c r="L122" s="272" t="s">
        <v>156</v>
      </c>
      <c r="M122" s="272" t="s">
        <v>157</v>
      </c>
      <c r="N122" s="79"/>
      <c r="O122" s="265"/>
      <c r="P122" s="265"/>
      <c r="Q122" s="56"/>
    </row>
    <row r="123" spans="1:22" x14ac:dyDescent="0.25">
      <c r="A123" s="269">
        <v>416</v>
      </c>
      <c r="B123" s="88">
        <v>47.375769999999996</v>
      </c>
      <c r="C123" s="253">
        <v>48.961412499999994</v>
      </c>
      <c r="D123" s="253">
        <v>53.806824500000005</v>
      </c>
      <c r="E123" s="253">
        <v>88.780800000000013</v>
      </c>
      <c r="F123" s="253">
        <v>141.169104</v>
      </c>
      <c r="G123" s="253">
        <v>137.34381999999999</v>
      </c>
      <c r="H123" s="253">
        <v>405.716902</v>
      </c>
      <c r="I123" s="253">
        <v>433.35680000000002</v>
      </c>
      <c r="J123" s="253">
        <v>790.068489</v>
      </c>
      <c r="K123" s="253">
        <v>1226.1782834999999</v>
      </c>
      <c r="L123" s="266">
        <v>1618.1197875</v>
      </c>
      <c r="M123" s="272" t="s">
        <v>157</v>
      </c>
      <c r="N123" s="78"/>
      <c r="O123" s="261"/>
      <c r="P123" s="261"/>
      <c r="Q123" s="254"/>
    </row>
    <row r="124" spans="1:22" x14ac:dyDescent="0.25">
      <c r="A124" s="269">
        <v>418</v>
      </c>
      <c r="B124" s="88">
        <v>144.5561625</v>
      </c>
      <c r="C124" s="253">
        <v>218.08841600000002</v>
      </c>
      <c r="D124" s="253">
        <v>285.44</v>
      </c>
      <c r="E124" s="253">
        <v>354.07092600000004</v>
      </c>
      <c r="F124" s="253">
        <v>419.93563499999999</v>
      </c>
      <c r="G124" s="253">
        <v>521.01082499999995</v>
      </c>
      <c r="H124" s="253">
        <v>646.51034000000004</v>
      </c>
      <c r="I124" s="253">
        <v>717.92494399999987</v>
      </c>
      <c r="J124" s="253">
        <v>1254.7452375</v>
      </c>
      <c r="K124" s="266">
        <v>1745.4563519999999</v>
      </c>
      <c r="L124" s="266">
        <v>2544.6285119999998</v>
      </c>
      <c r="M124" s="272" t="s">
        <v>157</v>
      </c>
      <c r="N124" s="261"/>
      <c r="O124" s="49"/>
      <c r="P124" s="261"/>
      <c r="Q124" s="254"/>
    </row>
    <row r="125" spans="1:22" x14ac:dyDescent="0.25">
      <c r="A125" s="269">
        <v>434</v>
      </c>
      <c r="B125" s="88">
        <v>70.531280999999993</v>
      </c>
      <c r="C125" s="253">
        <v>103.90773750000001</v>
      </c>
      <c r="D125" s="253">
        <v>101.91201299999999</v>
      </c>
      <c r="E125" s="253">
        <v>148.2789645</v>
      </c>
      <c r="F125" s="253">
        <v>196.38239400000001</v>
      </c>
      <c r="G125" s="253">
        <v>287.57137499999999</v>
      </c>
      <c r="H125" s="253">
        <v>473.05497000000003</v>
      </c>
      <c r="I125" s="253">
        <v>519.11564799999996</v>
      </c>
      <c r="J125" s="253">
        <v>833.68913850000001</v>
      </c>
      <c r="K125" s="253">
        <v>645.23564599999997</v>
      </c>
      <c r="L125" s="253">
        <v>1053.90625</v>
      </c>
      <c r="M125" s="253">
        <v>1101.6107</v>
      </c>
      <c r="N125" s="273">
        <v>1385.889246</v>
      </c>
      <c r="O125" s="49">
        <v>1087.7287954999999</v>
      </c>
      <c r="P125" s="266">
        <v>1824.047082</v>
      </c>
      <c r="Q125" s="254" t="s">
        <v>158</v>
      </c>
    </row>
    <row r="126" spans="1:22" x14ac:dyDescent="0.25">
      <c r="A126" s="269">
        <v>439</v>
      </c>
      <c r="B126" s="88">
        <v>99.201024000000004</v>
      </c>
      <c r="C126" s="253">
        <v>117.80358149999999</v>
      </c>
      <c r="D126" s="253">
        <v>67.537071999999995</v>
      </c>
      <c r="E126" s="253">
        <v>112.74145199999998</v>
      </c>
      <c r="F126" s="253">
        <v>72.336545000000001</v>
      </c>
      <c r="G126" s="253">
        <v>141.85286500000001</v>
      </c>
      <c r="H126" s="253">
        <v>355.538184</v>
      </c>
      <c r="I126" s="253">
        <v>356.91929199999998</v>
      </c>
      <c r="J126" s="253">
        <v>476.04703999999998</v>
      </c>
      <c r="K126" s="253">
        <v>574.64608750000002</v>
      </c>
      <c r="L126" s="253">
        <v>632.2806875</v>
      </c>
      <c r="M126" s="253">
        <v>842.71894799999995</v>
      </c>
      <c r="N126" s="273">
        <v>912.95272650000004</v>
      </c>
      <c r="O126" s="49">
        <v>1469.824384</v>
      </c>
      <c r="P126" s="266">
        <v>1597.0182500000001</v>
      </c>
      <c r="Q126" s="254"/>
    </row>
    <row r="127" spans="1:22" x14ac:dyDescent="0.25">
      <c r="A127" s="269">
        <v>458</v>
      </c>
      <c r="B127" s="88">
        <v>107.20255999999999</v>
      </c>
      <c r="C127" s="253">
        <v>147.57350400000001</v>
      </c>
      <c r="D127" s="253">
        <v>178.1780445</v>
      </c>
      <c r="E127" s="253">
        <v>220.28338799999995</v>
      </c>
      <c r="F127" s="253">
        <v>336.56937199999999</v>
      </c>
      <c r="G127" s="253">
        <v>284.78040800000002</v>
      </c>
      <c r="H127" s="253">
        <v>564.69930399999998</v>
      </c>
      <c r="I127" s="253">
        <v>569.281024</v>
      </c>
      <c r="J127" s="253">
        <v>850.89580450000005</v>
      </c>
      <c r="K127" s="253">
        <v>1099.360815</v>
      </c>
      <c r="L127" s="253">
        <v>1305.812688</v>
      </c>
      <c r="M127" s="253">
        <v>1541.59566</v>
      </c>
      <c r="N127" s="78">
        <v>1944.0753075</v>
      </c>
      <c r="O127" s="273">
        <v>2289.6049455000002</v>
      </c>
      <c r="P127" s="266">
        <v>3134.4534720000001</v>
      </c>
      <c r="Q127" s="254"/>
    </row>
    <row r="128" spans="1:22" x14ac:dyDescent="0.25">
      <c r="A128" s="269">
        <v>841</v>
      </c>
      <c r="B128" s="89">
        <v>69.62156250000001</v>
      </c>
      <c r="C128" s="256">
        <v>126.055424</v>
      </c>
      <c r="D128" s="256">
        <v>136.632825</v>
      </c>
      <c r="E128" s="256">
        <v>141.62570550000001</v>
      </c>
      <c r="F128" s="256">
        <v>115.348675</v>
      </c>
      <c r="G128" s="256">
        <v>283.87487700000003</v>
      </c>
      <c r="H128" s="256">
        <v>627.40702499999998</v>
      </c>
      <c r="I128" s="256">
        <v>597.68932050000001</v>
      </c>
      <c r="J128" s="256">
        <v>855.38223549999998</v>
      </c>
      <c r="K128" s="256">
        <v>1200.0968</v>
      </c>
      <c r="L128" s="274">
        <v>1817.5812559999999</v>
      </c>
      <c r="M128" s="272" t="s">
        <v>157</v>
      </c>
      <c r="N128" s="275"/>
      <c r="O128" s="262"/>
      <c r="P128" s="262"/>
      <c r="Q128" s="257"/>
    </row>
    <row r="129" spans="1:22" x14ac:dyDescent="0.25">
      <c r="A129" t="s">
        <v>2</v>
      </c>
      <c r="B129" s="258">
        <f t="shared" ref="B129:P129" si="16">AVERAGE(B122:B128)</f>
        <v>101.4596217142857</v>
      </c>
      <c r="C129" s="258">
        <f t="shared" si="16"/>
        <v>137.11691371428572</v>
      </c>
      <c r="D129" s="258">
        <f t="shared" si="16"/>
        <v>151.88348207142855</v>
      </c>
      <c r="E129" s="258">
        <f t="shared" si="16"/>
        <v>214.15473750000001</v>
      </c>
      <c r="F129" s="258">
        <f t="shared" si="16"/>
        <v>261.76892157142851</v>
      </c>
      <c r="G129" s="258">
        <f t="shared" si="16"/>
        <v>326.66996714285716</v>
      </c>
      <c r="H129" s="258">
        <f t="shared" si="16"/>
        <v>597.72638928571439</v>
      </c>
      <c r="I129" s="258">
        <f t="shared" si="16"/>
        <v>658.95622235714279</v>
      </c>
      <c r="J129" s="45">
        <f>AVERAGE(J122:J128)</f>
        <v>1043.7043578571429</v>
      </c>
      <c r="K129" s="45">
        <f t="shared" si="16"/>
        <v>1081.8289973333333</v>
      </c>
      <c r="L129" s="45">
        <f t="shared" si="16"/>
        <v>1495.3881968333333</v>
      </c>
      <c r="M129" s="45">
        <f t="shared" si="16"/>
        <v>1161.9751026666665</v>
      </c>
      <c r="N129" s="45">
        <f t="shared" si="16"/>
        <v>1414.30576</v>
      </c>
      <c r="O129" s="45">
        <f t="shared" si="16"/>
        <v>1615.7193749999999</v>
      </c>
      <c r="P129" s="45">
        <f t="shared" si="16"/>
        <v>2185.1729346666666</v>
      </c>
      <c r="Q129" s="45"/>
    </row>
    <row r="130" spans="1:22" x14ac:dyDescent="0.25">
      <c r="A130" t="s">
        <v>153</v>
      </c>
      <c r="B130" s="260">
        <f t="shared" ref="B130:P130" si="17">STDEV(B122:B128)/SQRT(5)</f>
        <v>19.77242703190332</v>
      </c>
      <c r="C130" s="260">
        <f t="shared" si="17"/>
        <v>25.607807003836836</v>
      </c>
      <c r="D130" s="260">
        <f t="shared" si="17"/>
        <v>39.029745819401072</v>
      </c>
      <c r="E130" s="260">
        <f t="shared" si="17"/>
        <v>58.663715997563386</v>
      </c>
      <c r="F130" s="260">
        <f t="shared" si="17"/>
        <v>79.6245280259336</v>
      </c>
      <c r="G130" s="260">
        <f t="shared" si="17"/>
        <v>82.673899863547376</v>
      </c>
      <c r="H130" s="260">
        <f t="shared" si="17"/>
        <v>112.40245459964905</v>
      </c>
      <c r="I130" s="260">
        <f t="shared" si="17"/>
        <v>158.50490468129215</v>
      </c>
      <c r="J130" s="12">
        <f t="shared" si="17"/>
        <v>257.63078425391399</v>
      </c>
      <c r="K130" s="12">
        <f t="shared" si="17"/>
        <v>192.18541864693898</v>
      </c>
      <c r="L130" s="12">
        <f t="shared" si="17"/>
        <v>296.34955071945365</v>
      </c>
      <c r="M130" s="12">
        <f t="shared" si="17"/>
        <v>158.01269599368283</v>
      </c>
      <c r="N130" s="12">
        <f t="shared" si="17"/>
        <v>230.82853721451355</v>
      </c>
      <c r="O130" s="12">
        <f t="shared" si="17"/>
        <v>274.62359013161057</v>
      </c>
      <c r="P130" s="12">
        <f t="shared" si="17"/>
        <v>371.14301194006532</v>
      </c>
      <c r="Q130" s="12"/>
    </row>
    <row r="134" spans="1:22" x14ac:dyDescent="0.25">
      <c r="A134" s="21" t="s">
        <v>4</v>
      </c>
    </row>
    <row r="135" spans="1:22" x14ac:dyDescent="0.25">
      <c r="A135" s="269">
        <v>410</v>
      </c>
      <c r="B135" s="270">
        <v>59.0976</v>
      </c>
      <c r="C135" s="251">
        <v>84.907200000000003</v>
      </c>
      <c r="D135" s="251">
        <v>83.60438400000001</v>
      </c>
      <c r="E135" s="251">
        <v>88.475624999999994</v>
      </c>
      <c r="F135" s="251">
        <v>89.063995500000004</v>
      </c>
      <c r="G135" s="251">
        <v>100.5219075</v>
      </c>
      <c r="H135" s="251">
        <v>212.71778549999999</v>
      </c>
      <c r="I135" s="251">
        <v>170.90379200000001</v>
      </c>
      <c r="J135" s="251">
        <v>406.997658</v>
      </c>
      <c r="K135" s="251">
        <v>623.45968749999997</v>
      </c>
      <c r="L135" s="251">
        <v>804.33902</v>
      </c>
      <c r="M135" s="251">
        <v>966.90380400000004</v>
      </c>
      <c r="N135" s="156">
        <v>1046.088015</v>
      </c>
      <c r="O135" s="251">
        <v>1294.3682954999999</v>
      </c>
      <c r="P135" s="272">
        <v>1850.4625590000001</v>
      </c>
      <c r="Q135" s="253" t="s">
        <v>28</v>
      </c>
      <c r="R135" s="251"/>
      <c r="S135" s="251"/>
      <c r="T135" s="251"/>
      <c r="U135" s="251"/>
    </row>
    <row r="136" spans="1:22" x14ac:dyDescent="0.25">
      <c r="A136" s="269">
        <v>414</v>
      </c>
      <c r="B136" s="88">
        <v>72.230769000000009</v>
      </c>
      <c r="C136" s="253">
        <v>88.567463999999987</v>
      </c>
      <c r="D136" s="253">
        <v>104.89196249999999</v>
      </c>
      <c r="E136" s="253">
        <v>167.55711199999999</v>
      </c>
      <c r="F136" s="253">
        <v>224.56381999999999</v>
      </c>
      <c r="G136" s="253">
        <v>194.95951149999999</v>
      </c>
      <c r="H136" s="253">
        <v>217.75521599999999</v>
      </c>
      <c r="I136" s="253">
        <v>313.97053799999998</v>
      </c>
      <c r="J136" s="253">
        <v>378.84983849999998</v>
      </c>
      <c r="K136" s="253">
        <v>366.16989999999998</v>
      </c>
      <c r="L136" s="253">
        <v>611.80020000000002</v>
      </c>
      <c r="M136" s="253">
        <v>550.50239999999997</v>
      </c>
      <c r="N136" s="78">
        <v>654.14928950000001</v>
      </c>
      <c r="O136" s="253">
        <v>775.53162399999997</v>
      </c>
      <c r="P136" s="253">
        <v>721.79671250000001</v>
      </c>
      <c r="Q136" s="253">
        <v>722.72241599999995</v>
      </c>
      <c r="R136" s="253">
        <v>874.20050200000003</v>
      </c>
      <c r="S136" s="253">
        <v>1220.2130115</v>
      </c>
      <c r="T136" s="266">
        <v>1792.200384</v>
      </c>
      <c r="U136" s="253" t="s">
        <v>28</v>
      </c>
    </row>
    <row r="137" spans="1:22" x14ac:dyDescent="0.25">
      <c r="A137" s="269">
        <v>421</v>
      </c>
      <c r="B137" s="88">
        <v>172.15315000000001</v>
      </c>
      <c r="C137" s="273">
        <v>182.8600375</v>
      </c>
      <c r="D137" s="273">
        <v>153.14081050000001</v>
      </c>
      <c r="E137" s="273">
        <v>192.81010000000003</v>
      </c>
      <c r="F137" s="273">
        <v>230.573016</v>
      </c>
      <c r="G137" s="273">
        <v>153.16562149999999</v>
      </c>
      <c r="H137" s="273">
        <v>328.185585</v>
      </c>
      <c r="I137" s="273">
        <v>305.86160799999999</v>
      </c>
      <c r="J137" s="273">
        <v>457.16759999999999</v>
      </c>
      <c r="K137" s="273">
        <v>595.44240000000002</v>
      </c>
      <c r="L137" s="273">
        <v>865.33054000000004</v>
      </c>
      <c r="M137" s="273">
        <v>1226.1982720000001</v>
      </c>
      <c r="N137" s="78">
        <v>1597.5601875</v>
      </c>
      <c r="O137" s="266">
        <v>1986.30945</v>
      </c>
      <c r="P137" s="253" t="s">
        <v>28</v>
      </c>
      <c r="Q137" s="273"/>
      <c r="R137" s="273"/>
      <c r="S137" s="273"/>
      <c r="T137" s="273"/>
      <c r="U137" s="273"/>
      <c r="V137" s="51"/>
    </row>
    <row r="138" spans="1:22" x14ac:dyDescent="0.25">
      <c r="A138" s="269">
        <v>425</v>
      </c>
      <c r="B138" s="88">
        <v>49.622456</v>
      </c>
      <c r="C138" s="273">
        <v>33.647075000000001</v>
      </c>
      <c r="D138" s="273">
        <v>41.785925999999989</v>
      </c>
      <c r="E138" s="273">
        <v>82.880892999999986</v>
      </c>
      <c r="F138" s="273">
        <v>97.755454</v>
      </c>
      <c r="G138" s="273">
        <v>92.535173999999998</v>
      </c>
      <c r="H138" s="273">
        <v>194.24168549999999</v>
      </c>
      <c r="I138" s="273">
        <v>144.063559</v>
      </c>
      <c r="J138" s="273">
        <v>271.60961500000002</v>
      </c>
      <c r="K138" s="273">
        <v>283.54316</v>
      </c>
      <c r="L138" s="273">
        <v>327.26822399999998</v>
      </c>
      <c r="M138" s="273">
        <v>344.12613800000003</v>
      </c>
      <c r="N138" s="78">
        <v>435.89088400000003</v>
      </c>
      <c r="O138" s="273">
        <v>476.0001345</v>
      </c>
      <c r="P138" s="273">
        <v>706.25519999999995</v>
      </c>
      <c r="Q138" s="273">
        <v>569.94932700000004</v>
      </c>
      <c r="R138" s="273">
        <v>736.13651000000004</v>
      </c>
      <c r="S138" s="273">
        <v>809.85200799999996</v>
      </c>
      <c r="T138" s="266">
        <v>1436.2628480000001</v>
      </c>
      <c r="U138" s="253" t="s">
        <v>28</v>
      </c>
      <c r="V138" s="51"/>
    </row>
    <row r="139" spans="1:22" x14ac:dyDescent="0.25">
      <c r="A139" s="269">
        <v>489</v>
      </c>
      <c r="B139" s="88">
        <v>143.08671999999999</v>
      </c>
      <c r="C139" s="273">
        <v>207.922921</v>
      </c>
      <c r="D139" s="273">
        <v>217.98515700000002</v>
      </c>
      <c r="E139" s="273">
        <v>379.21176000000014</v>
      </c>
      <c r="F139" s="273">
        <v>428.47639199999998</v>
      </c>
      <c r="G139" s="273">
        <v>283.52332799999999</v>
      </c>
      <c r="H139" s="273">
        <v>603.70968600000003</v>
      </c>
      <c r="I139" s="273">
        <v>601.88562000000002</v>
      </c>
      <c r="J139" s="273">
        <v>628.05280000000005</v>
      </c>
      <c r="K139" s="273">
        <v>926.23377500000004</v>
      </c>
      <c r="L139" s="273">
        <v>1441.906144</v>
      </c>
      <c r="M139" s="273">
        <v>1654.8660829999999</v>
      </c>
      <c r="N139" s="78"/>
      <c r="O139" s="273"/>
      <c r="P139" s="273"/>
      <c r="Q139" s="273"/>
      <c r="R139" s="273"/>
      <c r="S139" s="273"/>
      <c r="T139" s="273"/>
      <c r="U139" s="273"/>
      <c r="V139" s="51"/>
    </row>
    <row r="140" spans="1:22" x14ac:dyDescent="0.25">
      <c r="A140" s="269">
        <v>493</v>
      </c>
      <c r="B140" s="88">
        <v>93.749400000000009</v>
      </c>
      <c r="C140" s="273">
        <v>106.50907149999999</v>
      </c>
      <c r="D140" s="273">
        <v>157.16814100000002</v>
      </c>
      <c r="E140" s="273">
        <v>258.03561999999999</v>
      </c>
      <c r="F140" s="273">
        <v>447.74048800000003</v>
      </c>
      <c r="G140" s="273">
        <v>518.08585600000004</v>
      </c>
      <c r="H140" s="273">
        <v>824.28095350000001</v>
      </c>
      <c r="I140" s="273">
        <v>1069.2827219999999</v>
      </c>
      <c r="J140" s="273">
        <v>1816.7857200000001</v>
      </c>
      <c r="K140" s="266">
        <v>1855.3487399999999</v>
      </c>
      <c r="L140" s="266">
        <v>2963.1364880000001</v>
      </c>
      <c r="M140" s="253" t="s">
        <v>28</v>
      </c>
      <c r="N140" s="78"/>
      <c r="O140" s="273"/>
      <c r="P140" s="273"/>
      <c r="Q140" s="273"/>
      <c r="R140" s="273"/>
      <c r="S140" s="273"/>
      <c r="T140" s="273"/>
      <c r="U140" s="273"/>
      <c r="V140" s="51"/>
    </row>
    <row r="141" spans="1:22" x14ac:dyDescent="0.25">
      <c r="A141" s="269">
        <v>899</v>
      </c>
      <c r="B141" s="89">
        <v>108.5365</v>
      </c>
      <c r="C141" s="276">
        <v>125.93879999999999</v>
      </c>
      <c r="D141" s="276">
        <v>188.93012400000003</v>
      </c>
      <c r="E141" s="276">
        <v>142.22178749999998</v>
      </c>
      <c r="F141" s="276">
        <v>204.51365999999999</v>
      </c>
      <c r="G141" s="276">
        <v>371.57291550000002</v>
      </c>
      <c r="H141" s="276">
        <v>302.71499999999997</v>
      </c>
      <c r="I141" s="276">
        <v>516.03526799999997</v>
      </c>
      <c r="J141" s="276">
        <v>398.82234999999997</v>
      </c>
      <c r="K141" s="276">
        <v>521.96937600000001</v>
      </c>
      <c r="L141" s="276">
        <v>537.04684799999995</v>
      </c>
      <c r="M141" s="276">
        <v>519.82636600000001</v>
      </c>
      <c r="N141" s="275">
        <v>670.76561700000002</v>
      </c>
      <c r="O141" s="276">
        <v>712.14514999999994</v>
      </c>
      <c r="P141" s="276">
        <v>1006.830618</v>
      </c>
      <c r="Q141" s="276">
        <v>1020.636288</v>
      </c>
      <c r="R141" s="276">
        <v>1185.5468499999999</v>
      </c>
      <c r="S141" s="276">
        <v>1312.185348</v>
      </c>
      <c r="T141" s="274">
        <v>2254.6830635000001</v>
      </c>
      <c r="U141" s="253" t="s">
        <v>28</v>
      </c>
      <c r="V141" s="51"/>
    </row>
    <row r="142" spans="1:22" x14ac:dyDescent="0.25">
      <c r="A142" t="s">
        <v>2</v>
      </c>
      <c r="B142" s="258">
        <f t="shared" ref="B142:T142" si="18">AVERAGE(B135:B141)</f>
        <v>99.782370714285733</v>
      </c>
      <c r="C142" s="258">
        <f t="shared" si="18"/>
        <v>118.62179557142858</v>
      </c>
      <c r="D142" s="258">
        <f t="shared" si="18"/>
        <v>135.35807214285714</v>
      </c>
      <c r="E142" s="258">
        <f t="shared" si="18"/>
        <v>187.31327107142857</v>
      </c>
      <c r="F142" s="258">
        <f t="shared" si="18"/>
        <v>246.09811792857141</v>
      </c>
      <c r="G142" s="258">
        <f t="shared" si="18"/>
        <v>244.90918771428571</v>
      </c>
      <c r="H142" s="258">
        <f t="shared" si="18"/>
        <v>383.37227307142859</v>
      </c>
      <c r="I142" s="258">
        <f t="shared" si="18"/>
        <v>446.00044385714284</v>
      </c>
      <c r="J142" s="258">
        <f t="shared" si="18"/>
        <v>622.61222592857143</v>
      </c>
      <c r="K142" s="258">
        <f t="shared" si="18"/>
        <v>738.88100550000001</v>
      </c>
      <c r="L142" s="258">
        <f t="shared" si="18"/>
        <v>1078.6896377142857</v>
      </c>
      <c r="M142" s="258">
        <f t="shared" si="18"/>
        <v>877.07051050000007</v>
      </c>
      <c r="N142" s="258">
        <f t="shared" si="18"/>
        <v>880.89079859999981</v>
      </c>
      <c r="O142" s="45">
        <f t="shared" si="18"/>
        <v>1048.8709308</v>
      </c>
      <c r="P142" s="45">
        <f t="shared" si="18"/>
        <v>1071.3362723750001</v>
      </c>
      <c r="Q142" s="45">
        <f t="shared" si="18"/>
        <v>771.10267699999997</v>
      </c>
      <c r="R142" s="45">
        <f t="shared" si="18"/>
        <v>931.96128733333319</v>
      </c>
      <c r="S142" s="45">
        <f t="shared" si="18"/>
        <v>1114.0834558333333</v>
      </c>
      <c r="T142" s="45">
        <f t="shared" si="18"/>
        <v>1827.7154318333335</v>
      </c>
      <c r="U142" s="45"/>
      <c r="V142" s="45"/>
    </row>
    <row r="143" spans="1:22" x14ac:dyDescent="0.25">
      <c r="A143" t="s">
        <v>153</v>
      </c>
      <c r="B143" s="260">
        <f t="shared" ref="B143:T143" si="19">STDEV(B135:B141)/SQRT(5)</f>
        <v>20.129734429372682</v>
      </c>
      <c r="C143" s="260">
        <f t="shared" si="19"/>
        <v>26.809289002174925</v>
      </c>
      <c r="D143" s="260">
        <f t="shared" si="19"/>
        <v>27.599202516343791</v>
      </c>
      <c r="E143" s="260">
        <f t="shared" si="19"/>
        <v>46.531510972614548</v>
      </c>
      <c r="F143" s="260">
        <f t="shared" si="19"/>
        <v>64.036646728784618</v>
      </c>
      <c r="G143" s="260">
        <f t="shared" si="19"/>
        <v>70.032759644081025</v>
      </c>
      <c r="H143" s="260">
        <f t="shared" si="19"/>
        <v>107.21047043538753</v>
      </c>
      <c r="I143" s="260">
        <f t="shared" si="19"/>
        <v>143.94451507867501</v>
      </c>
      <c r="J143" s="260">
        <f t="shared" si="19"/>
        <v>240.32244609498687</v>
      </c>
      <c r="K143" s="260">
        <f t="shared" si="19"/>
        <v>238.66257584963503</v>
      </c>
      <c r="L143" s="260">
        <f t="shared" si="19"/>
        <v>403.31349790185237</v>
      </c>
      <c r="M143" s="260">
        <f t="shared" si="19"/>
        <v>223.89515232145212</v>
      </c>
      <c r="N143" s="260">
        <f t="shared" si="19"/>
        <v>204.26629202807715</v>
      </c>
      <c r="O143" s="12">
        <f t="shared" si="19"/>
        <v>269.75354591786214</v>
      </c>
      <c r="P143" s="12">
        <f t="shared" si="19"/>
        <v>240.36927747121331</v>
      </c>
      <c r="Q143" s="12">
        <f t="shared" si="19"/>
        <v>102.50382572828678</v>
      </c>
      <c r="R143" s="12">
        <f t="shared" si="19"/>
        <v>102.95109971872252</v>
      </c>
      <c r="S143" s="12">
        <f t="shared" si="19"/>
        <v>119.60962173537047</v>
      </c>
      <c r="T143" s="12">
        <f t="shared" si="19"/>
        <v>183.52051724628365</v>
      </c>
      <c r="U143" s="12"/>
      <c r="V143" s="12"/>
    </row>
  </sheetData>
  <pageMargins left="0.7" right="0.7" top="0.75" bottom="0.75" header="0.3" footer="0.3"/>
  <ignoredErrors>
    <ignoredError sqref="C15:F15 B27:Z28 AA27:AK28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MNHOC124R</vt:lpstr>
      <vt:lpstr>MNHOC239R</vt:lpstr>
      <vt:lpstr>MNHOC266</vt:lpstr>
      <vt:lpstr>MNHOC266R</vt:lpstr>
      <vt:lpstr>MNHOC261</vt:lpstr>
      <vt:lpstr>MNHOC258</vt:lpstr>
      <vt:lpstr>MNHOC271</vt:lpstr>
      <vt:lpstr>MNHOC315</vt:lpstr>
      <vt:lpstr>MNHOC316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Guffanti</dc:creator>
  <cp:lastModifiedBy>Federica Guffanti</cp:lastModifiedBy>
  <dcterms:created xsi:type="dcterms:W3CDTF">2021-12-22T15:02:18Z</dcterms:created>
  <dcterms:modified xsi:type="dcterms:W3CDTF">2022-01-04T08:25:58Z</dcterms:modified>
</cp:coreProperties>
</file>