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ulsandersen/Dropbox/(2) Work/(2) Campaigns/IsotopicData/"/>
    </mc:Choice>
  </mc:AlternateContent>
  <xr:revisionPtr revIDLastSave="0" documentId="13_ncr:1_{9A7BBDD1-449B-5C41-B963-7FA12655413C}" xr6:coauthVersionLast="47" xr6:coauthVersionMax="47" xr10:uidLastSave="{00000000-0000-0000-0000-000000000000}"/>
  <bookViews>
    <workbookView xWindow="0" yWindow="500" windowWidth="35840" windowHeight="21900" xr2:uid="{2FC874EB-CC42-B145-B243-C1B40C9E95CE}"/>
  </bookViews>
  <sheets>
    <sheet name="Sheet1" sheetId="1" r:id="rId1"/>
  </sheets>
  <definedNames>
    <definedName name="_xlchart.v1.0" hidden="1">Sheet1!$J$10:$J$14</definedName>
    <definedName name="_xlchart.v1.1" hidden="1">Sheet1!$J$15:$J$22</definedName>
    <definedName name="_xlchart.v1.10" hidden="1">Sheet1!$J$32:$J$45</definedName>
    <definedName name="_xlchart.v1.11" hidden="1">Sheet1!$J$46:$J$49</definedName>
    <definedName name="_xlchart.v1.12" hidden="1">Sheet1!$H$10:$H$14</definedName>
    <definedName name="_xlchart.v1.13" hidden="1">Sheet1!$H$15:$H$22</definedName>
    <definedName name="_xlchart.v1.14" hidden="1">Sheet1!$H$23:$H$29</definedName>
    <definedName name="_xlchart.v1.15" hidden="1">Sheet1!$H$2:$H$9</definedName>
    <definedName name="_xlchart.v1.16" hidden="1">Sheet1!$H$32:$H$45</definedName>
    <definedName name="_xlchart.v1.17" hidden="1">Sheet1!$H$46:$H$49</definedName>
    <definedName name="_xlchart.v1.2" hidden="1">Sheet1!$J$23:$J$29</definedName>
    <definedName name="_xlchart.v1.3" hidden="1">Sheet1!$J$2:$J$9</definedName>
    <definedName name="_xlchart.v1.4" hidden="1">Sheet1!$J$32:$J$45</definedName>
    <definedName name="_xlchart.v1.5" hidden="1">Sheet1!$J$46:$J$49</definedName>
    <definedName name="_xlchart.v1.6" hidden="1">Sheet1!$J$10:$J$14</definedName>
    <definedName name="_xlchart.v1.7" hidden="1">Sheet1!$J$15:$J$22</definedName>
    <definedName name="_xlchart.v1.8" hidden="1">Sheet1!$J$23:$J$29</definedName>
    <definedName name="_xlchart.v1.9" hidden="1">Sheet1!$J$2:$J$9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4" i="1" l="1"/>
  <c r="N35" i="1"/>
  <c r="N36" i="1"/>
  <c r="N37" i="1"/>
  <c r="N38" i="1"/>
  <c r="N39" i="1"/>
  <c r="N40" i="1"/>
  <c r="N41" i="1"/>
  <c r="N20" i="1"/>
  <c r="N21" i="1"/>
  <c r="N22" i="1"/>
  <c r="N23" i="1"/>
  <c r="N24" i="1"/>
  <c r="N42" i="1"/>
  <c r="N43" i="1"/>
  <c r="N44" i="1"/>
  <c r="N45" i="1"/>
  <c r="N46" i="1"/>
  <c r="N47" i="1"/>
  <c r="N48" i="1"/>
  <c r="N49" i="1"/>
  <c r="N16" i="1"/>
  <c r="N17" i="1"/>
  <c r="N18" i="1"/>
  <c r="N19" i="1"/>
  <c r="N25" i="1"/>
  <c r="N26" i="1"/>
  <c r="N27" i="1"/>
  <c r="N28" i="1"/>
  <c r="N29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30" i="1"/>
  <c r="N31" i="1"/>
  <c r="N32" i="1"/>
  <c r="N33" i="1"/>
  <c r="L47" i="1"/>
  <c r="M34" i="1"/>
  <c r="M35" i="1"/>
  <c r="M36" i="1"/>
  <c r="M37" i="1"/>
  <c r="M38" i="1"/>
  <c r="M39" i="1"/>
  <c r="M40" i="1"/>
  <c r="M41" i="1"/>
  <c r="M20" i="1"/>
  <c r="M21" i="1"/>
  <c r="M22" i="1"/>
  <c r="M23" i="1"/>
  <c r="M24" i="1"/>
  <c r="M42" i="1"/>
  <c r="M43" i="1"/>
  <c r="M44" i="1"/>
  <c r="M45" i="1"/>
  <c r="M46" i="1"/>
  <c r="M47" i="1"/>
  <c r="M48" i="1"/>
  <c r="M49" i="1"/>
  <c r="M16" i="1"/>
  <c r="M17" i="1"/>
  <c r="M18" i="1"/>
  <c r="M19" i="1"/>
  <c r="M25" i="1"/>
  <c r="M26" i="1"/>
  <c r="M27" i="1"/>
  <c r="M28" i="1"/>
  <c r="M29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30" i="1"/>
  <c r="M31" i="1"/>
  <c r="M32" i="1"/>
  <c r="M33" i="1"/>
  <c r="L34" i="1"/>
  <c r="L35" i="1"/>
  <c r="L36" i="1"/>
  <c r="L37" i="1"/>
  <c r="L38" i="1"/>
  <c r="L39" i="1"/>
  <c r="L40" i="1"/>
  <c r="L41" i="1"/>
  <c r="L20" i="1"/>
  <c r="L21" i="1"/>
  <c r="L22" i="1"/>
  <c r="L23" i="1"/>
  <c r="L24" i="1"/>
  <c r="L42" i="1"/>
  <c r="L43" i="1"/>
  <c r="L44" i="1"/>
  <c r="L45" i="1"/>
  <c r="L46" i="1"/>
  <c r="L48" i="1"/>
  <c r="L49" i="1"/>
  <c r="L16" i="1"/>
  <c r="L17" i="1"/>
  <c r="L18" i="1"/>
  <c r="L19" i="1"/>
  <c r="L25" i="1"/>
  <c r="L26" i="1"/>
  <c r="L27" i="1"/>
  <c r="L28" i="1"/>
  <c r="L29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30" i="1"/>
  <c r="L31" i="1"/>
  <c r="L32" i="1"/>
  <c r="L33" i="1"/>
</calcChain>
</file>

<file path=xl/sharedStrings.xml><?xml version="1.0" encoding="utf-8"?>
<sst xmlns="http://schemas.openxmlformats.org/spreadsheetml/2006/main" count="125" uniqueCount="23">
  <si>
    <t>Pniowek V</t>
  </si>
  <si>
    <t>-</t>
  </si>
  <si>
    <t>Brzeszcze IX</t>
  </si>
  <si>
    <t>Pniowek IV</t>
  </si>
  <si>
    <t>Zofiowka V</t>
  </si>
  <si>
    <t>Boryna VI</t>
  </si>
  <si>
    <t>d13C VPDB [‰]</t>
  </si>
  <si>
    <t>Integrated CH4 [ppb]</t>
  </si>
  <si>
    <t>dD SMOW [‰]</t>
  </si>
  <si>
    <t>err_dD SMOW [‰]</t>
  </si>
  <si>
    <t>DEPLETED</t>
  </si>
  <si>
    <t>Flight #</t>
  </si>
  <si>
    <t>Date sampled</t>
  </si>
  <si>
    <t>Date measured 13C</t>
  </si>
  <si>
    <t>Mining shaft</t>
  </si>
  <si>
    <t>Campaign</t>
  </si>
  <si>
    <t>CoMet 1.0</t>
  </si>
  <si>
    <t>?</t>
  </si>
  <si>
    <t>CoMet 0.5</t>
  </si>
  <si>
    <t>err_d13C VPDB [‰]</t>
  </si>
  <si>
    <t>Column1</t>
  </si>
  <si>
    <t>Column2</t>
  </si>
  <si>
    <t>Column3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</si>
</sst>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0"/>
      <name val="Times New Roman"/>
      <family val="1"/>
    </font>
    <font>
      <u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</cellStyleXfs>
  <cellXfs count="18">
    <xf numFmtId="0" fontId="0" fillId="0" borderId="0" xfId="0"/>
    <xf numFmtId="0" fontId="4" fillId="3" borderId="2" xfId="2" applyFont="1" applyAlignment="1">
      <alignment horizontal="center"/>
    </xf>
    <xf numFmtId="0" fontId="4" fillId="0" borderId="0" xfId="0" applyFont="1" applyAlignment="1">
      <alignment horizontal="center"/>
    </xf>
    <xf numFmtId="14" fontId="4" fillId="3" borderId="2" xfId="2" applyNumberFormat="1" applyFont="1" applyAlignment="1">
      <alignment horizontal="center"/>
    </xf>
    <xf numFmtId="0" fontId="4" fillId="3" borderId="3" xfId="2" applyFont="1" applyBorder="1" applyAlignment="1">
      <alignment horizontal="center"/>
    </xf>
    <xf numFmtId="14" fontId="4" fillId="3" borderId="3" xfId="2" applyNumberFormat="1" applyFont="1" applyBorder="1" applyAlignment="1">
      <alignment horizontal="center"/>
    </xf>
    <xf numFmtId="2" fontId="4" fillId="3" borderId="3" xfId="2" applyNumberFormat="1" applyFont="1" applyBorder="1" applyAlignment="1">
      <alignment horizontal="center"/>
    </xf>
    <xf numFmtId="2" fontId="4" fillId="3" borderId="2" xfId="2" applyNumberFormat="1" applyFont="1" applyAlignment="1">
      <alignment horizontal="center"/>
    </xf>
    <xf numFmtId="0" fontId="5" fillId="2" borderId="4" xfId="1" applyFont="1" applyBorder="1" applyAlignment="1">
      <alignment horizontal="center"/>
    </xf>
    <xf numFmtId="0" fontId="5" fillId="2" borderId="4" xfId="1" applyFont="1" applyBorder="1" applyAlignment="1">
      <alignment horizontal="center" wrapText="1"/>
    </xf>
    <xf numFmtId="0" fontId="4" fillId="3" borderId="5" xfId="2" applyFont="1" applyBorder="1" applyAlignment="1">
      <alignment horizontal="center"/>
    </xf>
    <xf numFmtId="14" fontId="4" fillId="3" borderId="5" xfId="2" applyNumberFormat="1" applyFont="1" applyBorder="1" applyAlignment="1">
      <alignment horizontal="center"/>
    </xf>
    <xf numFmtId="2" fontId="4" fillId="3" borderId="5" xfId="2" applyNumberFormat="1" applyFont="1" applyBorder="1" applyAlignment="1">
      <alignment horizontal="center"/>
    </xf>
    <xf numFmtId="0" fontId="4" fillId="3" borderId="2" xfId="2" applyFont="1" applyBorder="1" applyAlignment="1">
      <alignment horizontal="center"/>
    </xf>
    <xf numFmtId="14" fontId="4" fillId="3" borderId="2" xfId="2" applyNumberFormat="1" applyFont="1" applyBorder="1" applyAlignment="1">
      <alignment horizontal="center"/>
    </xf>
    <xf numFmtId="2" fontId="4" fillId="3" borderId="2" xfId="2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3">
    <cellStyle name="Check Cell" xfId="1" builtinId="23"/>
    <cellStyle name="Normal" xfId="0" builtinId="0"/>
    <cellStyle name="Note" xfId="2" builtinId="1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numFmt numFmtId="19" formatCode="dd/mm/yyyy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numFmt numFmtId="19" formatCode="dd/mm/yyyy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  <bottom style="thin">
          <color rgb="FFB2B2B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Times New Roman"/>
        <family val="1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DE3CE3-BF55-C14F-A493-8A6E61A70F6B}" name="Table1" displayName="Table1" ref="B1:N49" totalsRowShown="0" headerRowDxfId="16" dataDxfId="14" headerRowBorderDxfId="15" tableBorderDxfId="13" headerRowCellStyle="Check Cell" dataCellStyle="Note">
  <autoFilter ref="B1:N49" xr:uid="{05D9AE7D-FB25-F942-84E2-E7B8EF0D7E1E}"/>
  <sortState xmlns:xlrd2="http://schemas.microsoft.com/office/spreadsheetml/2017/richdata2" ref="B2:N49">
    <sortCondition ref="C1:C49"/>
  </sortState>
  <tableColumns count="13">
    <tableColumn id="1" xr3:uid="{586D8984-B5E9-CA47-B676-8685862B53B7}" name="Flight #" dataDxfId="12" dataCellStyle="Note"/>
    <tableColumn id="2" xr3:uid="{B07C87CA-9687-D546-910A-16CF2582546D}" name="Campaign" dataDxfId="11" dataCellStyle="Note"/>
    <tableColumn id="3" xr3:uid="{DCF024ED-1EAB-4145-B69D-E2CA8C66D277}" name="Date sampled" dataDxfId="10" dataCellStyle="Note"/>
    <tableColumn id="4" xr3:uid="{5AB58533-B587-4244-8771-DE85A612341D}" name="Date measured 13C" dataDxfId="9" dataCellStyle="Note"/>
    <tableColumn id="5" xr3:uid="{89B49A96-AE76-0048-8B4A-2901032F8611}" name="Mining shaft" dataDxfId="8" dataCellStyle="Note"/>
    <tableColumn id="6" xr3:uid="{8BE515B5-3481-1C4F-AF31-B5354884CBEE}" name="Integrated CH4 [ppb]" dataDxfId="7" dataCellStyle="Note"/>
    <tableColumn id="7" xr3:uid="{F931EE50-9FFD-2B47-9E64-6EB02C5218C0}" name="d13C VPDB [‰]" dataDxfId="6" dataCellStyle="Note"/>
    <tableColumn id="8" xr3:uid="{CB8B5138-46DE-444B-88B4-784726A9AA8A}" name="err_d13C VPDB [‰]" dataDxfId="5" dataCellStyle="Note"/>
    <tableColumn id="9" xr3:uid="{DBE7534F-93EC-E04A-A489-AF40D7A136B0}" name="dD SMOW [‰]" dataDxfId="4" dataCellStyle="Note"/>
    <tableColumn id="10" xr3:uid="{C8BAE44F-EFCD-A440-BA04-0CF5B2CC0B67}" name="err_dD SMOW [‰]" dataDxfId="3" dataCellStyle="Note"/>
    <tableColumn id="11" xr3:uid="{52018A6B-A146-694B-A456-24A5B5A61EC0}" name="Column1" dataDxfId="2" dataCellStyle="Note">
      <calculatedColumnFormula>Table1[[#This Row],[err_d13C VPDB '[‰']]]^2</calculatedColumnFormula>
    </tableColumn>
    <tableColumn id="12" xr3:uid="{2C9EAB59-C498-7E40-B90F-FE1976824B48}" name="Column2" dataDxfId="1" dataCellStyle="Note">
      <calculatedColumnFormula>Table1[[#This Row],[err_dD SMOW '[‰']]]^2</calculatedColumnFormula>
    </tableColumn>
    <tableColumn id="13" xr3:uid="{AFF56D69-A3FA-A84D-9DA2-122B3415F12A}" name="Column3" dataDxfId="0" dataCellStyle="Note">
      <calculatedColumnFormula>1/(Table1[[#This Row],[Integrated CH4 '[ppb']]])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2E5E7-390E-364E-89FF-AF8CE48CDD24}">
  <dimension ref="B1:W49"/>
  <sheetViews>
    <sheetView tabSelected="1" zoomScale="75" zoomScaleNormal="75" workbookViewId="0">
      <selection activeCell="U25" sqref="U25"/>
    </sheetView>
  </sheetViews>
  <sheetFormatPr baseColWidth="10" defaultRowHeight="18" x14ac:dyDescent="0.2"/>
  <cols>
    <col min="1" max="1" width="11.5" style="2" customWidth="1"/>
    <col min="2" max="2" width="14" style="2" customWidth="1"/>
    <col min="3" max="3" width="17.1640625" style="2" customWidth="1"/>
    <col min="4" max="4" width="23.1640625" style="2" customWidth="1"/>
    <col min="5" max="5" width="16.5" style="2" customWidth="1"/>
    <col min="6" max="6" width="25.6640625" style="2" customWidth="1"/>
    <col min="7" max="7" width="20.5" style="2" customWidth="1"/>
    <col min="8" max="8" width="24.6640625" style="2" customWidth="1"/>
    <col min="9" max="9" width="19.5" style="2" customWidth="1"/>
    <col min="10" max="10" width="23.6640625" style="2" customWidth="1"/>
    <col min="11" max="13" width="10.83203125" style="2"/>
    <col min="14" max="14" width="10.83203125" style="2" customWidth="1"/>
    <col min="15" max="15" width="14" style="2" bestFit="1" customWidth="1"/>
    <col min="16" max="16" width="10.83203125" style="2"/>
    <col min="17" max="17" width="11.1640625" style="2" bestFit="1" customWidth="1"/>
    <col min="18" max="18" width="10.83203125" style="2"/>
    <col min="19" max="19" width="11.1640625" style="2" bestFit="1" customWidth="1"/>
    <col min="20" max="16384" width="10.83203125" style="2"/>
  </cols>
  <sheetData>
    <row r="1" spans="2:23" ht="57" x14ac:dyDescent="0.2">
      <c r="B1" s="8" t="s">
        <v>11</v>
      </c>
      <c r="C1" s="8" t="s">
        <v>15</v>
      </c>
      <c r="D1" s="8" t="s">
        <v>12</v>
      </c>
      <c r="E1" s="9" t="s">
        <v>13</v>
      </c>
      <c r="F1" s="8" t="s">
        <v>14</v>
      </c>
      <c r="G1" s="9" t="s">
        <v>7</v>
      </c>
      <c r="H1" s="9" t="s">
        <v>6</v>
      </c>
      <c r="I1" s="9" t="s">
        <v>19</v>
      </c>
      <c r="J1" s="9" t="s">
        <v>8</v>
      </c>
      <c r="K1" s="9" t="s">
        <v>9</v>
      </c>
      <c r="L1" s="9" t="s">
        <v>20</v>
      </c>
      <c r="M1" s="9" t="s">
        <v>21</v>
      </c>
      <c r="N1" s="9" t="s">
        <v>22</v>
      </c>
    </row>
    <row r="2" spans="2:23" x14ac:dyDescent="0.2">
      <c r="B2" s="4">
        <v>4</v>
      </c>
      <c r="C2" s="4" t="s">
        <v>18</v>
      </c>
      <c r="D2" s="5">
        <v>42965.355081018519</v>
      </c>
      <c r="E2" s="5" t="s">
        <v>17</v>
      </c>
      <c r="F2" s="4" t="s">
        <v>0</v>
      </c>
      <c r="G2" s="4">
        <v>11900</v>
      </c>
      <c r="H2" s="6">
        <v>-46.42</v>
      </c>
      <c r="I2" s="6"/>
      <c r="J2" s="6">
        <v>-174.2</v>
      </c>
      <c r="K2" s="6"/>
      <c r="L2" s="7">
        <f>Table1[[#This Row],[err_d13C VPDB '[‰']]]^2</f>
        <v>0</v>
      </c>
      <c r="M2" s="7">
        <f>Table1[[#This Row],[err_dD SMOW '[‰']]]^2</f>
        <v>0</v>
      </c>
      <c r="N2" s="7">
        <f>1/(Table1[[#This Row],[Integrated CH4 '[ppb']]])</f>
        <v>8.4033613445378154E-5</v>
      </c>
      <c r="O2" s="17"/>
      <c r="P2" s="17"/>
      <c r="V2" s="16"/>
      <c r="W2" s="16"/>
    </row>
    <row r="3" spans="2:23" x14ac:dyDescent="0.2">
      <c r="B3" s="1">
        <v>5</v>
      </c>
      <c r="C3" s="1" t="s">
        <v>18</v>
      </c>
      <c r="D3" s="3">
        <v>42965.416967592595</v>
      </c>
      <c r="E3" s="3" t="s">
        <v>17</v>
      </c>
      <c r="F3" s="1" t="s">
        <v>0</v>
      </c>
      <c r="G3" s="1">
        <v>6700</v>
      </c>
      <c r="H3" s="7">
        <v>-46.94</v>
      </c>
      <c r="I3" s="7"/>
      <c r="J3" s="7">
        <v>-163.69999999999999</v>
      </c>
      <c r="K3" s="7"/>
      <c r="L3" s="7">
        <f>Table1[[#This Row],[err_d13C VPDB '[‰']]]^2</f>
        <v>0</v>
      </c>
      <c r="M3" s="7">
        <f>Table1[[#This Row],[err_dD SMOW '[‰']]]^2</f>
        <v>0</v>
      </c>
      <c r="N3" s="7">
        <f>1/(Table1[[#This Row],[Integrated CH4 '[ppb']]])</f>
        <v>1.4925373134328358E-4</v>
      </c>
      <c r="O3" s="17"/>
      <c r="P3" s="17"/>
      <c r="V3" s="16"/>
      <c r="W3" s="16"/>
    </row>
    <row r="4" spans="2:23" x14ac:dyDescent="0.2">
      <c r="B4" s="1">
        <v>6</v>
      </c>
      <c r="C4" s="1" t="s">
        <v>18</v>
      </c>
      <c r="D4" s="3">
        <v>42965.497615740744</v>
      </c>
      <c r="E4" s="3" t="s">
        <v>17</v>
      </c>
      <c r="F4" s="1" t="s">
        <v>0</v>
      </c>
      <c r="G4" s="1">
        <v>5000</v>
      </c>
      <c r="H4" s="7">
        <v>-47.07</v>
      </c>
      <c r="I4" s="7"/>
      <c r="J4" s="7"/>
      <c r="K4" s="7"/>
      <c r="L4" s="7">
        <f>Table1[[#This Row],[err_d13C VPDB '[‰']]]^2</f>
        <v>0</v>
      </c>
      <c r="M4" s="7">
        <f>Table1[[#This Row],[err_dD SMOW '[‰']]]^2</f>
        <v>0</v>
      </c>
      <c r="N4" s="7">
        <f>1/(Table1[[#This Row],[Integrated CH4 '[ppb']]])</f>
        <v>2.0000000000000001E-4</v>
      </c>
      <c r="O4" s="17"/>
      <c r="P4" s="17"/>
      <c r="V4" s="16"/>
      <c r="W4" s="16"/>
    </row>
    <row r="5" spans="2:23" x14ac:dyDescent="0.2">
      <c r="B5" s="1">
        <v>7</v>
      </c>
      <c r="C5" s="1" t="s">
        <v>18</v>
      </c>
      <c r="D5" s="3">
        <v>42965.510115740741</v>
      </c>
      <c r="E5" s="3" t="s">
        <v>17</v>
      </c>
      <c r="F5" s="1" t="s">
        <v>0</v>
      </c>
      <c r="G5" s="1">
        <v>3600</v>
      </c>
      <c r="H5" s="7">
        <v>-47.63</v>
      </c>
      <c r="I5" s="7"/>
      <c r="J5" s="7"/>
      <c r="K5" s="7"/>
      <c r="L5" s="7">
        <f>Table1[[#This Row],[err_d13C VPDB '[‰']]]^2</f>
        <v>0</v>
      </c>
      <c r="M5" s="7">
        <f>Table1[[#This Row],[err_dD SMOW '[‰']]]^2</f>
        <v>0</v>
      </c>
      <c r="N5" s="7">
        <f>1/(Table1[[#This Row],[Integrated CH4 '[ppb']]])</f>
        <v>2.7777777777777778E-4</v>
      </c>
      <c r="O5" s="17"/>
      <c r="P5" s="17"/>
      <c r="V5" s="16"/>
      <c r="W5" s="16"/>
    </row>
    <row r="6" spans="2:23" x14ac:dyDescent="0.2">
      <c r="B6" s="1">
        <v>8</v>
      </c>
      <c r="C6" s="1" t="s">
        <v>18</v>
      </c>
      <c r="D6" s="3">
        <v>42965.607997685183</v>
      </c>
      <c r="E6" s="3" t="s">
        <v>17</v>
      </c>
      <c r="F6" s="1" t="s">
        <v>0</v>
      </c>
      <c r="G6" s="1">
        <v>2400</v>
      </c>
      <c r="H6" s="7">
        <v>-47.61</v>
      </c>
      <c r="I6" s="7"/>
      <c r="J6" s="7">
        <v>-113.3</v>
      </c>
      <c r="K6" s="7"/>
      <c r="L6" s="7">
        <f>Table1[[#This Row],[err_d13C VPDB '[‰']]]^2</f>
        <v>0</v>
      </c>
      <c r="M6" s="7">
        <f>Table1[[#This Row],[err_dD SMOW '[‰']]]^2</f>
        <v>0</v>
      </c>
      <c r="N6" s="7">
        <f>1/(Table1[[#This Row],[Integrated CH4 '[ppb']]])</f>
        <v>4.1666666666666669E-4</v>
      </c>
      <c r="O6" s="17"/>
      <c r="P6" s="17"/>
      <c r="V6" s="16"/>
      <c r="W6" s="16"/>
    </row>
    <row r="7" spans="2:23" x14ac:dyDescent="0.2">
      <c r="B7" s="1">
        <v>9</v>
      </c>
      <c r="C7" s="1" t="s">
        <v>18</v>
      </c>
      <c r="D7" s="3">
        <v>42965.650879629633</v>
      </c>
      <c r="E7" s="3" t="s">
        <v>17</v>
      </c>
      <c r="F7" s="1" t="s">
        <v>0</v>
      </c>
      <c r="G7" s="1">
        <v>21200</v>
      </c>
      <c r="H7" s="7">
        <v>-46.42</v>
      </c>
      <c r="I7" s="7"/>
      <c r="J7" s="7">
        <v>-181.1</v>
      </c>
      <c r="K7" s="7"/>
      <c r="L7" s="7">
        <f>Table1[[#This Row],[err_d13C VPDB '[‰']]]^2</f>
        <v>0</v>
      </c>
      <c r="M7" s="7">
        <f>Table1[[#This Row],[err_dD SMOW '[‰']]]^2</f>
        <v>0</v>
      </c>
      <c r="N7" s="7">
        <f>1/(Table1[[#This Row],[Integrated CH4 '[ppb']]])</f>
        <v>4.7169811320754715E-5</v>
      </c>
      <c r="V7" s="16"/>
      <c r="W7" s="16"/>
    </row>
    <row r="8" spans="2:23" x14ac:dyDescent="0.2">
      <c r="B8" s="1">
        <v>10</v>
      </c>
      <c r="C8" s="1" t="s">
        <v>18</v>
      </c>
      <c r="D8" s="3">
        <v>42965.68109953704</v>
      </c>
      <c r="E8" s="3" t="s">
        <v>17</v>
      </c>
      <c r="F8" s="1" t="s">
        <v>0</v>
      </c>
      <c r="G8" s="1">
        <v>14400</v>
      </c>
      <c r="H8" s="7">
        <v>-46.9</v>
      </c>
      <c r="I8" s="7"/>
      <c r="J8" s="7">
        <v>-179.1</v>
      </c>
      <c r="K8" s="7"/>
      <c r="L8" s="7">
        <f>Table1[[#This Row],[err_d13C VPDB '[‰']]]^2</f>
        <v>0</v>
      </c>
      <c r="M8" s="7">
        <f>Table1[[#This Row],[err_dD SMOW '[‰']]]^2</f>
        <v>0</v>
      </c>
      <c r="N8" s="7">
        <f>1/(Table1[[#This Row],[Integrated CH4 '[ppb']]])</f>
        <v>6.9444444444444444E-5</v>
      </c>
    </row>
    <row r="9" spans="2:23" x14ac:dyDescent="0.2">
      <c r="B9" s="1">
        <v>12</v>
      </c>
      <c r="C9" s="1" t="s">
        <v>18</v>
      </c>
      <c r="D9" s="3">
        <v>42968.368576388886</v>
      </c>
      <c r="E9" s="3" t="s">
        <v>17</v>
      </c>
      <c r="F9" s="1" t="s">
        <v>0</v>
      </c>
      <c r="G9" s="1">
        <v>6500</v>
      </c>
      <c r="H9" s="7">
        <v>-47.16</v>
      </c>
      <c r="I9" s="7"/>
      <c r="J9" s="7">
        <v>-161.9</v>
      </c>
      <c r="K9" s="7"/>
      <c r="L9" s="7">
        <f>Table1[[#This Row],[err_d13C VPDB '[‰']]]^2</f>
        <v>0</v>
      </c>
      <c r="M9" s="7">
        <f>Table1[[#This Row],[err_dD SMOW '[‰']]]^2</f>
        <v>0</v>
      </c>
      <c r="N9" s="7">
        <f>1/(Table1[[#This Row],[Integrated CH4 '[ppb']]])</f>
        <v>1.5384615384615385E-4</v>
      </c>
    </row>
    <row r="10" spans="2:23" x14ac:dyDescent="0.2">
      <c r="B10" s="1">
        <v>13</v>
      </c>
      <c r="C10" s="1" t="s">
        <v>18</v>
      </c>
      <c r="D10" s="3">
        <v>42968.405555555553</v>
      </c>
      <c r="E10" s="3" t="s">
        <v>17</v>
      </c>
      <c r="F10" s="1" t="s">
        <v>0</v>
      </c>
      <c r="G10" s="1">
        <v>5500</v>
      </c>
      <c r="H10" s="7">
        <v>-47.28</v>
      </c>
      <c r="I10" s="7"/>
      <c r="J10" s="7">
        <v>-155.9</v>
      </c>
      <c r="K10" s="7"/>
      <c r="L10" s="7">
        <f>Table1[[#This Row],[err_d13C VPDB '[‰']]]^2</f>
        <v>0</v>
      </c>
      <c r="M10" s="7">
        <f>Table1[[#This Row],[err_dD SMOW '[‰']]]^2</f>
        <v>0</v>
      </c>
      <c r="N10" s="7">
        <f>1/(Table1[[#This Row],[Integrated CH4 '[ppb']]])</f>
        <v>1.8181818181818181E-4</v>
      </c>
    </row>
    <row r="11" spans="2:23" x14ac:dyDescent="0.2">
      <c r="B11" s="1">
        <v>14</v>
      </c>
      <c r="C11" s="1" t="s">
        <v>18</v>
      </c>
      <c r="D11" s="3">
        <v>42968.418865740743</v>
      </c>
      <c r="E11" s="3" t="s">
        <v>17</v>
      </c>
      <c r="F11" s="1" t="s">
        <v>0</v>
      </c>
      <c r="G11" s="1">
        <v>4200</v>
      </c>
      <c r="H11" s="7">
        <v>-47.58</v>
      </c>
      <c r="I11" s="7"/>
      <c r="J11" s="7">
        <v>-141.69999999999999</v>
      </c>
      <c r="K11" s="7"/>
      <c r="L11" s="7">
        <f>Table1[[#This Row],[err_d13C VPDB '[‰']]]^2</f>
        <v>0</v>
      </c>
      <c r="M11" s="7">
        <f>Table1[[#This Row],[err_dD SMOW '[‰']]]^2</f>
        <v>0</v>
      </c>
      <c r="N11" s="7">
        <f>1/(Table1[[#This Row],[Integrated CH4 '[ppb']]])</f>
        <v>2.380952380952381E-4</v>
      </c>
    </row>
    <row r="12" spans="2:23" x14ac:dyDescent="0.2">
      <c r="B12" s="1">
        <v>15</v>
      </c>
      <c r="C12" s="1" t="s">
        <v>18</v>
      </c>
      <c r="D12" s="3">
        <v>42968.457928240743</v>
      </c>
      <c r="E12" s="3" t="s">
        <v>17</v>
      </c>
      <c r="F12" s="1" t="s">
        <v>0</v>
      </c>
      <c r="G12" s="1">
        <v>12200</v>
      </c>
      <c r="H12" s="7">
        <v>-46.83</v>
      </c>
      <c r="I12" s="7"/>
      <c r="J12" s="7">
        <v>-173.7</v>
      </c>
      <c r="K12" s="7"/>
      <c r="L12" s="7">
        <f>Table1[[#This Row],[err_d13C VPDB '[‰']]]^2</f>
        <v>0</v>
      </c>
      <c r="M12" s="7">
        <f>Table1[[#This Row],[err_dD SMOW '[‰']]]^2</f>
        <v>0</v>
      </c>
      <c r="N12" s="7">
        <f>1/(Table1[[#This Row],[Integrated CH4 '[ppb']]])</f>
        <v>8.1967213114754098E-5</v>
      </c>
    </row>
    <row r="13" spans="2:23" x14ac:dyDescent="0.2">
      <c r="B13" s="1">
        <v>16</v>
      </c>
      <c r="C13" s="1" t="s">
        <v>18</v>
      </c>
      <c r="D13" s="3">
        <v>42968.48101851852</v>
      </c>
      <c r="E13" s="3" t="s">
        <v>17</v>
      </c>
      <c r="F13" s="1" t="s">
        <v>0</v>
      </c>
      <c r="G13" s="1">
        <v>9200</v>
      </c>
      <c r="H13" s="7">
        <v>-47.08</v>
      </c>
      <c r="I13" s="7"/>
      <c r="J13" s="7">
        <v>-166.7</v>
      </c>
      <c r="K13" s="7"/>
      <c r="L13" s="7">
        <f>Table1[[#This Row],[err_d13C VPDB '[‰']]]^2</f>
        <v>0</v>
      </c>
      <c r="M13" s="7">
        <f>Table1[[#This Row],[err_dD SMOW '[‰']]]^2</f>
        <v>0</v>
      </c>
      <c r="N13" s="7">
        <f>1/(Table1[[#This Row],[Integrated CH4 '[ppb']]])</f>
        <v>1.0869565217391305E-4</v>
      </c>
    </row>
    <row r="14" spans="2:23" x14ac:dyDescent="0.2">
      <c r="B14" s="1">
        <v>17</v>
      </c>
      <c r="C14" s="1" t="s">
        <v>18</v>
      </c>
      <c r="D14" s="3">
        <v>42968.541319444441</v>
      </c>
      <c r="E14" s="3" t="s">
        <v>17</v>
      </c>
      <c r="F14" s="1" t="s">
        <v>0</v>
      </c>
      <c r="G14" s="1">
        <v>2600</v>
      </c>
      <c r="H14" s="7">
        <v>-47.6</v>
      </c>
      <c r="I14" s="7"/>
      <c r="J14" s="7"/>
      <c r="K14" s="7"/>
      <c r="L14" s="7">
        <f>Table1[[#This Row],[err_d13C VPDB '[‰']]]^2</f>
        <v>0</v>
      </c>
      <c r="M14" s="7">
        <f>Table1[[#This Row],[err_dD SMOW '[‰']]]^2</f>
        <v>0</v>
      </c>
      <c r="N14" s="7">
        <f>1/(Table1[[#This Row],[Integrated CH4 '[ppb']]])</f>
        <v>3.8461538461538462E-4</v>
      </c>
    </row>
    <row r="15" spans="2:23" x14ac:dyDescent="0.2">
      <c r="B15" s="13">
        <v>18</v>
      </c>
      <c r="C15" s="13" t="s">
        <v>18</v>
      </c>
      <c r="D15" s="14">
        <v>42968.576041666667</v>
      </c>
      <c r="E15" s="14" t="s">
        <v>17</v>
      </c>
      <c r="F15" s="13" t="s">
        <v>0</v>
      </c>
      <c r="G15" s="13">
        <v>16000</v>
      </c>
      <c r="H15" s="15">
        <v>-46.69</v>
      </c>
      <c r="I15" s="15"/>
      <c r="J15" s="15">
        <v>-176.8</v>
      </c>
      <c r="K15" s="15"/>
      <c r="L15" s="7">
        <f>Table1[[#This Row],[err_d13C VPDB '[‰']]]^2</f>
        <v>0</v>
      </c>
      <c r="M15" s="7">
        <f>Table1[[#This Row],[err_dD SMOW '[‰']]]^2</f>
        <v>0</v>
      </c>
      <c r="N15" s="7">
        <f>1/(Table1[[#This Row],[Integrated CH4 '[ppb']]])</f>
        <v>6.2500000000000001E-5</v>
      </c>
    </row>
    <row r="16" spans="2:23" x14ac:dyDescent="0.2">
      <c r="B16" s="13">
        <v>1</v>
      </c>
      <c r="C16" s="13" t="s">
        <v>16</v>
      </c>
      <c r="D16" s="14">
        <v>43239.468055555553</v>
      </c>
      <c r="E16" s="14">
        <v>43307</v>
      </c>
      <c r="F16" s="13" t="s">
        <v>0</v>
      </c>
      <c r="G16" s="13">
        <v>4555</v>
      </c>
      <c r="H16" s="15">
        <v>-46.79</v>
      </c>
      <c r="I16" s="15">
        <v>7.2230404916835855E-2</v>
      </c>
      <c r="J16" s="15">
        <v>-144.47</v>
      </c>
      <c r="K16" s="15">
        <v>0.56999999999999995</v>
      </c>
      <c r="L16" s="7">
        <f>Table1[[#This Row],[err_d13C VPDB '[‰']]]^2</f>
        <v>5.2172313944500656E-3</v>
      </c>
      <c r="M16" s="7">
        <f>Table1[[#This Row],[err_dD SMOW '[‰']]]^2</f>
        <v>0.32489999999999997</v>
      </c>
      <c r="N16" s="7">
        <f>1/(Table1[[#This Row],[Integrated CH4 '[ppb']]])</f>
        <v>2.1953896816684961E-4</v>
      </c>
    </row>
    <row r="17" spans="2:14" x14ac:dyDescent="0.2">
      <c r="B17" s="1">
        <v>2</v>
      </c>
      <c r="C17" s="1" t="s">
        <v>16</v>
      </c>
      <c r="D17" s="3">
        <v>43239.521469907406</v>
      </c>
      <c r="E17" s="3">
        <v>43307</v>
      </c>
      <c r="F17" s="1" t="s">
        <v>0</v>
      </c>
      <c r="G17" s="1">
        <v>14640</v>
      </c>
      <c r="H17" s="7">
        <v>-46.9</v>
      </c>
      <c r="I17" s="7">
        <v>0.11</v>
      </c>
      <c r="J17" s="7">
        <v>-163.89</v>
      </c>
      <c r="K17" s="7">
        <v>0.92</v>
      </c>
      <c r="L17" s="7">
        <f>Table1[[#This Row],[err_d13C VPDB '[‰']]]^2</f>
        <v>1.21E-2</v>
      </c>
      <c r="M17" s="7">
        <f>Table1[[#This Row],[err_dD SMOW '[‰']]]^2</f>
        <v>0.84640000000000004</v>
      </c>
      <c r="N17" s="7">
        <f>1/(Table1[[#This Row],[Integrated CH4 '[ppb']]])</f>
        <v>6.8306010928961749E-5</v>
      </c>
    </row>
    <row r="18" spans="2:14" x14ac:dyDescent="0.2">
      <c r="B18" s="1">
        <v>3</v>
      </c>
      <c r="C18" s="1" t="s">
        <v>16</v>
      </c>
      <c r="D18" s="3">
        <v>43239.558622685188</v>
      </c>
      <c r="E18" s="3">
        <v>43306</v>
      </c>
      <c r="F18" s="1" t="s">
        <v>0</v>
      </c>
      <c r="G18" s="1">
        <v>4948</v>
      </c>
      <c r="H18" s="7">
        <v>-47.08</v>
      </c>
      <c r="I18" s="7">
        <v>0.15</v>
      </c>
      <c r="J18" s="7">
        <v>-144.4</v>
      </c>
      <c r="K18" s="7">
        <v>2.7</v>
      </c>
      <c r="L18" s="7">
        <f>Table1[[#This Row],[err_d13C VPDB '[‰']]]^2</f>
        <v>2.2499999999999999E-2</v>
      </c>
      <c r="M18" s="7">
        <f>Table1[[#This Row],[err_dD SMOW '[‰']]]^2</f>
        <v>7.2900000000000009</v>
      </c>
      <c r="N18" s="7">
        <f>1/(Table1[[#This Row],[Integrated CH4 '[ppb']]])</f>
        <v>2.0210185933710589E-4</v>
      </c>
    </row>
    <row r="19" spans="2:14" x14ac:dyDescent="0.2">
      <c r="B19" s="1">
        <v>4</v>
      </c>
      <c r="C19" s="1" t="s">
        <v>16</v>
      </c>
      <c r="D19" s="3">
        <v>43239.593344907407</v>
      </c>
      <c r="E19" s="3">
        <v>43307</v>
      </c>
      <c r="F19" s="1" t="s">
        <v>0</v>
      </c>
      <c r="G19" s="1">
        <v>8100</v>
      </c>
      <c r="H19" s="7">
        <v>-46.73</v>
      </c>
      <c r="I19" s="7">
        <v>8.0687216179606891E-2</v>
      </c>
      <c r="J19" s="7">
        <v>-155.13</v>
      </c>
      <c r="K19" s="7">
        <v>0.21</v>
      </c>
      <c r="L19" s="7">
        <f>Table1[[#This Row],[err_d13C VPDB '[‰']]]^2</f>
        <v>6.5104268548146164E-3</v>
      </c>
      <c r="M19" s="7">
        <f>Table1[[#This Row],[err_dD SMOW '[‰']]]^2</f>
        <v>4.4099999999999993E-2</v>
      </c>
      <c r="N19" s="7">
        <f>1/(Table1[[#This Row],[Integrated CH4 '[ppb']]])</f>
        <v>1.2345679012345679E-4</v>
      </c>
    </row>
    <row r="20" spans="2:14" x14ac:dyDescent="0.2">
      <c r="B20" s="1">
        <v>5</v>
      </c>
      <c r="C20" s="1" t="s">
        <v>16</v>
      </c>
      <c r="D20" s="3">
        <v>43240.445833333331</v>
      </c>
      <c r="E20" s="3">
        <v>43306</v>
      </c>
      <c r="F20" s="1" t="s">
        <v>2</v>
      </c>
      <c r="G20" s="1">
        <v>8334</v>
      </c>
      <c r="H20" s="7">
        <v>-46.62</v>
      </c>
      <c r="I20" s="7">
        <v>0.04</v>
      </c>
      <c r="J20" s="7">
        <v>-141.44999999999999</v>
      </c>
      <c r="K20" s="7">
        <v>0.69</v>
      </c>
      <c r="L20" s="7">
        <f>Table1[[#This Row],[err_d13C VPDB '[‰']]]^2</f>
        <v>1.6000000000000001E-3</v>
      </c>
      <c r="M20" s="7">
        <f>Table1[[#This Row],[err_dD SMOW '[‰']]]^2</f>
        <v>0.47609999999999991</v>
      </c>
      <c r="N20" s="7">
        <f>1/(Table1[[#This Row],[Integrated CH4 '[ppb']]])</f>
        <v>1.1999040076793856E-4</v>
      </c>
    </row>
    <row r="21" spans="2:14" x14ac:dyDescent="0.2">
      <c r="B21" s="1">
        <v>6</v>
      </c>
      <c r="C21" s="1" t="s">
        <v>16</v>
      </c>
      <c r="D21" s="3">
        <v>43240.48165509259</v>
      </c>
      <c r="E21" s="3">
        <v>43308</v>
      </c>
      <c r="F21" s="1" t="s">
        <v>2</v>
      </c>
      <c r="G21" s="1">
        <v>7793</v>
      </c>
      <c r="H21" s="7">
        <v>-46.84</v>
      </c>
      <c r="I21" s="7">
        <v>0.08</v>
      </c>
      <c r="J21" s="7">
        <v>-142.38</v>
      </c>
      <c r="K21" s="7">
        <v>0.18</v>
      </c>
      <c r="L21" s="7">
        <f>Table1[[#This Row],[err_d13C VPDB '[‰']]]^2</f>
        <v>6.4000000000000003E-3</v>
      </c>
      <c r="M21" s="7">
        <f>Table1[[#This Row],[err_dD SMOW '[‰']]]^2</f>
        <v>3.2399999999999998E-2</v>
      </c>
      <c r="N21" s="7">
        <f>1/(Table1[[#This Row],[Integrated CH4 '[ppb']]])</f>
        <v>1.2832028743744385E-4</v>
      </c>
    </row>
    <row r="22" spans="2:14" x14ac:dyDescent="0.2">
      <c r="B22" s="1">
        <v>7</v>
      </c>
      <c r="C22" s="1" t="s">
        <v>16</v>
      </c>
      <c r="D22" s="3">
        <v>43240.516145833331</v>
      </c>
      <c r="E22" s="3">
        <v>43304</v>
      </c>
      <c r="F22" s="1" t="s">
        <v>2</v>
      </c>
      <c r="G22" s="1">
        <v>8322</v>
      </c>
      <c r="H22" s="7">
        <v>-46.98</v>
      </c>
      <c r="I22" s="7">
        <v>0.19</v>
      </c>
      <c r="J22" s="7">
        <v>-142.32</v>
      </c>
      <c r="K22" s="7">
        <v>3.91</v>
      </c>
      <c r="L22" s="7">
        <f>Table1[[#This Row],[err_d13C VPDB '[‰']]]^2</f>
        <v>3.61E-2</v>
      </c>
      <c r="M22" s="7">
        <f>Table1[[#This Row],[err_dD SMOW '[‰']]]^2</f>
        <v>15.288100000000002</v>
      </c>
      <c r="N22" s="7">
        <f>1/(Table1[[#This Row],[Integrated CH4 '[ppb']]])</f>
        <v>1.2016342225426579E-4</v>
      </c>
    </row>
    <row r="23" spans="2:14" x14ac:dyDescent="0.2">
      <c r="B23" s="1">
        <v>8</v>
      </c>
      <c r="C23" s="1" t="s">
        <v>16</v>
      </c>
      <c r="D23" s="3">
        <v>43240.547453703701</v>
      </c>
      <c r="E23" s="3">
        <v>43308</v>
      </c>
      <c r="F23" s="1" t="s">
        <v>2</v>
      </c>
      <c r="G23" s="1">
        <v>10619</v>
      </c>
      <c r="H23" s="7">
        <v>-47.02</v>
      </c>
      <c r="I23" s="7">
        <v>0.05</v>
      </c>
      <c r="J23" s="7">
        <v>-145.97</v>
      </c>
      <c r="K23" s="7">
        <v>1.82</v>
      </c>
      <c r="L23" s="7">
        <f>Table1[[#This Row],[err_d13C VPDB '[‰']]]^2</f>
        <v>2.5000000000000005E-3</v>
      </c>
      <c r="M23" s="7">
        <f>Table1[[#This Row],[err_dD SMOW '[‰']]]^2</f>
        <v>3.3124000000000002</v>
      </c>
      <c r="N23" s="7">
        <f>1/(Table1[[#This Row],[Integrated CH4 '[ppb']]])</f>
        <v>9.4170825878142948E-5</v>
      </c>
    </row>
    <row r="24" spans="2:14" x14ac:dyDescent="0.2">
      <c r="B24" s="1">
        <v>9</v>
      </c>
      <c r="C24" s="1" t="s">
        <v>16</v>
      </c>
      <c r="D24" s="3">
        <v>43240.578645833331</v>
      </c>
      <c r="E24" s="3">
        <v>43307</v>
      </c>
      <c r="F24" s="1" t="s">
        <v>2</v>
      </c>
      <c r="G24" s="1">
        <v>11070</v>
      </c>
      <c r="H24" s="7">
        <v>-47.13</v>
      </c>
      <c r="I24" s="7">
        <v>0.05</v>
      </c>
      <c r="J24" s="7">
        <v>-145.52000000000001</v>
      </c>
      <c r="K24" s="7">
        <v>0.09</v>
      </c>
      <c r="L24" s="7">
        <f>Table1[[#This Row],[err_d13C VPDB '[‰']]]^2</f>
        <v>2.5000000000000005E-3</v>
      </c>
      <c r="M24" s="7">
        <f>Table1[[#This Row],[err_dD SMOW '[‰']]]^2</f>
        <v>8.0999999999999996E-3</v>
      </c>
      <c r="N24" s="7">
        <f>1/(Table1[[#This Row],[Integrated CH4 '[ppb']]])</f>
        <v>9.0334236675700095E-5</v>
      </c>
    </row>
    <row r="25" spans="2:14" x14ac:dyDescent="0.2">
      <c r="B25" s="1">
        <v>10</v>
      </c>
      <c r="C25" s="1" t="s">
        <v>16</v>
      </c>
      <c r="D25" s="3">
        <v>43241.410879629628</v>
      </c>
      <c r="E25" s="3">
        <v>43307</v>
      </c>
      <c r="F25" s="1" t="s">
        <v>0</v>
      </c>
      <c r="G25" s="1">
        <v>10426</v>
      </c>
      <c r="H25" s="7">
        <v>-46.84</v>
      </c>
      <c r="I25" s="7">
        <v>7.0000000000000007E-2</v>
      </c>
      <c r="J25" s="7">
        <v>-157.04</v>
      </c>
      <c r="K25" s="7">
        <v>0.1</v>
      </c>
      <c r="L25" s="7">
        <f>Table1[[#This Row],[err_d13C VPDB '[‰']]]^2</f>
        <v>4.9000000000000007E-3</v>
      </c>
      <c r="M25" s="7">
        <f>Table1[[#This Row],[err_dD SMOW '[‰']]]^2</f>
        <v>1.0000000000000002E-2</v>
      </c>
      <c r="N25" s="7">
        <f>1/(Table1[[#This Row],[Integrated CH4 '[ppb']]])</f>
        <v>9.5914061001342802E-5</v>
      </c>
    </row>
    <row r="26" spans="2:14" x14ac:dyDescent="0.2">
      <c r="B26" s="1">
        <v>11</v>
      </c>
      <c r="C26" s="1" t="s">
        <v>16</v>
      </c>
      <c r="D26" s="3">
        <v>43241.444016203706</v>
      </c>
      <c r="E26" s="3">
        <v>43307</v>
      </c>
      <c r="F26" s="1" t="s">
        <v>0</v>
      </c>
      <c r="G26" s="1">
        <v>10443</v>
      </c>
      <c r="H26" s="7">
        <v>-46.64</v>
      </c>
      <c r="I26" s="7">
        <v>0.14000000000000001</v>
      </c>
      <c r="J26" s="7">
        <v>-156.18</v>
      </c>
      <c r="K26" s="7">
        <v>0.62</v>
      </c>
      <c r="L26" s="7">
        <f>Table1[[#This Row],[err_d13C VPDB '[‰']]]^2</f>
        <v>1.9600000000000003E-2</v>
      </c>
      <c r="M26" s="7">
        <f>Table1[[#This Row],[err_dD SMOW '[‰']]]^2</f>
        <v>0.38440000000000002</v>
      </c>
      <c r="N26" s="7">
        <f>1/(Table1[[#This Row],[Integrated CH4 '[ppb']]])</f>
        <v>9.5757923968208366E-5</v>
      </c>
    </row>
    <row r="27" spans="2:14" x14ac:dyDescent="0.2">
      <c r="B27" s="1">
        <v>12</v>
      </c>
      <c r="C27" s="1" t="s">
        <v>16</v>
      </c>
      <c r="D27" s="3">
        <v>43241.475231481483</v>
      </c>
      <c r="E27" s="3">
        <v>43306</v>
      </c>
      <c r="F27" s="1" t="s">
        <v>0</v>
      </c>
      <c r="G27" s="1">
        <v>6213</v>
      </c>
      <c r="H27" s="7">
        <v>-46.97</v>
      </c>
      <c r="I27" s="7">
        <v>0.02</v>
      </c>
      <c r="J27" s="7">
        <v>-147.91</v>
      </c>
      <c r="K27" s="7">
        <v>0.75</v>
      </c>
      <c r="L27" s="7">
        <f>Table1[[#This Row],[err_d13C VPDB '[‰']]]^2</f>
        <v>4.0000000000000002E-4</v>
      </c>
      <c r="M27" s="7">
        <f>Table1[[#This Row],[err_dD SMOW '[‰']]]^2</f>
        <v>0.5625</v>
      </c>
      <c r="N27" s="7">
        <f>1/(Table1[[#This Row],[Integrated CH4 '[ppb']]])</f>
        <v>1.6095284081764043E-4</v>
      </c>
    </row>
    <row r="28" spans="2:14" x14ac:dyDescent="0.2">
      <c r="B28" s="1">
        <v>13</v>
      </c>
      <c r="C28" s="1" t="s">
        <v>16</v>
      </c>
      <c r="D28" s="3">
        <v>43241.516377314816</v>
      </c>
      <c r="E28" s="3" t="s">
        <v>1</v>
      </c>
      <c r="F28" s="1" t="s">
        <v>0</v>
      </c>
      <c r="G28" s="1"/>
      <c r="H28" s="7"/>
      <c r="I28" s="7"/>
      <c r="J28" s="7"/>
      <c r="K28" s="7"/>
      <c r="L28" s="7">
        <f>Table1[[#This Row],[err_d13C VPDB '[‰']]]^2</f>
        <v>0</v>
      </c>
      <c r="M28" s="7">
        <f>Table1[[#This Row],[err_dD SMOW '[‰']]]^2</f>
        <v>0</v>
      </c>
      <c r="N28" s="7" t="e">
        <f>1/(Table1[[#This Row],[Integrated CH4 '[ppb']]])</f>
        <v>#DIV/0!</v>
      </c>
    </row>
    <row r="29" spans="2:14" x14ac:dyDescent="0.2">
      <c r="B29" s="1">
        <v>14</v>
      </c>
      <c r="C29" s="1" t="s">
        <v>16</v>
      </c>
      <c r="D29" s="3">
        <v>43241.548321759263</v>
      </c>
      <c r="E29" s="3">
        <v>43304</v>
      </c>
      <c r="F29" s="1" t="s">
        <v>0</v>
      </c>
      <c r="G29" s="1">
        <v>5230</v>
      </c>
      <c r="H29" s="7">
        <v>-46.63</v>
      </c>
      <c r="I29" s="7">
        <v>0.06</v>
      </c>
      <c r="J29" s="7">
        <v>-144.86000000000001</v>
      </c>
      <c r="K29" s="7">
        <v>3.17</v>
      </c>
      <c r="L29" s="7">
        <f>Table1[[#This Row],[err_d13C VPDB '[‰']]]^2</f>
        <v>3.5999999999999999E-3</v>
      </c>
      <c r="M29" s="7">
        <f>Table1[[#This Row],[err_dD SMOW '[‰']]]^2</f>
        <v>10.0489</v>
      </c>
      <c r="N29" s="7">
        <f>1/(Table1[[#This Row],[Integrated CH4 '[ppb']]])</f>
        <v>1.9120458891013384E-4</v>
      </c>
    </row>
    <row r="30" spans="2:14" x14ac:dyDescent="0.2">
      <c r="B30" s="1">
        <v>16</v>
      </c>
      <c r="C30" s="1" t="s">
        <v>16</v>
      </c>
      <c r="D30" s="3">
        <v>43242.413773148146</v>
      </c>
      <c r="E30" s="3">
        <v>43307</v>
      </c>
      <c r="F30" s="1" t="s">
        <v>4</v>
      </c>
      <c r="G30" s="1">
        <v>3637</v>
      </c>
      <c r="H30" s="7">
        <v>-49.74</v>
      </c>
      <c r="I30" s="7">
        <v>9.8117387039738518E-2</v>
      </c>
      <c r="J30" s="7">
        <v>-132.34</v>
      </c>
      <c r="K30" s="7">
        <v>1.22</v>
      </c>
      <c r="L30" s="7">
        <f>Table1[[#This Row],[err_d13C VPDB '[‰']]]^2</f>
        <v>9.6270216395058488E-3</v>
      </c>
      <c r="M30" s="7">
        <f>Table1[[#This Row],[err_dD SMOW '[‰']]]^2</f>
        <v>1.4883999999999999</v>
      </c>
      <c r="N30" s="7">
        <f>1/(Table1[[#This Row],[Integrated CH4 '[ppb']]])</f>
        <v>2.7495188342040145E-4</v>
      </c>
    </row>
    <row r="31" spans="2:14" x14ac:dyDescent="0.2">
      <c r="B31" s="1">
        <v>17</v>
      </c>
      <c r="C31" s="1" t="s">
        <v>16</v>
      </c>
      <c r="D31" s="3">
        <v>43242.447222222225</v>
      </c>
      <c r="E31" s="3">
        <v>43306</v>
      </c>
      <c r="F31" s="1" t="s">
        <v>4</v>
      </c>
      <c r="G31" s="1">
        <v>4193</v>
      </c>
      <c r="H31" s="7">
        <v>-49.67</v>
      </c>
      <c r="I31" s="7">
        <v>2.1808664999473659E-2</v>
      </c>
      <c r="J31" s="7">
        <v>-128.32</v>
      </c>
      <c r="K31" s="7">
        <v>11.94</v>
      </c>
      <c r="L31" s="7">
        <f>Table1[[#This Row],[err_d13C VPDB '[‰']]]^2</f>
        <v>4.7561786905926738E-4</v>
      </c>
      <c r="M31" s="7">
        <f>Table1[[#This Row],[err_dD SMOW '[‰']]]^2</f>
        <v>142.56359999999998</v>
      </c>
      <c r="N31" s="7">
        <f>1/(Table1[[#This Row],[Integrated CH4 '[ppb']]])</f>
        <v>2.3849272597185786E-4</v>
      </c>
    </row>
    <row r="32" spans="2:14" x14ac:dyDescent="0.2">
      <c r="B32" s="1">
        <v>18</v>
      </c>
      <c r="C32" s="1" t="s">
        <v>16</v>
      </c>
      <c r="D32" s="3">
        <v>43242.486087962963</v>
      </c>
      <c r="E32" s="3">
        <v>43308</v>
      </c>
      <c r="F32" s="1" t="s">
        <v>4</v>
      </c>
      <c r="G32" s="1">
        <v>5100</v>
      </c>
      <c r="H32" s="7">
        <v>-52.38</v>
      </c>
      <c r="I32" s="7">
        <v>0.03</v>
      </c>
      <c r="J32" s="7">
        <v>-139.30000000000001</v>
      </c>
      <c r="K32" s="7">
        <v>1.66</v>
      </c>
      <c r="L32" s="7">
        <f>Table1[[#This Row],[err_d13C VPDB '[‰']]]^2</f>
        <v>8.9999999999999998E-4</v>
      </c>
      <c r="M32" s="7">
        <f>Table1[[#This Row],[err_dD SMOW '[‰']]]^2</f>
        <v>2.7555999999999998</v>
      </c>
      <c r="N32" s="7">
        <f>1/(Table1[[#This Row],[Integrated CH4 '[ppb']]])</f>
        <v>1.9607843137254901E-4</v>
      </c>
    </row>
    <row r="33" spans="2:14" x14ac:dyDescent="0.2">
      <c r="B33" s="13">
        <v>19</v>
      </c>
      <c r="C33" s="13" t="s">
        <v>16</v>
      </c>
      <c r="D33" s="14">
        <v>43242.518171296295</v>
      </c>
      <c r="E33" s="14">
        <v>43306</v>
      </c>
      <c r="F33" s="13" t="s">
        <v>4</v>
      </c>
      <c r="G33" s="13">
        <v>2678</v>
      </c>
      <c r="H33" s="15">
        <v>-48.99</v>
      </c>
      <c r="I33" s="15">
        <v>0</v>
      </c>
      <c r="J33" s="15">
        <v>-108.09</v>
      </c>
      <c r="K33" s="15">
        <v>3.2096449342953921</v>
      </c>
      <c r="L33" s="7">
        <f>Table1[[#This Row],[err_d13C VPDB '[‰']]]^2</f>
        <v>0</v>
      </c>
      <c r="M33" s="7">
        <f>Table1[[#This Row],[err_dD SMOW '[‰']]]^2</f>
        <v>10.301820604248071</v>
      </c>
      <c r="N33" s="7">
        <f>1/(Table1[[#This Row],[Integrated CH4 '[ppb']]])</f>
        <v>3.734129947722181E-4</v>
      </c>
    </row>
    <row r="34" spans="2:14" x14ac:dyDescent="0.2">
      <c r="B34" s="13">
        <v>22</v>
      </c>
      <c r="C34" s="13" t="s">
        <v>16</v>
      </c>
      <c r="D34" s="14">
        <v>43243.427777777775</v>
      </c>
      <c r="E34" s="14">
        <v>43304</v>
      </c>
      <c r="F34" s="13" t="s">
        <v>5</v>
      </c>
      <c r="G34" s="13">
        <v>4285</v>
      </c>
      <c r="H34" s="15">
        <v>-49.22</v>
      </c>
      <c r="I34" s="15">
        <v>0.05</v>
      </c>
      <c r="J34" s="15">
        <v>-134.4</v>
      </c>
      <c r="K34" s="15">
        <v>5.75</v>
      </c>
      <c r="L34" s="7">
        <f>Table1[[#This Row],[err_d13C VPDB '[‰']]]^2</f>
        <v>2.5000000000000005E-3</v>
      </c>
      <c r="M34" s="7">
        <f>Table1[[#This Row],[err_dD SMOW '[‰']]]^2</f>
        <v>33.0625</v>
      </c>
      <c r="N34" s="7">
        <f>1/(Table1[[#This Row],[Integrated CH4 '[ppb']]])</f>
        <v>2.3337222870478414E-4</v>
      </c>
    </row>
    <row r="35" spans="2:14" x14ac:dyDescent="0.2">
      <c r="B35" s="1">
        <v>23</v>
      </c>
      <c r="C35" s="1" t="s">
        <v>16</v>
      </c>
      <c r="D35" s="3">
        <v>43243.481944444444</v>
      </c>
      <c r="E35" s="3">
        <v>43308</v>
      </c>
      <c r="F35" s="1" t="s">
        <v>5</v>
      </c>
      <c r="G35" s="1">
        <v>9488</v>
      </c>
      <c r="H35" s="7">
        <v>-49.58</v>
      </c>
      <c r="I35" s="7">
        <v>0.01</v>
      </c>
      <c r="J35" s="7">
        <v>-161.75</v>
      </c>
      <c r="K35" s="7">
        <v>3.44</v>
      </c>
      <c r="L35" s="7">
        <f>Table1[[#This Row],[err_d13C VPDB '[‰']]]^2</f>
        <v>1E-4</v>
      </c>
      <c r="M35" s="7">
        <f>Table1[[#This Row],[err_dD SMOW '[‰']]]^2</f>
        <v>11.833599999999999</v>
      </c>
      <c r="N35" s="7">
        <f>1/(Table1[[#This Row],[Integrated CH4 '[ppb']]])</f>
        <v>1.0539629005059021E-4</v>
      </c>
    </row>
    <row r="36" spans="2:14" x14ac:dyDescent="0.2">
      <c r="B36" s="1">
        <v>24</v>
      </c>
      <c r="C36" s="1" t="s">
        <v>16</v>
      </c>
      <c r="D36" s="3">
        <v>43243.520138888889</v>
      </c>
      <c r="E36" s="3">
        <v>43304</v>
      </c>
      <c r="F36" s="1" t="s">
        <v>5</v>
      </c>
      <c r="G36" s="1">
        <v>7957</v>
      </c>
      <c r="H36" s="7">
        <v>-49.66</v>
      </c>
      <c r="I36" s="7">
        <v>0.14000000000000001</v>
      </c>
      <c r="J36" s="7">
        <v>-154.9</v>
      </c>
      <c r="K36" s="7">
        <v>1.52</v>
      </c>
      <c r="L36" s="7">
        <f>Table1[[#This Row],[err_d13C VPDB '[‰']]]^2</f>
        <v>1.9600000000000003E-2</v>
      </c>
      <c r="M36" s="7">
        <f>Table1[[#This Row],[err_dD SMOW '[‰']]]^2</f>
        <v>2.3104</v>
      </c>
      <c r="N36" s="7">
        <f>1/(Table1[[#This Row],[Integrated CH4 '[ppb']]])</f>
        <v>1.2567550584391103E-4</v>
      </c>
    </row>
    <row r="37" spans="2:14" x14ac:dyDescent="0.2">
      <c r="B37" s="1">
        <v>25</v>
      </c>
      <c r="C37" s="1" t="s">
        <v>16</v>
      </c>
      <c r="D37" s="3">
        <v>43243.552777777775</v>
      </c>
      <c r="E37" s="3">
        <v>43307</v>
      </c>
      <c r="F37" s="1" t="s">
        <v>5</v>
      </c>
      <c r="G37" s="1">
        <v>10342</v>
      </c>
      <c r="H37" s="7">
        <v>-50.04</v>
      </c>
      <c r="I37" s="7">
        <v>0.05</v>
      </c>
      <c r="J37" s="7">
        <v>-157.77000000000001</v>
      </c>
      <c r="K37" s="7">
        <v>0.74</v>
      </c>
      <c r="L37" s="7">
        <f>Table1[[#This Row],[err_d13C VPDB '[‰']]]^2</f>
        <v>2.5000000000000005E-3</v>
      </c>
      <c r="M37" s="7">
        <f>Table1[[#This Row],[err_dD SMOW '[‰']]]^2</f>
        <v>0.54759999999999998</v>
      </c>
      <c r="N37" s="7">
        <f>1/(Table1[[#This Row],[Integrated CH4 '[ppb']]])</f>
        <v>9.6693096112937532E-5</v>
      </c>
    </row>
    <row r="38" spans="2:14" x14ac:dyDescent="0.2">
      <c r="B38" s="1">
        <v>27</v>
      </c>
      <c r="C38" s="1" t="s">
        <v>16</v>
      </c>
      <c r="D38" s="3">
        <v>43244.385879629626</v>
      </c>
      <c r="E38" s="3">
        <v>43304</v>
      </c>
      <c r="F38" s="1" t="s">
        <v>5</v>
      </c>
      <c r="G38" s="1">
        <v>2910</v>
      </c>
      <c r="H38" s="7">
        <v>-48.67</v>
      </c>
      <c r="I38" s="7">
        <v>0.08</v>
      </c>
      <c r="J38" s="7">
        <v>-126.63</v>
      </c>
      <c r="K38" s="7">
        <v>5.46</v>
      </c>
      <c r="L38" s="7">
        <f>Table1[[#This Row],[err_d13C VPDB '[‰']]]^2</f>
        <v>6.4000000000000003E-3</v>
      </c>
      <c r="M38" s="7">
        <f>Table1[[#This Row],[err_dD SMOW '[‰']]]^2</f>
        <v>29.811599999999999</v>
      </c>
      <c r="N38" s="7">
        <f>1/(Table1[[#This Row],[Integrated CH4 '[ppb']]])</f>
        <v>3.4364261168384882E-4</v>
      </c>
    </row>
    <row r="39" spans="2:14" x14ac:dyDescent="0.2">
      <c r="B39" s="1">
        <v>28</v>
      </c>
      <c r="C39" s="1" t="s">
        <v>16</v>
      </c>
      <c r="D39" s="3">
        <v>43244.417442129627</v>
      </c>
      <c r="E39" s="3">
        <v>43308</v>
      </c>
      <c r="F39" s="1" t="s">
        <v>5</v>
      </c>
      <c r="G39" s="1">
        <v>8675</v>
      </c>
      <c r="H39" s="7">
        <v>-49.74</v>
      </c>
      <c r="I39" s="7">
        <v>0.11</v>
      </c>
      <c r="J39" s="7">
        <v>-154.25</v>
      </c>
      <c r="K39" s="7">
        <v>1.34</v>
      </c>
      <c r="L39" s="7">
        <f>Table1[[#This Row],[err_d13C VPDB '[‰']]]^2</f>
        <v>1.21E-2</v>
      </c>
      <c r="M39" s="7">
        <f>Table1[[#This Row],[err_dD SMOW '[‰']]]^2</f>
        <v>1.7956000000000003</v>
      </c>
      <c r="N39" s="7">
        <f>1/(Table1[[#This Row],[Integrated CH4 '[ppb']]])</f>
        <v>1.1527377521613833E-4</v>
      </c>
    </row>
    <row r="40" spans="2:14" x14ac:dyDescent="0.2">
      <c r="B40" s="1">
        <v>29</v>
      </c>
      <c r="C40" s="1" t="s">
        <v>16</v>
      </c>
      <c r="D40" s="3">
        <v>43244.45821759259</v>
      </c>
      <c r="E40" s="3">
        <v>43306</v>
      </c>
      <c r="F40" s="1" t="s">
        <v>5</v>
      </c>
      <c r="G40" s="1">
        <v>1920</v>
      </c>
      <c r="H40" s="7">
        <v>-48.42</v>
      </c>
      <c r="I40" s="7">
        <v>2.1808664999473659E-2</v>
      </c>
      <c r="J40" s="7">
        <v>-90.05</v>
      </c>
      <c r="K40" s="7">
        <v>3.2980446637616532</v>
      </c>
      <c r="L40" s="7">
        <f>Table1[[#This Row],[err_d13C VPDB '[‰']]]^2</f>
        <v>4.7561786905926738E-4</v>
      </c>
      <c r="M40" s="7">
        <f>Table1[[#This Row],[err_dD SMOW '[‰']]]^2</f>
        <v>10.877098604166717</v>
      </c>
      <c r="N40" s="7">
        <f>1/(Table1[[#This Row],[Integrated CH4 '[ppb']]])</f>
        <v>5.2083333333333333E-4</v>
      </c>
    </row>
    <row r="41" spans="2:14" x14ac:dyDescent="0.2">
      <c r="B41" s="1">
        <v>30</v>
      </c>
      <c r="C41" s="1" t="s">
        <v>16</v>
      </c>
      <c r="D41" s="3">
        <v>43244.502569444441</v>
      </c>
      <c r="E41" s="3">
        <v>43308</v>
      </c>
      <c r="F41" s="1" t="s">
        <v>5</v>
      </c>
      <c r="G41" s="1">
        <v>9702</v>
      </c>
      <c r="H41" s="7">
        <v>-50.17</v>
      </c>
      <c r="I41" s="7">
        <v>0.14000000000000001</v>
      </c>
      <c r="J41" s="7">
        <v>-159.97</v>
      </c>
      <c r="K41" s="7">
        <v>1.2</v>
      </c>
      <c r="L41" s="7">
        <f>Table1[[#This Row],[err_d13C VPDB '[‰']]]^2</f>
        <v>1.9600000000000003E-2</v>
      </c>
      <c r="M41" s="7">
        <f>Table1[[#This Row],[err_dD SMOW '[‰']]]^2</f>
        <v>1.44</v>
      </c>
      <c r="N41" s="7">
        <f>1/(Table1[[#This Row],[Integrated CH4 '[ppb']]])</f>
        <v>1.0307153164296021E-4</v>
      </c>
    </row>
    <row r="42" spans="2:14" x14ac:dyDescent="0.2">
      <c r="B42" s="1">
        <v>34</v>
      </c>
      <c r="C42" s="1" t="s">
        <v>16</v>
      </c>
      <c r="D42" s="3">
        <v>43245.408912037034</v>
      </c>
      <c r="E42" s="3">
        <v>43307</v>
      </c>
      <c r="F42" s="1" t="s">
        <v>3</v>
      </c>
      <c r="G42" s="1">
        <v>4965</v>
      </c>
      <c r="H42" s="7">
        <v>-47.4</v>
      </c>
      <c r="I42" s="7">
        <v>5.5507635152714251E-2</v>
      </c>
      <c r="J42" s="7">
        <v>-137.16</v>
      </c>
      <c r="K42" s="7">
        <v>0.33</v>
      </c>
      <c r="L42" s="7">
        <f>Table1[[#This Row],[err_d13C VPDB '[‰']]]^2</f>
        <v>3.0810975602468386E-3</v>
      </c>
      <c r="M42" s="7">
        <f>Table1[[#This Row],[err_dD SMOW '[‰']]]^2</f>
        <v>0.10890000000000001</v>
      </c>
      <c r="N42" s="7">
        <f>1/(Table1[[#This Row],[Integrated CH4 '[ppb']]])</f>
        <v>2.014098690835851E-4</v>
      </c>
    </row>
    <row r="43" spans="2:14" x14ac:dyDescent="0.2">
      <c r="B43" s="1">
        <v>35</v>
      </c>
      <c r="C43" s="1" t="s">
        <v>16</v>
      </c>
      <c r="D43" s="3">
        <v>43245.436689814815</v>
      </c>
      <c r="E43" s="3">
        <v>43308</v>
      </c>
      <c r="F43" s="1" t="s">
        <v>3</v>
      </c>
      <c r="G43" s="1">
        <v>4787</v>
      </c>
      <c r="H43" s="7">
        <v>-47.77</v>
      </c>
      <c r="I43" s="7">
        <v>7.2886986731660025E-2</v>
      </c>
      <c r="J43" s="7">
        <v>-137.94999999999999</v>
      </c>
      <c r="K43" s="7">
        <v>1.17</v>
      </c>
      <c r="L43" s="7">
        <f>Table1[[#This Row],[err_d13C VPDB '[‰']]]^2</f>
        <v>5.3125128348211845E-3</v>
      </c>
      <c r="M43" s="7">
        <f>Table1[[#This Row],[err_dD SMOW '[‰']]]^2</f>
        <v>1.3688999999999998</v>
      </c>
      <c r="N43" s="7">
        <f>1/(Table1[[#This Row],[Integrated CH4 '[ppb']]])</f>
        <v>2.0889910173386254E-4</v>
      </c>
    </row>
    <row r="44" spans="2:14" x14ac:dyDescent="0.2">
      <c r="B44" s="1">
        <v>36</v>
      </c>
      <c r="C44" s="1" t="s">
        <v>16</v>
      </c>
      <c r="D44" s="3">
        <v>43245.465277777781</v>
      </c>
      <c r="E44" s="3">
        <v>43304</v>
      </c>
      <c r="F44" s="1" t="s">
        <v>3</v>
      </c>
      <c r="G44" s="1">
        <v>7887</v>
      </c>
      <c r="H44" s="7">
        <v>-45.73</v>
      </c>
      <c r="I44" s="7">
        <v>0.01</v>
      </c>
      <c r="J44" s="7">
        <v>-144.96</v>
      </c>
      <c r="K44" s="7">
        <v>1.85</v>
      </c>
      <c r="L44" s="7">
        <f>Table1[[#This Row],[err_d13C VPDB '[‰']]]^2</f>
        <v>1E-4</v>
      </c>
      <c r="M44" s="7">
        <f>Table1[[#This Row],[err_dD SMOW '[‰']]]^2</f>
        <v>3.4225000000000003</v>
      </c>
      <c r="N44" s="7">
        <f>1/(Table1[[#This Row],[Integrated CH4 '[ppb']]])</f>
        <v>1.2679092177000128E-4</v>
      </c>
    </row>
    <row r="45" spans="2:14" x14ac:dyDescent="0.2">
      <c r="B45" s="1">
        <v>37</v>
      </c>
      <c r="C45" s="1" t="s">
        <v>16</v>
      </c>
      <c r="D45" s="3">
        <v>43245.496006944442</v>
      </c>
      <c r="E45" s="3">
        <v>43306</v>
      </c>
      <c r="F45" s="1" t="s">
        <v>3</v>
      </c>
      <c r="G45" s="1">
        <v>5589</v>
      </c>
      <c r="H45" s="7">
        <v>-48.62</v>
      </c>
      <c r="I45" s="7">
        <v>3.9071445935434289E-2</v>
      </c>
      <c r="J45" s="7">
        <v>-141.44999999999999</v>
      </c>
      <c r="K45" s="7">
        <v>0.09</v>
      </c>
      <c r="L45" s="7">
        <f>Table1[[#This Row],[err_d13C VPDB '[‰']]]^2</f>
        <v>1.5265778874855645E-3</v>
      </c>
      <c r="M45" s="7">
        <f>Table1[[#This Row],[err_dD SMOW '[‰']]]^2</f>
        <v>8.0999999999999996E-3</v>
      </c>
      <c r="N45" s="7">
        <f>1/(Table1[[#This Row],[Integrated CH4 '[ppb']]])</f>
        <v>1.7892288423689389E-4</v>
      </c>
    </row>
    <row r="46" spans="2:14" x14ac:dyDescent="0.2">
      <c r="B46" s="1">
        <v>41</v>
      </c>
      <c r="C46" s="1" t="s">
        <v>16</v>
      </c>
      <c r="D46" s="3">
        <v>43247.389062499999</v>
      </c>
      <c r="E46" s="3">
        <v>43304</v>
      </c>
      <c r="F46" s="1" t="s">
        <v>3</v>
      </c>
      <c r="G46" s="1">
        <v>3788</v>
      </c>
      <c r="H46" s="7">
        <v>-47.73</v>
      </c>
      <c r="I46" s="7">
        <v>0.39</v>
      </c>
      <c r="J46" s="7">
        <v>-124.35</v>
      </c>
      <c r="K46" s="7">
        <v>16.36</v>
      </c>
      <c r="L46" s="7">
        <f>Table1[[#This Row],[err_d13C VPDB '[‰']]]^2</f>
        <v>0.15210000000000001</v>
      </c>
      <c r="M46" s="7">
        <f>Table1[[#This Row],[err_dD SMOW '[‰']]]^2</f>
        <v>267.64959999999996</v>
      </c>
      <c r="N46" s="7">
        <f>1/(Table1[[#This Row],[Integrated CH4 '[ppb']]])</f>
        <v>2.6399155227032733E-4</v>
      </c>
    </row>
    <row r="47" spans="2:14" x14ac:dyDescent="0.2">
      <c r="B47" s="1">
        <v>42</v>
      </c>
      <c r="C47" s="1" t="s">
        <v>16</v>
      </c>
      <c r="D47" s="3">
        <v>43247.423958333333</v>
      </c>
      <c r="E47" s="3" t="s">
        <v>10</v>
      </c>
      <c r="F47" s="1" t="s">
        <v>3</v>
      </c>
      <c r="G47" s="1">
        <v>6224</v>
      </c>
      <c r="H47" s="7"/>
      <c r="I47" s="7"/>
      <c r="J47" s="7">
        <v>-144.43</v>
      </c>
      <c r="K47" s="7">
        <v>5.78</v>
      </c>
      <c r="L47" s="7">
        <f>Table1[[#This Row],[err_d13C VPDB '[‰']]]^2</f>
        <v>0</v>
      </c>
      <c r="M47" s="7">
        <f>Table1[[#This Row],[err_dD SMOW '[‰']]]^2</f>
        <v>33.4084</v>
      </c>
      <c r="N47" s="7">
        <f>1/(Table1[[#This Row],[Integrated CH4 '[ppb']]])</f>
        <v>1.6066838046272492E-4</v>
      </c>
    </row>
    <row r="48" spans="2:14" x14ac:dyDescent="0.2">
      <c r="B48" s="1">
        <v>43</v>
      </c>
      <c r="C48" s="1" t="s">
        <v>16</v>
      </c>
      <c r="D48" s="3">
        <v>43247.452719907407</v>
      </c>
      <c r="E48" s="3">
        <v>43307</v>
      </c>
      <c r="F48" s="1" t="s">
        <v>3</v>
      </c>
      <c r="G48" s="1">
        <v>5149</v>
      </c>
      <c r="H48" s="7">
        <v>-47.27</v>
      </c>
      <c r="I48" s="7">
        <v>5.5508000000000002E-2</v>
      </c>
      <c r="J48" s="7">
        <v>-139.13999999999999</v>
      </c>
      <c r="K48" s="7">
        <v>0.76</v>
      </c>
      <c r="L48" s="7">
        <f>Table1[[#This Row],[err_d13C VPDB '[‰']]]^2</f>
        <v>3.0811380640000004E-3</v>
      </c>
      <c r="M48" s="7">
        <f>Table1[[#This Row],[err_dD SMOW '[‰']]]^2</f>
        <v>0.5776</v>
      </c>
      <c r="N48" s="7">
        <f>1/(Table1[[#This Row],[Integrated CH4 '[ppb']]])</f>
        <v>1.9421246844047389E-4</v>
      </c>
    </row>
    <row r="49" spans="2:14" x14ac:dyDescent="0.2">
      <c r="B49" s="10">
        <v>44</v>
      </c>
      <c r="C49" s="10" t="s">
        <v>16</v>
      </c>
      <c r="D49" s="11">
        <v>43247.483101851853</v>
      </c>
      <c r="E49" s="11">
        <v>43304</v>
      </c>
      <c r="F49" s="10" t="s">
        <v>3</v>
      </c>
      <c r="G49" s="10">
        <v>7299</v>
      </c>
      <c r="H49" s="12">
        <v>-48.03</v>
      </c>
      <c r="I49" s="12">
        <v>0.06</v>
      </c>
      <c r="J49" s="12">
        <v>-141.79</v>
      </c>
      <c r="K49" s="12">
        <v>2.69</v>
      </c>
      <c r="L49" s="7">
        <f>Table1[[#This Row],[err_d13C VPDB '[‰']]]^2</f>
        <v>3.5999999999999999E-3</v>
      </c>
      <c r="M49" s="7">
        <f>Table1[[#This Row],[err_dD SMOW '[‰']]]^2</f>
        <v>7.2360999999999995</v>
      </c>
      <c r="N49" s="7">
        <f>1/(Table1[[#This Row],[Integrated CH4 '[ppb']]])</f>
        <v>1.3700506918755994E-4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2020-06-08T10:50:26Z</dcterms:created>
  <dcterms:modified xsi:type="dcterms:W3CDTF">2021-12-16T15:22:23Z</dcterms:modified>
</cp:coreProperties>
</file>