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Andrea_PhD_Uni_Innsbruck\AlpinLakesPaper\AlpinLake\"/>
    </mc:Choice>
  </mc:AlternateContent>
  <bookViews>
    <workbookView xWindow="0" yWindow="0" windowWidth="8520" windowHeight="11925"/>
  </bookViews>
  <sheets>
    <sheet name="Workflow and Calculation" sheetId="2" r:id="rId1"/>
    <sheet name="Alpine Lake Classification" sheetId="1" r:id="rId2"/>
    <sheet name="WDPP Plots" sheetId="3" r:id="rId3"/>
    <sheet name="Flow Depth Plot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2" l="1"/>
  <c r="O5" i="2"/>
  <c r="L25" i="2" l="1"/>
  <c r="M36" i="2" s="1"/>
  <c r="L16" i="2" l="1"/>
  <c r="L27" i="2" s="1"/>
  <c r="L38" i="2" s="1"/>
  <c r="N36" i="2"/>
  <c r="L36" i="2"/>
  <c r="L26" i="2"/>
  <c r="N37" i="2" s="1"/>
  <c r="N38" i="2" l="1"/>
  <c r="M38" i="2"/>
  <c r="M37" i="2"/>
  <c r="L37" i="2"/>
</calcChain>
</file>

<file path=xl/sharedStrings.xml><?xml version="1.0" encoding="utf-8"?>
<sst xmlns="http://schemas.openxmlformats.org/spreadsheetml/2006/main" count="53" uniqueCount="44">
  <si>
    <t>Mean</t>
  </si>
  <si>
    <t>Width</t>
  </si>
  <si>
    <t>Maximum Depth</t>
  </si>
  <si>
    <t>A</t>
  </si>
  <si>
    <t>L</t>
  </si>
  <si>
    <t>W</t>
  </si>
  <si>
    <t>1) Input data:</t>
  </si>
  <si>
    <t>Width (m)</t>
  </si>
  <si>
    <t xml:space="preserve">3) WDPP estimation: </t>
  </si>
  <si>
    <t>2) ShpP calculation:</t>
  </si>
  <si>
    <t>Maximum</t>
  </si>
  <si>
    <t>Minimum</t>
  </si>
  <si>
    <t>Insert data here</t>
  </si>
  <si>
    <t>Shape Product</t>
  </si>
  <si>
    <r>
      <t xml:space="preserve">Relationships between </t>
    </r>
    <r>
      <rPr>
        <i/>
        <sz val="10"/>
        <rFont val="Times New Roman"/>
        <family val="1"/>
      </rPr>
      <t xml:space="preserve">WDPP </t>
    </r>
    <r>
      <rPr>
        <sz val="10"/>
        <rFont val="Times New Roman"/>
        <family val="1"/>
      </rPr>
      <t>and flow depths at the shoreline, including correlation coefficients (</t>
    </r>
    <r>
      <rPr>
        <i/>
        <sz val="10"/>
        <rFont val="Times New Roman"/>
        <family val="1"/>
      </rPr>
      <t>r</t>
    </r>
    <r>
      <rPr>
        <sz val="10"/>
        <rFont val="Times New Roman"/>
        <family val="1"/>
      </rPr>
      <t>)</t>
    </r>
    <r>
      <rPr>
        <i/>
        <sz val="10"/>
        <rFont val="Times New Roman"/>
        <family val="1"/>
      </rPr>
      <t>,</t>
    </r>
    <r>
      <rPr>
        <sz val="10"/>
        <rFont val="Times New Roman"/>
        <family val="1"/>
      </rPr>
      <t xml:space="preserve"> equations, and coefficients of determination (</t>
    </r>
    <r>
      <rPr>
        <i/>
        <sz val="10"/>
        <rFont val="Times New Roman"/>
        <family val="1"/>
      </rPr>
      <t>R</t>
    </r>
    <r>
      <rPr>
        <i/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). In the equations, y is flow depth and x is </t>
    </r>
    <r>
      <rPr>
        <i/>
        <sz val="10"/>
        <rFont val="Times New Roman"/>
        <family val="1"/>
      </rPr>
      <t>WDPP</t>
    </r>
    <r>
      <rPr>
        <sz val="10"/>
        <rFont val="Times New Roman"/>
        <family val="1"/>
      </rPr>
      <t xml:space="preserve"> obtained from the equations in Table 2.</t>
    </r>
  </si>
  <si>
    <r>
      <t>V</t>
    </r>
    <r>
      <rPr>
        <b/>
        <i/>
        <vertAlign val="subscript"/>
        <sz val="10.5"/>
        <color theme="1"/>
        <rFont val="Times New Roman"/>
        <family val="1"/>
      </rPr>
      <t>w</t>
    </r>
  </si>
  <si>
    <r>
      <t>d</t>
    </r>
    <r>
      <rPr>
        <b/>
        <i/>
        <vertAlign val="subscript"/>
        <sz val="10.5"/>
        <color theme="1"/>
        <rFont val="Times New Roman"/>
        <family val="1"/>
      </rPr>
      <t>w</t>
    </r>
  </si>
  <si>
    <r>
      <t>D</t>
    </r>
    <r>
      <rPr>
        <b/>
        <i/>
        <vertAlign val="subscript"/>
        <sz val="10.5"/>
        <color theme="1"/>
        <rFont val="Times New Roman"/>
        <family val="1"/>
      </rPr>
      <t>w</t>
    </r>
  </si>
  <si>
    <r>
      <rPr>
        <b/>
        <sz val="10.5"/>
        <color theme="1"/>
        <rFont val="Times New Roman"/>
        <family val="1"/>
      </rPr>
      <t>Note:</t>
    </r>
    <r>
      <rPr>
        <sz val="10.5"/>
        <color theme="1"/>
        <rFont val="Times New Roman"/>
        <family val="1"/>
      </rPr>
      <t xml:space="preserve"> </t>
    </r>
    <r>
      <rPr>
        <i/>
        <sz val="10.5"/>
        <color theme="1"/>
        <rFont val="Times New Roman"/>
        <family val="1"/>
      </rPr>
      <t>D</t>
    </r>
    <r>
      <rPr>
        <i/>
        <vertAlign val="subscript"/>
        <sz val="10.5"/>
        <color theme="1"/>
        <rFont val="Times New Roman"/>
        <family val="1"/>
      </rPr>
      <t>w</t>
    </r>
    <r>
      <rPr>
        <sz val="10.5"/>
        <color theme="1"/>
        <rFont val="Times New Roman"/>
        <family val="1"/>
      </rPr>
      <t xml:space="preserve"> is not directly needed for calculation</t>
    </r>
  </si>
  <si>
    <r>
      <t xml:space="preserve">Based on </t>
    </r>
    <r>
      <rPr>
        <i/>
        <sz val="10.5"/>
        <color theme="1"/>
        <rFont val="Times New Roman"/>
        <family val="1"/>
      </rPr>
      <t>A</t>
    </r>
  </si>
  <si>
    <r>
      <t xml:space="preserve">Based on </t>
    </r>
    <r>
      <rPr>
        <i/>
        <sz val="10.5"/>
        <color theme="1"/>
        <rFont val="Times New Roman"/>
        <family val="1"/>
      </rPr>
      <t>V</t>
    </r>
    <r>
      <rPr>
        <i/>
        <vertAlign val="subscript"/>
        <sz val="10.5"/>
        <color theme="1"/>
        <rFont val="Times New Roman"/>
        <family val="1"/>
      </rPr>
      <t>w</t>
    </r>
  </si>
  <si>
    <r>
      <t xml:space="preserve">Based on </t>
    </r>
    <r>
      <rPr>
        <i/>
        <sz val="10.5"/>
        <color theme="1"/>
        <rFont val="Times New Roman"/>
        <family val="1"/>
      </rPr>
      <t>ShpP</t>
    </r>
  </si>
  <si>
    <t>Example from the Chehalis Lake case study (data refers to the north sub-basin).</t>
  </si>
  <si>
    <t>Calculation process:</t>
  </si>
  <si>
    <t>Length</t>
  </si>
  <si>
    <t>Length (m)</t>
  </si>
  <si>
    <t>Lake Area</t>
  </si>
  <si>
    <r>
      <t>Water Volume (Mm</t>
    </r>
    <r>
      <rPr>
        <vertAlign val="superscript"/>
        <sz val="10.5"/>
        <color theme="1"/>
        <rFont val="Times New Roman"/>
        <family val="1"/>
      </rPr>
      <t>3</t>
    </r>
    <r>
      <rPr>
        <sz val="10.5"/>
        <color theme="1"/>
        <rFont val="Times New Roman"/>
        <family val="1"/>
      </rPr>
      <t>)</t>
    </r>
  </si>
  <si>
    <r>
      <t>Lake Area (km</t>
    </r>
    <r>
      <rPr>
        <vertAlign val="superscript"/>
        <sz val="10.5"/>
        <color theme="1"/>
        <rFont val="Times New Roman"/>
        <family val="1"/>
      </rPr>
      <t>2</t>
    </r>
    <r>
      <rPr>
        <sz val="10.5"/>
        <color theme="1"/>
        <rFont val="Times New Roman"/>
        <family val="1"/>
      </rPr>
      <t>)</t>
    </r>
  </si>
  <si>
    <t>1) Lake´s geometrical characteristics data:</t>
  </si>
  <si>
    <t>Computational tool  - Geometry-based preliminary quantification of landslide-induced impulse wave attenuation in mountain lakes</t>
  </si>
  <si>
    <t>Workflow steps:</t>
  </si>
  <si>
    <r>
      <t>2) Calculation of the Shape Product (</t>
    </r>
    <r>
      <rPr>
        <b/>
        <i/>
        <sz val="10.5"/>
        <color theme="1"/>
        <rFont val="Times New Roman"/>
        <family val="1"/>
      </rPr>
      <t>ShpP</t>
    </r>
    <r>
      <rPr>
        <b/>
        <sz val="10.5"/>
        <color theme="1"/>
        <rFont val="Times New Roman"/>
        <family val="1"/>
      </rPr>
      <t>, Equation 2)</t>
    </r>
  </si>
  <si>
    <r>
      <t>3) Estimation of the Wave Decay Potential Paramenter (</t>
    </r>
    <r>
      <rPr>
        <b/>
        <i/>
        <sz val="10.5"/>
        <color theme="1"/>
        <rFont val="Times New Roman"/>
        <family val="1"/>
      </rPr>
      <t xml:space="preserve">WDPP, </t>
    </r>
    <r>
      <rPr>
        <b/>
        <sz val="10.5"/>
        <color theme="1"/>
        <rFont val="Times New Roman"/>
        <family val="1"/>
      </rPr>
      <t>equations 3, 4, 5</t>
    </r>
    <r>
      <rPr>
        <b/>
        <i/>
        <sz val="10.5"/>
        <color theme="1"/>
        <rFont val="Times New Roman"/>
        <family val="1"/>
      </rPr>
      <t xml:space="preserve"> </t>
    </r>
    <r>
      <rPr>
        <b/>
        <sz val="10.5"/>
        <color theme="1"/>
        <rFont val="Times New Roman"/>
        <family val="1"/>
      </rPr>
      <t>)</t>
    </r>
  </si>
  <si>
    <r>
      <rPr>
        <b/>
        <sz val="12"/>
        <rFont val="Times New Roman"/>
        <family val="1"/>
      </rPr>
      <t>NOTE:</t>
    </r>
    <r>
      <rPr>
        <sz val="12"/>
        <rFont val="Times New Roman"/>
        <family val="1"/>
      </rPr>
      <t xml:space="preserve"> when downloading or using this Excel spreadsheet, please cite as:                                                                         </t>
    </r>
    <r>
      <rPr>
        <b/>
        <sz val="12"/>
        <rFont val="Times New Roman"/>
        <family val="1"/>
      </rPr>
      <t>Andrea Franco. (2021). Excel Spreadsheet - Computational Tool for "Geometry-based preliminary quantification of land-slide-induced impulse wave attenuation in mountain lakes". Zenodo.</t>
    </r>
  </si>
  <si>
    <t>Mean Depth</t>
  </si>
  <si>
    <t>Mean Depth (m)</t>
  </si>
  <si>
    <t>Maximum Depth (m)</t>
  </si>
  <si>
    <r>
      <t>Correlation coefficients (</t>
    </r>
    <r>
      <rPr>
        <i/>
        <sz val="10.5"/>
        <color theme="1"/>
        <rFont val="Times New Roman"/>
        <family val="1"/>
      </rPr>
      <t>r</t>
    </r>
    <r>
      <rPr>
        <sz val="10.5"/>
        <color theme="1"/>
        <rFont val="Times New Roman"/>
        <family val="1"/>
      </rPr>
      <t xml:space="preserve">) between </t>
    </r>
    <r>
      <rPr>
        <i/>
        <sz val="10.5"/>
        <color theme="1"/>
        <rFont val="Times New Roman"/>
        <family val="1"/>
      </rPr>
      <t>WDPP</t>
    </r>
    <r>
      <rPr>
        <sz val="10.5"/>
        <color theme="1"/>
        <rFont val="Times New Roman"/>
        <family val="1"/>
      </rPr>
      <t xml:space="preserve"> and </t>
    </r>
    <r>
      <rPr>
        <i/>
        <sz val="10.5"/>
        <color theme="1"/>
        <rFont val="Times New Roman"/>
        <family val="1"/>
      </rPr>
      <t>A</t>
    </r>
    <r>
      <rPr>
        <sz val="10.5"/>
        <color theme="1"/>
        <rFont val="Times New Roman"/>
        <family val="1"/>
      </rPr>
      <t xml:space="preserve">, </t>
    </r>
    <r>
      <rPr>
        <i/>
        <sz val="10.5"/>
        <color theme="1"/>
        <rFont val="Times New Roman"/>
        <family val="1"/>
      </rPr>
      <t>V</t>
    </r>
    <r>
      <rPr>
        <i/>
        <vertAlign val="subscript"/>
        <sz val="10.5"/>
        <color theme="1"/>
        <rFont val="Times New Roman"/>
        <family val="1"/>
      </rPr>
      <t>w</t>
    </r>
    <r>
      <rPr>
        <sz val="10.5"/>
        <color theme="1"/>
        <rFont val="Times New Roman"/>
        <family val="1"/>
      </rPr>
      <t xml:space="preserve">, and </t>
    </r>
    <r>
      <rPr>
        <i/>
        <sz val="10.5"/>
        <color theme="1"/>
        <rFont val="Times New Roman"/>
        <family val="1"/>
      </rPr>
      <t>ShpP</t>
    </r>
    <r>
      <rPr>
        <sz val="10.5"/>
        <color theme="1"/>
        <rFont val="Times New Roman"/>
        <family val="1"/>
      </rPr>
      <t>; equations; and corresponding coefficients of determination (</t>
    </r>
    <r>
      <rPr>
        <i/>
        <sz val="10.5"/>
        <color theme="1"/>
        <rFont val="Times New Roman"/>
        <family val="1"/>
      </rPr>
      <t>R</t>
    </r>
    <r>
      <rPr>
        <i/>
        <vertAlign val="superscript"/>
        <sz val="10.5"/>
        <color theme="1"/>
        <rFont val="Times New Roman"/>
        <family val="1"/>
      </rPr>
      <t>2</t>
    </r>
    <r>
      <rPr>
        <sz val="10.5"/>
        <color theme="1"/>
        <rFont val="Times New Roman"/>
        <family val="1"/>
      </rPr>
      <t xml:space="preserve">), where y is </t>
    </r>
    <r>
      <rPr>
        <i/>
        <sz val="10.5"/>
        <color theme="1"/>
        <rFont val="Times New Roman"/>
        <family val="1"/>
      </rPr>
      <t>WDPP</t>
    </r>
    <r>
      <rPr>
        <sz val="10.5"/>
        <color theme="1"/>
        <rFont val="Times New Roman"/>
        <family val="1"/>
      </rPr>
      <t xml:space="preserve"> and x is </t>
    </r>
    <r>
      <rPr>
        <i/>
        <sz val="10.5"/>
        <color theme="1"/>
        <rFont val="Times New Roman"/>
        <family val="1"/>
      </rPr>
      <t>A</t>
    </r>
    <r>
      <rPr>
        <sz val="10.5"/>
        <color theme="1"/>
        <rFont val="Times New Roman"/>
        <family val="1"/>
      </rPr>
      <t xml:space="preserve">, </t>
    </r>
    <r>
      <rPr>
        <i/>
        <sz val="10.5"/>
        <color theme="1"/>
        <rFont val="Times New Roman"/>
        <family val="1"/>
      </rPr>
      <t>V</t>
    </r>
    <r>
      <rPr>
        <i/>
        <vertAlign val="subscript"/>
        <sz val="10.5"/>
        <color theme="1"/>
        <rFont val="Times New Roman"/>
        <family val="1"/>
      </rPr>
      <t>w</t>
    </r>
    <r>
      <rPr>
        <vertAlign val="subscript"/>
        <sz val="10.5"/>
        <color theme="1"/>
        <rFont val="Times New Roman"/>
        <family val="1"/>
      </rPr>
      <t>,</t>
    </r>
    <r>
      <rPr>
        <sz val="10.5"/>
        <color theme="1"/>
        <rFont val="Times New Roman"/>
        <family val="1"/>
      </rPr>
      <t xml:space="preserve"> or </t>
    </r>
    <r>
      <rPr>
        <i/>
        <sz val="10.5"/>
        <color theme="1"/>
        <rFont val="Times New Roman"/>
        <family val="1"/>
      </rPr>
      <t>ShpP.</t>
    </r>
  </si>
  <si>
    <t>4) Estimation of the expected Flow Depth at the shoreline (equations 6, 7, 8)</t>
  </si>
  <si>
    <t xml:space="preserve">4) Expected Flow Depth estimation: </t>
  </si>
  <si>
    <t>Water Volume</t>
  </si>
  <si>
    <r>
      <rPr>
        <b/>
        <sz val="10.5"/>
        <color theme="1"/>
        <rFont val="Times New Roman"/>
        <family val="1"/>
      </rPr>
      <t>Note</t>
    </r>
    <r>
      <rPr>
        <sz val="10.5"/>
        <color theme="1"/>
        <rFont val="Times New Roman"/>
        <family val="1"/>
      </rPr>
      <t xml:space="preserve">: if </t>
    </r>
    <r>
      <rPr>
        <i/>
        <sz val="10.5"/>
        <color theme="1"/>
        <rFont val="Times New Roman"/>
        <family val="1"/>
      </rPr>
      <t>W</t>
    </r>
    <r>
      <rPr>
        <sz val="10.5"/>
        <color theme="1"/>
        <rFont val="Times New Roman"/>
        <family val="1"/>
      </rPr>
      <t xml:space="preserve"> and </t>
    </r>
    <r>
      <rPr>
        <i/>
        <sz val="10.5"/>
        <color theme="1"/>
        <rFont val="Times New Roman"/>
        <family val="1"/>
      </rPr>
      <t>L</t>
    </r>
    <r>
      <rPr>
        <sz val="10.5"/>
        <color theme="1"/>
        <rFont val="Times New Roman"/>
        <family val="1"/>
      </rPr>
      <t xml:space="preserve"> are not available, do not consider WDPP and Flow Depth based on </t>
    </r>
    <r>
      <rPr>
        <i/>
        <sz val="10.5"/>
        <color theme="1"/>
        <rFont val="Times New Roman"/>
        <family val="1"/>
      </rPr>
      <t>ShpP</t>
    </r>
    <r>
      <rPr>
        <sz val="10.5"/>
        <color theme="1"/>
        <rFont val="Times New Roman"/>
        <family val="1"/>
      </rPr>
      <t xml:space="preserve">, but based on </t>
    </r>
    <r>
      <rPr>
        <i/>
        <sz val="10.5"/>
        <color theme="1"/>
        <rFont val="Times New Roman"/>
        <family val="1"/>
      </rPr>
      <t>A</t>
    </r>
    <r>
      <rPr>
        <sz val="10.5"/>
        <color theme="1"/>
        <rFont val="Times New Roman"/>
        <family val="1"/>
      </rPr>
      <t xml:space="preserve"> or </t>
    </r>
    <r>
      <rPr>
        <i/>
        <sz val="10.5"/>
        <color theme="1"/>
        <rFont val="Times New Roman"/>
        <family val="1"/>
      </rPr>
      <t>V</t>
    </r>
    <r>
      <rPr>
        <i/>
        <vertAlign val="subscript"/>
        <sz val="10.5"/>
        <color theme="1"/>
        <rFont val="Times New Roman"/>
        <family val="1"/>
      </rPr>
      <t>w</t>
    </r>
  </si>
  <si>
    <r>
      <t xml:space="preserve">where </t>
    </r>
    <r>
      <rPr>
        <i/>
        <sz val="10.5"/>
        <rFont val="Times New Roman"/>
        <family val="1"/>
      </rPr>
      <t>V</t>
    </r>
    <r>
      <rPr>
        <i/>
        <vertAlign val="subscript"/>
        <sz val="10.5"/>
        <rFont val="Times New Roman"/>
        <family val="1"/>
      </rPr>
      <t>w</t>
    </r>
    <r>
      <rPr>
        <sz val="10.5"/>
        <rFont val="Times New Roman"/>
        <family val="1"/>
      </rPr>
      <t xml:space="preserve"> is water volume, </t>
    </r>
    <r>
      <rPr>
        <i/>
        <sz val="10.5"/>
        <rFont val="Times New Roman"/>
        <family val="1"/>
      </rPr>
      <t>A</t>
    </r>
    <r>
      <rPr>
        <sz val="10.5"/>
        <rFont val="Times New Roman"/>
        <family val="1"/>
      </rPr>
      <t xml:space="preserve"> is lake area, </t>
    </r>
    <r>
      <rPr>
        <i/>
        <sz val="10.5"/>
        <rFont val="Times New Roman"/>
        <family val="1"/>
      </rPr>
      <t>W</t>
    </r>
    <r>
      <rPr>
        <sz val="10.5"/>
        <rFont val="Times New Roman"/>
        <family val="1"/>
      </rPr>
      <t xml:space="preserve"> and L are lake width and length, respectively, and </t>
    </r>
    <r>
      <rPr>
        <i/>
        <sz val="10.5"/>
        <rFont val="Times New Roman"/>
        <family val="1"/>
      </rPr>
      <t>d</t>
    </r>
    <r>
      <rPr>
        <i/>
        <vertAlign val="subscript"/>
        <sz val="10.5"/>
        <rFont val="Times New Roman"/>
        <family val="1"/>
      </rPr>
      <t>w</t>
    </r>
    <r>
      <rPr>
        <sz val="10.5"/>
        <rFont val="Times New Roman"/>
        <family val="1"/>
      </rPr>
      <t xml:space="preserve"> is mean lake depth.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</si>
</sst>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Times New Roman"/>
      <family val="1"/>
    </font>
    <font>
      <i/>
      <sz val="10"/>
      <name val="Times New Roman"/>
      <family val="1"/>
    </font>
    <font>
      <i/>
      <vertAlign val="superscript"/>
      <sz val="10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b/>
      <i/>
      <sz val="10.5"/>
      <color theme="1"/>
      <name val="Times New Roman"/>
      <family val="1"/>
    </font>
    <font>
      <b/>
      <i/>
      <vertAlign val="subscript"/>
      <sz val="10.5"/>
      <color theme="1"/>
      <name val="Times New Roman"/>
      <family val="1"/>
    </font>
    <font>
      <vertAlign val="superscript"/>
      <sz val="10.5"/>
      <color theme="1"/>
      <name val="Times New Roman"/>
      <family val="1"/>
    </font>
    <font>
      <i/>
      <sz val="10.5"/>
      <color theme="1"/>
      <name val="Times New Roman"/>
      <family val="1"/>
    </font>
    <font>
      <i/>
      <vertAlign val="subscript"/>
      <sz val="10.5"/>
      <color theme="1"/>
      <name val="Times New Roman"/>
      <family val="1"/>
    </font>
    <font>
      <sz val="10.5"/>
      <name val="Times New Roman"/>
      <family val="1"/>
    </font>
    <font>
      <i/>
      <sz val="10.5"/>
      <name val="Times New Roman"/>
      <family val="1"/>
    </font>
    <font>
      <i/>
      <vertAlign val="subscript"/>
      <sz val="10.5"/>
      <name val="Times New Roman"/>
      <family val="1"/>
    </font>
    <font>
      <i/>
      <vertAlign val="superscript"/>
      <sz val="10.5"/>
      <color theme="1"/>
      <name val="Times New Roman"/>
      <family val="1"/>
    </font>
    <font>
      <vertAlign val="subscript"/>
      <sz val="10.5"/>
      <color theme="1"/>
      <name val="Times New Roman"/>
      <family val="1"/>
    </font>
    <font>
      <b/>
      <u/>
      <sz val="14"/>
      <color theme="1"/>
      <name val="Times New Roman"/>
      <family val="1"/>
    </font>
    <font>
      <sz val="10.5"/>
      <color theme="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0.5"/>
      <color theme="0" tint="-0.499984740745262"/>
      <name val="Times New Roman"/>
      <family val="1"/>
    </font>
    <font>
      <sz val="12"/>
      <name val="Times New Roman"/>
      <family val="1"/>
    </font>
    <font>
      <sz val="14"/>
      <color theme="1"/>
      <name val="Times New Roman"/>
      <family val="1"/>
    </font>
    <font>
      <b/>
      <sz val="12"/>
      <name val="Times New Roman"/>
      <family val="1"/>
    </font>
    <font>
      <sz val="10"/>
      <color theme="0" tint="-0.499984740745262"/>
      <name val="Times New Roman"/>
      <family val="1"/>
    </font>
    <font>
      <sz val="11"/>
      <color rgb="FF33333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2" borderId="0" xfId="0" applyFill="1"/>
    <xf numFmtId="0" fontId="1" fillId="2" borderId="0" xfId="0" applyFont="1" applyFill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6" fillId="2" borderId="0" xfId="0" applyFont="1" applyFill="1" applyBorder="1"/>
    <xf numFmtId="0" fontId="6" fillId="2" borderId="0" xfId="0" applyFont="1" applyFill="1"/>
    <xf numFmtId="0" fontId="6" fillId="2" borderId="10" xfId="0" applyFont="1" applyFill="1" applyBorder="1"/>
    <xf numFmtId="0" fontId="6" fillId="2" borderId="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/>
    </xf>
    <xf numFmtId="0" fontId="6" fillId="2" borderId="9" xfId="0" applyFont="1" applyFill="1" applyBorder="1"/>
    <xf numFmtId="0" fontId="5" fillId="6" borderId="9" xfId="0" applyFont="1" applyFill="1" applyBorder="1" applyAlignment="1">
      <alignment vertical="top"/>
    </xf>
    <xf numFmtId="0" fontId="5" fillId="6" borderId="0" xfId="0" applyFont="1" applyFill="1" applyBorder="1" applyAlignment="1">
      <alignment vertical="top" wrapText="1"/>
    </xf>
    <xf numFmtId="0" fontId="6" fillId="6" borderId="0" xfId="0" applyFont="1" applyFill="1" applyBorder="1"/>
    <xf numFmtId="0" fontId="6" fillId="6" borderId="10" xfId="0" applyFont="1" applyFill="1" applyBorder="1"/>
    <xf numFmtId="0" fontId="5" fillId="2" borderId="9" xfId="0" applyFont="1" applyFill="1" applyBorder="1"/>
    <xf numFmtId="0" fontId="6" fillId="2" borderId="14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7" fillId="2" borderId="0" xfId="0" applyFont="1" applyFill="1" applyBorder="1"/>
    <xf numFmtId="0" fontId="6" fillId="2" borderId="18" xfId="0" applyFont="1" applyFill="1" applyBorder="1" applyAlignment="1">
      <alignment horizontal="left" vertical="center"/>
    </xf>
    <xf numFmtId="0" fontId="7" fillId="2" borderId="2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vertical="top" wrapText="1"/>
    </xf>
    <xf numFmtId="0" fontId="6" fillId="2" borderId="16" xfId="0" applyFont="1" applyFill="1" applyBorder="1"/>
    <xf numFmtId="0" fontId="6" fillId="2" borderId="17" xfId="0" applyFont="1" applyFill="1" applyBorder="1"/>
    <xf numFmtId="0" fontId="6" fillId="2" borderId="15" xfId="0" applyFont="1" applyFill="1" applyBorder="1"/>
    <xf numFmtId="0" fontId="6" fillId="2" borderId="17" xfId="0" applyFont="1" applyFill="1" applyBorder="1" applyAlignment="1">
      <alignment horizontal="center"/>
    </xf>
    <xf numFmtId="0" fontId="5" fillId="5" borderId="9" xfId="0" applyFont="1" applyFill="1" applyBorder="1"/>
    <xf numFmtId="0" fontId="6" fillId="5" borderId="0" xfId="0" applyFont="1" applyFill="1" applyBorder="1"/>
    <xf numFmtId="0" fontId="6" fillId="5" borderId="10" xfId="0" applyFont="1" applyFill="1" applyBorder="1"/>
    <xf numFmtId="2" fontId="6" fillId="5" borderId="3" xfId="0" applyNumberFormat="1" applyFont="1" applyFill="1" applyBorder="1" applyAlignment="1" applyProtection="1">
      <alignment horizontal="center" vertical="center"/>
      <protection hidden="1"/>
    </xf>
    <xf numFmtId="0" fontId="5" fillId="4" borderId="9" xfId="0" applyFont="1" applyFill="1" applyBorder="1"/>
    <xf numFmtId="0" fontId="5" fillId="4" borderId="0" xfId="0" applyFont="1" applyFill="1" applyBorder="1"/>
    <xf numFmtId="0" fontId="6" fillId="4" borderId="0" xfId="0" applyFont="1" applyFill="1" applyBorder="1"/>
    <xf numFmtId="0" fontId="6" fillId="4" borderId="10" xfId="0" applyFont="1" applyFill="1" applyBorder="1"/>
    <xf numFmtId="164" fontId="6" fillId="4" borderId="3" xfId="0" applyNumberFormat="1" applyFont="1" applyFill="1" applyBorder="1" applyAlignment="1" applyProtection="1">
      <alignment horizontal="center" vertical="center"/>
      <protection hidden="1"/>
    </xf>
    <xf numFmtId="0" fontId="5" fillId="3" borderId="9" xfId="0" applyFont="1" applyFill="1" applyBorder="1"/>
    <xf numFmtId="0" fontId="5" fillId="3" borderId="0" xfId="0" applyFont="1" applyFill="1" applyBorder="1"/>
    <xf numFmtId="0" fontId="6" fillId="3" borderId="0" xfId="0" applyFont="1" applyFill="1" applyBorder="1"/>
    <xf numFmtId="0" fontId="6" fillId="3" borderId="10" xfId="0" applyFont="1" applyFill="1" applyBorder="1"/>
    <xf numFmtId="2" fontId="6" fillId="3" borderId="19" xfId="0" applyNumberFormat="1" applyFont="1" applyFill="1" applyBorder="1" applyAlignment="1" applyProtection="1">
      <alignment horizontal="center" vertical="center"/>
      <protection hidden="1"/>
    </xf>
    <xf numFmtId="2" fontId="6" fillId="3" borderId="20" xfId="0" applyNumberFormat="1" applyFont="1" applyFill="1" applyBorder="1" applyAlignment="1" applyProtection="1">
      <alignment horizontal="center" vertical="center"/>
      <protection hidden="1"/>
    </xf>
    <xf numFmtId="2" fontId="6" fillId="3" borderId="21" xfId="0" applyNumberFormat="1" applyFont="1" applyFill="1" applyBorder="1" applyAlignment="1" applyProtection="1">
      <alignment horizontal="center" vertical="center"/>
      <protection hidden="1"/>
    </xf>
    <xf numFmtId="2" fontId="6" fillId="3" borderId="22" xfId="0" applyNumberFormat="1" applyFont="1" applyFill="1" applyBorder="1" applyAlignment="1" applyProtection="1">
      <alignment horizontal="center" vertical="center"/>
      <protection hidden="1"/>
    </xf>
    <xf numFmtId="2" fontId="6" fillId="3" borderId="23" xfId="0" applyNumberFormat="1" applyFont="1" applyFill="1" applyBorder="1" applyAlignment="1" applyProtection="1">
      <alignment horizontal="center" vertical="center"/>
      <protection hidden="1"/>
    </xf>
    <xf numFmtId="2" fontId="6" fillId="3" borderId="24" xfId="0" applyNumberFormat="1" applyFont="1" applyFill="1" applyBorder="1" applyAlignment="1" applyProtection="1">
      <alignment horizontal="center" vertical="center"/>
      <protection hidden="1"/>
    </xf>
    <xf numFmtId="0" fontId="12" fillId="2" borderId="11" xfId="0" applyFont="1" applyFill="1" applyBorder="1" applyAlignment="1">
      <alignment vertical="center" wrapText="1"/>
    </xf>
    <xf numFmtId="0" fontId="6" fillId="2" borderId="12" xfId="0" applyFont="1" applyFill="1" applyBorder="1"/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2" fontId="6" fillId="2" borderId="0" xfId="0" applyNumberFormat="1" applyFont="1" applyFill="1" applyBorder="1" applyAlignment="1" applyProtection="1">
      <alignment horizontal="center" vertical="center"/>
      <protection hidden="1"/>
    </xf>
    <xf numFmtId="164" fontId="6" fillId="2" borderId="0" xfId="0" applyNumberFormat="1" applyFont="1" applyFill="1" applyBorder="1" applyAlignment="1" applyProtection="1">
      <alignment horizontal="center" vertical="center"/>
      <protection hidden="1"/>
    </xf>
    <xf numFmtId="0" fontId="17" fillId="2" borderId="9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20" fillId="7" borderId="5" xfId="0" applyFont="1" applyFill="1" applyBorder="1" applyAlignment="1">
      <alignment vertical="center"/>
    </xf>
    <xf numFmtId="0" fontId="19" fillId="7" borderId="5" xfId="0" applyFont="1" applyFill="1" applyBorder="1"/>
    <xf numFmtId="0" fontId="6" fillId="2" borderId="16" xfId="0" applyFont="1" applyFill="1" applyBorder="1" applyAlignment="1">
      <alignment horizontal="left" vertical="center"/>
    </xf>
    <xf numFmtId="0" fontId="6" fillId="6" borderId="0" xfId="0" applyFont="1" applyFill="1"/>
    <xf numFmtId="0" fontId="6" fillId="2" borderId="0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>
      <alignment horizontal="center" vertical="center"/>
    </xf>
    <xf numFmtId="0" fontId="21" fillId="2" borderId="30" xfId="0" applyFont="1" applyFill="1" applyBorder="1" applyAlignment="1">
      <alignment vertical="center" wrapText="1"/>
    </xf>
    <xf numFmtId="0" fontId="20" fillId="7" borderId="4" xfId="0" applyFont="1" applyFill="1" applyBorder="1" applyAlignment="1">
      <alignment vertical="center"/>
    </xf>
    <xf numFmtId="0" fontId="18" fillId="2" borderId="30" xfId="0" applyFont="1" applyFill="1" applyBorder="1" applyAlignment="1" applyProtection="1">
      <alignment vertical="center" wrapText="1"/>
      <protection hidden="1"/>
    </xf>
    <xf numFmtId="0" fontId="25" fillId="2" borderId="9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vertical="center" wrapText="1"/>
    </xf>
    <xf numFmtId="0" fontId="26" fillId="0" borderId="0" xfId="0" applyFont="1"/>
    <xf numFmtId="164" fontId="10" fillId="6" borderId="26" xfId="0" applyNumberFormat="1" applyFont="1" applyFill="1" applyBorder="1" applyAlignment="1" applyProtection="1">
      <alignment horizontal="center" vertical="center"/>
      <protection locked="0"/>
    </xf>
    <xf numFmtId="0" fontId="10" fillId="6" borderId="26" xfId="0" applyFont="1" applyFill="1" applyBorder="1" applyAlignment="1" applyProtection="1">
      <alignment horizontal="center" vertical="center"/>
      <protection locked="0"/>
    </xf>
    <xf numFmtId="0" fontId="10" fillId="6" borderId="3" xfId="0" applyFont="1" applyFill="1" applyBorder="1" applyAlignment="1" applyProtection="1">
      <alignment horizontal="center" vertical="center"/>
      <protection locked="0"/>
    </xf>
    <xf numFmtId="0" fontId="22" fillId="2" borderId="9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2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6" fillId="2" borderId="2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2" borderId="1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2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92226221158306"/>
          <c:y val="3.0492030492030493E-2"/>
          <c:w val="0.81960035533271691"/>
          <c:h val="0.84642187917778466"/>
        </c:manualLayout>
      </c:layout>
      <c:scatterChart>
        <c:scatterStyle val="lineMarker"/>
        <c:varyColors val="0"/>
        <c:ser>
          <c:idx val="0"/>
          <c:order val="0"/>
          <c:tx>
            <c:v>Water Volume vs Area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4.3714405459302781E-2"/>
                  <c:y val="-3.32640332640332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250-4301-BE3F-BEECD61441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Calculation'!$N$5</c:f>
              <c:numCache>
                <c:formatCode>0.000</c:formatCode>
                <c:ptCount val="1"/>
                <c:pt idx="0">
                  <c:v>150.13800000000001</c:v>
                </c:pt>
              </c:numCache>
            </c:numRef>
          </c:xVal>
          <c:yVal>
            <c:numRef>
              <c:f>'Workflow and Calculation'!$N$6</c:f>
              <c:numCache>
                <c:formatCode>General</c:formatCode>
                <c:ptCount val="1"/>
                <c:pt idx="0">
                  <c:v>2.0139999999999998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391-4E5D-8F81-9C0F19A42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077552"/>
        <c:axId val="425080464"/>
        <c:extLst/>
      </c:scatterChart>
      <c:scatterChart>
        <c:scatterStyle val="lineMarker"/>
        <c:varyColors val="0"/>
        <c:ser>
          <c:idx val="1"/>
          <c:order val="1"/>
          <c:tx>
            <c:v>Water Volume vs Mean Depth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3.672010058581434E-2"/>
                  <c:y val="-2.772002772002771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250-4301-BE3F-BEECD61441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Calculation'!$N$5</c:f>
              <c:numCache>
                <c:formatCode>0.000</c:formatCode>
                <c:ptCount val="1"/>
                <c:pt idx="0">
                  <c:v>150.13800000000001</c:v>
                </c:pt>
              </c:numCache>
            </c:numRef>
          </c:xVal>
          <c:yVal>
            <c:numRef>
              <c:f>'Workflow and Calculation'!$N$9</c:f>
              <c:numCache>
                <c:formatCode>General</c:formatCode>
                <c:ptCount val="1"/>
                <c:pt idx="0">
                  <c:v>74.55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391-4E5D-8F81-9C0F19A42ED5}"/>
            </c:ext>
          </c:extLst>
        </c:ser>
        <c:ser>
          <c:idx val="2"/>
          <c:order val="2"/>
          <c:tx>
            <c:v>Water Volume vs Max. Depth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B050"/>
              </a:solidFill>
              <a:ln w="9525">
                <a:solidFill>
                  <a:srgbClr val="00B0F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7136046940046692"/>
                  <c:y val="-1.38600138600138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250-4301-BE3F-BEECD61441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Calculation'!$N$5</c:f>
              <c:numCache>
                <c:formatCode>0.000</c:formatCode>
                <c:ptCount val="1"/>
                <c:pt idx="0">
                  <c:v>150.13800000000001</c:v>
                </c:pt>
              </c:numCache>
            </c:numRef>
          </c:xVal>
          <c:yVal>
            <c:numRef>
              <c:f>'Workflow and Calculation'!$N$10</c:f>
              <c:numCache>
                <c:formatCode>General</c:formatCode>
                <c:ptCount val="1"/>
                <c:pt idx="0">
                  <c:v>107.5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391-4E5D-8F81-9C0F19A42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5344016"/>
        <c:axId val="1275345264"/>
      </c:scatterChart>
      <c:valAx>
        <c:axId val="425077552"/>
        <c:scaling>
          <c:logBase val="10"/>
          <c:orientation val="minMax"/>
          <c:max val="100000"/>
          <c:min val="1.0000000000000002E-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/>
                  <a:t>Water Volume - </a:t>
                </a:r>
                <a:r>
                  <a:rPr lang="de-AT" sz="1200" i="1"/>
                  <a:t>V</a:t>
                </a:r>
                <a:r>
                  <a:rPr lang="de-AT" sz="1200" i="1" baseline="-25000"/>
                  <a:t>w</a:t>
                </a:r>
                <a:r>
                  <a:rPr lang="de-AT" sz="1200"/>
                  <a:t> (Mm</a:t>
                </a:r>
                <a:r>
                  <a:rPr lang="de-AT" sz="1200" baseline="30000"/>
                  <a:t>3</a:t>
                </a:r>
                <a:r>
                  <a:rPr lang="de-AT" sz="1200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080464"/>
        <c:crosses val="autoZero"/>
        <c:crossBetween val="midCat"/>
      </c:valAx>
      <c:valAx>
        <c:axId val="425080464"/>
        <c:scaling>
          <c:logBase val="10"/>
          <c:orientation val="minMax"/>
          <c:max val="10000"/>
          <c:min val="1.0000000000000002E-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/>
                  <a:t>Lake Area -</a:t>
                </a:r>
                <a:r>
                  <a:rPr lang="de-AT" sz="1200" i="1"/>
                  <a:t> A </a:t>
                </a:r>
                <a:r>
                  <a:rPr lang="de-AT" sz="1200"/>
                  <a:t>(km</a:t>
                </a:r>
                <a:r>
                  <a:rPr lang="de-AT" sz="1200" baseline="30000"/>
                  <a:t>2</a:t>
                </a:r>
                <a:r>
                  <a:rPr lang="de-AT" sz="1200"/>
                  <a:t>)</a:t>
                </a:r>
              </a:p>
            </c:rich>
          </c:tx>
          <c:layout>
            <c:manualLayout>
              <c:xMode val="edge"/>
              <c:yMode val="edge"/>
              <c:x val="2.0578401476404135E-2"/>
              <c:y val="0.32231931507522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0"/>
        <c:majorTickMark val="out"/>
        <c:minorTickMark val="out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077552"/>
        <c:crosses val="autoZero"/>
        <c:crossBetween val="midCat"/>
      </c:valAx>
      <c:valAx>
        <c:axId val="1275345264"/>
        <c:scaling>
          <c:logBase val="10"/>
          <c:orientation val="minMax"/>
          <c:max val="1000"/>
          <c:min val="1.0000000000000002E-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/>
                  <a:t>Lake Depth - </a:t>
                </a:r>
                <a:r>
                  <a:rPr lang="de-AT" sz="1200" i="1"/>
                  <a:t>dw - Dw </a:t>
                </a:r>
                <a:r>
                  <a:rPr lang="de-AT" sz="1200" i="0"/>
                  <a:t>(m)</a:t>
                </a:r>
              </a:p>
            </c:rich>
          </c:tx>
          <c:layout>
            <c:manualLayout>
              <c:xMode val="edge"/>
              <c:yMode val="edge"/>
              <c:x val="0.96214332487224374"/>
              <c:y val="0.276426517371399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75344016"/>
        <c:crosses val="max"/>
        <c:crossBetween val="midCat"/>
      </c:valAx>
      <c:valAx>
        <c:axId val="1275344016"/>
        <c:scaling>
          <c:logBase val="10"/>
          <c:orientation val="minMax"/>
        </c:scaling>
        <c:delete val="1"/>
        <c:axPos val="b"/>
        <c:numFmt formatCode="0.000" sourceLinked="1"/>
        <c:majorTickMark val="out"/>
        <c:minorTickMark val="none"/>
        <c:tickLblPos val="nextTo"/>
        <c:crossAx val="1275345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898944410696776"/>
          <c:y val="0.61746252612394337"/>
          <c:w val="0.28974197073076169"/>
          <c:h val="0.2349464425054976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121702482993634E-2"/>
          <c:y val="3.8800694690748462E-2"/>
          <c:w val="0.84288977739626436"/>
          <c:h val="0.83100026010262229"/>
        </c:manualLayout>
      </c:layout>
      <c:bubbleChart>
        <c:varyColors val="0"/>
        <c:ser>
          <c:idx val="0"/>
          <c:order val="0"/>
          <c:tx>
            <c:v>Area vs WDPP</c:v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8.1209826579453039E-17"/>
                  <c:y val="0.1028904184375866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EF-4167-B791-9AAD7983946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'Workflow and Calculation'!$O$6</c:f>
              <c:numCache>
                <c:formatCode>General</c:formatCode>
                <c:ptCount val="1"/>
                <c:pt idx="0">
                  <c:v>2013999.9999999998</c:v>
                </c:pt>
              </c:numCache>
            </c:numRef>
          </c:xVal>
          <c:yVal>
            <c:numRef>
              <c:f>'Workflow and Calculation'!$L$25</c:f>
              <c:numCache>
                <c:formatCode>0.000</c:formatCode>
                <c:ptCount val="1"/>
                <c:pt idx="0">
                  <c:v>2.5811442542269085</c:v>
                </c:pt>
              </c:numCache>
            </c:numRef>
          </c:yVal>
          <c:bubbleSize>
            <c:numRef>
              <c:f>'Workflow and Calculation'!$N$10</c:f>
              <c:numCache>
                <c:formatCode>General</c:formatCode>
                <c:ptCount val="1"/>
                <c:pt idx="0">
                  <c:v>107.5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F6EF-4167-B791-9AAD79839469}"/>
            </c:ext>
          </c:extLst>
        </c:ser>
        <c:ser>
          <c:idx val="1"/>
          <c:order val="1"/>
          <c:tx>
            <c:v>Reference</c:v>
          </c:tx>
          <c:spPr>
            <a:noFill/>
            <a:ln>
              <a:noFill/>
            </a:ln>
          </c:spPr>
          <c:invertIfNegative val="0"/>
          <c:xVal>
            <c:numLit>
              <c:formatCode>General</c:formatCode>
              <c:ptCount val="1"/>
              <c:pt idx="0">
                <c:v>10000000</c:v>
              </c:pt>
            </c:numLit>
          </c:xVal>
          <c:yVal>
            <c:numLit>
              <c:formatCode>General</c:formatCode>
              <c:ptCount val="1"/>
              <c:pt idx="0">
                <c:v>5</c:v>
              </c:pt>
            </c:numLit>
          </c:yVal>
          <c:bubbleSize>
            <c:numLit>
              <c:formatCode>General</c:formatCode>
              <c:ptCount val="1"/>
              <c:pt idx="0">
                <c:v>500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DAA6-4A79-A270-33B0753F4397}"/>
            </c:ext>
          </c:extLst>
        </c:ser>
        <c:ser>
          <c:idx val="2"/>
          <c:order val="2"/>
          <c:tx>
            <c:v>Reference2</c:v>
          </c:tx>
          <c:spPr>
            <a:noFill/>
            <a:ln>
              <a:noFill/>
            </a:ln>
          </c:spPr>
          <c:invertIfNegative val="0"/>
          <c:xVal>
            <c:numLit>
              <c:formatCode>General</c:formatCode>
              <c:ptCount val="1"/>
              <c:pt idx="0">
                <c:v>100000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bubbleSize>
            <c:numLit>
              <c:formatCode>General</c:formatCode>
              <c:ptCount val="1"/>
              <c:pt idx="0">
                <c:v>40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D8EB-45B4-88AF-0D204D8F1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50"/>
        <c:showNegBubbles val="0"/>
        <c:sizeRepresents val="w"/>
        <c:axId val="401396368"/>
        <c:axId val="79111968"/>
      </c:bubbleChart>
      <c:valAx>
        <c:axId val="401396368"/>
        <c:scaling>
          <c:logBase val="10"/>
          <c:orientation val="minMax"/>
          <c:max val="100000000"/>
          <c:min val="1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100"/>
                  <a:t>Lake Area (m</a:t>
                </a:r>
                <a:r>
                  <a:rPr lang="de-AT" sz="1100" baseline="30000"/>
                  <a:t>2</a:t>
                </a:r>
                <a:r>
                  <a:rPr lang="de-AT" sz="1100"/>
                  <a:t>)</a:t>
                </a:r>
              </a:p>
            </c:rich>
          </c:tx>
          <c:layout>
            <c:manualLayout>
              <c:xMode val="edge"/>
              <c:yMode val="edge"/>
              <c:x val="0.4775097372535233"/>
              <c:y val="0.9255325246506348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9111968"/>
        <c:crosses val="autoZero"/>
        <c:crossBetween val="midCat"/>
      </c:valAx>
      <c:valAx>
        <c:axId val="79111968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Wave Decay Potential Parameter (-)</a:t>
                </a:r>
                <a:endParaRPr lang="de-AT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4738969011611515E-2"/>
              <c:y val="0.1558399132762091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139636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 w="25400"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121702482993634E-2"/>
          <c:y val="3.8800694690748462E-2"/>
          <c:w val="0.85770834958130515"/>
          <c:h val="0.83750662680812538"/>
        </c:manualLayout>
      </c:layout>
      <c:bubbleChart>
        <c:varyColors val="0"/>
        <c:ser>
          <c:idx val="0"/>
          <c:order val="0"/>
          <c:tx>
            <c:v>ShpP vs WDPP</c:v>
          </c:tx>
          <c:spPr>
            <a:solidFill>
              <a:schemeClr val="tx1"/>
            </a:solidFill>
            <a:ln w="25400">
              <a:solidFill>
                <a:schemeClr val="tx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3.3167495854062937E-2"/>
                  <c:y val="9.925558312655087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643-437B-AA70-02B6F653CF3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'Workflow and Calculation'!$L$16</c:f>
              <c:numCache>
                <c:formatCode>0.00</c:formatCode>
                <c:ptCount val="1"/>
                <c:pt idx="0">
                  <c:v>139.33157415830948</c:v>
                </c:pt>
              </c:numCache>
            </c:numRef>
          </c:xVal>
          <c:yVal>
            <c:numRef>
              <c:f>'Workflow and Calculation'!$L$27</c:f>
              <c:numCache>
                <c:formatCode>0.000</c:formatCode>
                <c:ptCount val="1"/>
                <c:pt idx="0">
                  <c:v>2.4953399272063042</c:v>
                </c:pt>
              </c:numCache>
            </c:numRef>
          </c:yVal>
          <c:bubbleSize>
            <c:numRef>
              <c:f>'Workflow and Calculation'!$N$10</c:f>
              <c:numCache>
                <c:formatCode>General</c:formatCode>
                <c:ptCount val="1"/>
                <c:pt idx="0">
                  <c:v>107.5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8-1643-437B-AA70-02B6F653CF33}"/>
            </c:ext>
          </c:extLst>
        </c:ser>
        <c:ser>
          <c:idx val="1"/>
          <c:order val="1"/>
          <c:tx>
            <c:v>Reference</c:v>
          </c:tx>
          <c:spPr>
            <a:noFill/>
            <a:ln>
              <a:noFill/>
            </a:ln>
          </c:spPr>
          <c:invertIfNegative val="0"/>
          <c:xVal>
            <c:numLit>
              <c:formatCode>General</c:formatCode>
              <c:ptCount val="1"/>
              <c:pt idx="0">
                <c:v>300</c:v>
              </c:pt>
            </c:numLit>
          </c:xVal>
          <c:yVal>
            <c:numLit>
              <c:formatCode>General</c:formatCode>
              <c:ptCount val="1"/>
              <c:pt idx="0">
                <c:v>5</c:v>
              </c:pt>
            </c:numLit>
          </c:yVal>
          <c:bubbleSize>
            <c:numLit>
              <c:formatCode>General</c:formatCode>
              <c:ptCount val="1"/>
              <c:pt idx="0">
                <c:v>500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70CC-45F8-B56F-F09DB9EB9AB1}"/>
            </c:ext>
          </c:extLst>
        </c:ser>
        <c:ser>
          <c:idx val="2"/>
          <c:order val="2"/>
          <c:tx>
            <c:v>Reference 2</c:v>
          </c:tx>
          <c:spPr>
            <a:noFill/>
            <a:ln>
              <a:noFill/>
            </a:ln>
          </c:spPr>
          <c:invertIfNegative val="0"/>
          <c:xVal>
            <c:numLit>
              <c:formatCode>General</c:formatCode>
              <c:ptCount val="1"/>
              <c:pt idx="0">
                <c:v>40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bubbleSize>
            <c:numLit>
              <c:formatCode>General</c:formatCode>
              <c:ptCount val="1"/>
              <c:pt idx="0">
                <c:v>40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9C3B-4307-BCC5-2ADA41FAB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50"/>
        <c:showNegBubbles val="0"/>
        <c:sizeRepresents val="w"/>
        <c:axId val="401396368"/>
        <c:axId val="79111968"/>
      </c:bubbleChart>
      <c:valAx>
        <c:axId val="401396368"/>
        <c:scaling>
          <c:logBase val="2"/>
          <c:orientation val="minMax"/>
          <c:max val="1024"/>
          <c:min val="3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/>
                  <a:t>Shape Product (m</a:t>
                </a:r>
                <a:r>
                  <a:rPr lang="de-AT" sz="1200" baseline="30000"/>
                  <a:t>2/3</a:t>
                </a:r>
                <a:r>
                  <a:rPr lang="de-AT" sz="1200"/>
                  <a:t>)</a:t>
                </a:r>
              </a:p>
            </c:rich>
          </c:tx>
          <c:layout>
            <c:manualLayout>
              <c:xMode val="edge"/>
              <c:yMode val="edge"/>
              <c:x val="0.41531955271760185"/>
              <c:y val="0.9287496010889457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9111968"/>
        <c:crosses val="autoZero"/>
        <c:crossBetween val="midCat"/>
      </c:valAx>
      <c:valAx>
        <c:axId val="79111968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Wave Decay Potential Parameter (-)</a:t>
                </a:r>
                <a:endParaRPr lang="de-AT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139636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 w="25400"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121702482993634E-2"/>
          <c:y val="3.8800694690748462E-2"/>
          <c:w val="0.83223112447389558"/>
          <c:h val="0.83765902711292595"/>
        </c:manualLayout>
      </c:layout>
      <c:bubbleChart>
        <c:varyColors val="0"/>
        <c:ser>
          <c:idx val="0"/>
          <c:order val="0"/>
          <c:tx>
            <c:v>Volume vs WDPP</c:v>
          </c:tx>
          <c:spPr>
            <a:solidFill>
              <a:schemeClr val="tx1"/>
            </a:solidFill>
            <a:ln w="15875">
              <a:solidFill>
                <a:schemeClr val="tx1"/>
              </a:solidFill>
            </a:ln>
            <a:effectLst>
              <a:outerShdw blurRad="50800" dist="38100" dir="13500000" algn="b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2.2148394241417496E-3"/>
                  <c:y val="0.1555004135649296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400"/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630-4C96-8E09-A110440E578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'Workflow and Calculation'!$O$5</c:f>
              <c:numCache>
                <c:formatCode>General</c:formatCode>
                <c:ptCount val="1"/>
                <c:pt idx="0">
                  <c:v>150138000</c:v>
                </c:pt>
              </c:numCache>
            </c:numRef>
          </c:xVal>
          <c:yVal>
            <c:numRef>
              <c:f>'Workflow and Calculation'!$L$26</c:f>
              <c:numCache>
                <c:formatCode>0.000</c:formatCode>
                <c:ptCount val="1"/>
                <c:pt idx="0">
                  <c:v>2.9458518653772154</c:v>
                </c:pt>
              </c:numCache>
            </c:numRef>
          </c:yVal>
          <c:bubbleSize>
            <c:numRef>
              <c:f>'Workflow and Calculation'!$N$10</c:f>
              <c:numCache>
                <c:formatCode>General</c:formatCode>
                <c:ptCount val="1"/>
                <c:pt idx="0">
                  <c:v>107.5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4630-4C96-8E09-A110440E5787}"/>
            </c:ext>
          </c:extLst>
        </c:ser>
        <c:ser>
          <c:idx val="1"/>
          <c:order val="1"/>
          <c:tx>
            <c:v>Reference</c:v>
          </c:tx>
          <c:spPr>
            <a:noFill/>
            <a:ln>
              <a:noFill/>
            </a:ln>
          </c:spPr>
          <c:invertIfNegative val="0"/>
          <c:xVal>
            <c:numLit>
              <c:formatCode>General</c:formatCode>
              <c:ptCount val="1"/>
              <c:pt idx="0">
                <c:v>1000000000</c:v>
              </c:pt>
            </c:numLit>
          </c:xVal>
          <c:yVal>
            <c:numLit>
              <c:formatCode>General</c:formatCode>
              <c:ptCount val="1"/>
              <c:pt idx="0">
                <c:v>5</c:v>
              </c:pt>
            </c:numLit>
          </c:yVal>
          <c:bubbleSize>
            <c:numLit>
              <c:formatCode>General</c:formatCode>
              <c:ptCount val="1"/>
              <c:pt idx="0">
                <c:v>500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EF13-4F99-A39C-AC7911A47F95}"/>
            </c:ext>
          </c:extLst>
        </c:ser>
        <c:ser>
          <c:idx val="2"/>
          <c:order val="2"/>
          <c:tx>
            <c:v>Reference 2</c:v>
          </c:tx>
          <c:spPr>
            <a:noFill/>
            <a:ln>
              <a:noFill/>
            </a:ln>
          </c:spPr>
          <c:invertIfNegative val="0"/>
          <c:xVal>
            <c:numLit>
              <c:formatCode>General</c:formatCode>
              <c:ptCount val="1"/>
              <c:pt idx="0">
                <c:v>1000000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bubbleSize>
            <c:numLit>
              <c:formatCode>General</c:formatCode>
              <c:ptCount val="1"/>
              <c:pt idx="0">
                <c:v>40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0-1972-4C5E-AFEE-C34A70DDD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50"/>
        <c:showNegBubbles val="0"/>
        <c:sizeRepresents val="w"/>
        <c:axId val="401396368"/>
        <c:axId val="79111968"/>
        <c:extLst/>
      </c:bubbleChart>
      <c:valAx>
        <c:axId val="401396368"/>
        <c:scaling>
          <c:logBase val="10"/>
          <c:orientation val="minMax"/>
          <c:max val="10000000000"/>
          <c:min val="10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/>
                  <a:t>Water Volume (m</a:t>
                </a:r>
                <a:r>
                  <a:rPr lang="de-AT" sz="1200" baseline="30000"/>
                  <a:t>3</a:t>
                </a:r>
                <a:r>
                  <a:rPr lang="de-AT" sz="1200"/>
                  <a:t>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9111968"/>
        <c:crosses val="autoZero"/>
        <c:crossBetween val="midCat"/>
      </c:valAx>
      <c:valAx>
        <c:axId val="79111968"/>
        <c:scaling>
          <c:orientation val="minMax"/>
          <c:max val="8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Wave Decay Potential Parameter (-)</a:t>
                </a:r>
                <a:endParaRPr lang="de-AT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139636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 w="25400">
      <a:solidFill>
        <a:schemeClr val="tx1"/>
      </a:solidFill>
    </a:ln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Based on </a:t>
            </a:r>
            <a:r>
              <a:rPr lang="de-AT" baseline="0"/>
              <a:t>Shape Product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580718822833542"/>
          <c:y val="8.2556790588286633E-2"/>
          <c:w val="0.86712995975561991"/>
          <c:h val="0.812322534527259"/>
        </c:manualLayout>
      </c:layout>
      <c:scatterChart>
        <c:scatterStyle val="lineMarker"/>
        <c:varyColors val="0"/>
        <c:ser>
          <c:idx val="3"/>
          <c:order val="0"/>
          <c:tx>
            <c:v>Maximum flow depth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4"/>
            <c:spPr>
              <a:solidFill>
                <a:schemeClr val="tx1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4.8008737109035506E-2"/>
                  <c:y val="-3.32640332640332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F2A-47C4-8630-5B1CE9DA1B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Calculation'!$L$27</c:f>
              <c:numCache>
                <c:formatCode>0.000</c:formatCode>
                <c:ptCount val="1"/>
                <c:pt idx="0">
                  <c:v>2.4953399272063042</c:v>
                </c:pt>
              </c:numCache>
            </c:numRef>
          </c:xVal>
          <c:yVal>
            <c:numRef>
              <c:f>'Workflow and Calculation'!$L$38</c:f>
              <c:numCache>
                <c:formatCode>0.00</c:formatCode>
                <c:ptCount val="1"/>
                <c:pt idx="0">
                  <c:v>15.544987509221526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2A-47C4-8630-5B1CE9DA1B11}"/>
            </c:ext>
          </c:extLst>
        </c:ser>
        <c:ser>
          <c:idx val="4"/>
          <c:order val="1"/>
          <c:tx>
            <c:v>Mean flow depth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solidFill>
                  <a:srgbClr val="00206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9.3835258894933035E-2"/>
                  <c:y val="-5.54400554400554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F2A-47C4-8630-5B1CE9DA1B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Calculation'!$L$27</c:f>
              <c:numCache>
                <c:formatCode>0.000</c:formatCode>
                <c:ptCount val="1"/>
                <c:pt idx="0">
                  <c:v>2.4953399272063042</c:v>
                </c:pt>
              </c:numCache>
            </c:numRef>
          </c:xVal>
          <c:yVal>
            <c:numRef>
              <c:f>'Workflow and Calculation'!$M$38</c:f>
              <c:numCache>
                <c:formatCode>0.00</c:formatCode>
                <c:ptCount val="1"/>
                <c:pt idx="0">
                  <c:v>8.7690972089692689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2A-47C4-8630-5B1CE9DA1B11}"/>
            </c:ext>
          </c:extLst>
        </c:ser>
        <c:ser>
          <c:idx val="5"/>
          <c:order val="2"/>
          <c:tx>
            <c:v>Minimum flow depth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Pt>
            <c:idx val="0"/>
            <c:marker>
              <c:symbol val="triangle"/>
              <c:size val="12"/>
              <c:spPr>
                <a:solidFill>
                  <a:schemeClr val="tx1"/>
                </a:solidFill>
                <a:ln w="9525">
                  <a:noFill/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FF2A-47C4-8630-5B1CE9DA1B11}"/>
              </c:ext>
            </c:extLst>
          </c:dPt>
          <c:dLbls>
            <c:dLbl>
              <c:idx val="0"/>
              <c:layout>
                <c:manualLayout>
                  <c:x val="-1.5275507261965842E-2"/>
                  <c:y val="5.82120582120581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F2A-47C4-8630-5B1CE9DA1B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Calculation'!$L$27</c:f>
              <c:numCache>
                <c:formatCode>0.000</c:formatCode>
                <c:ptCount val="1"/>
                <c:pt idx="0">
                  <c:v>2.4953399272063042</c:v>
                </c:pt>
              </c:numCache>
            </c:numRef>
          </c:xVal>
          <c:yVal>
            <c:numRef>
              <c:f>'Workflow and Calculation'!$N$38</c:f>
              <c:numCache>
                <c:formatCode>0.00</c:formatCode>
                <c:ptCount val="1"/>
                <c:pt idx="0">
                  <c:v>4.9044615121574457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2A-47C4-8630-5B1CE9DA1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739680"/>
        <c:axId val="265739264"/>
        <c:extLst/>
      </c:scatterChart>
      <c:valAx>
        <c:axId val="265739680"/>
        <c:scaling>
          <c:orientation val="minMax"/>
          <c:max val="8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Wave Decay Potential Parameter (-)</a:t>
                </a:r>
                <a:endParaRPr lang="de-AT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465573405427772"/>
              <c:y val="0.93946317001435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739264"/>
        <c:crosses val="autoZero"/>
        <c:crossBetween val="midCat"/>
      </c:valAx>
      <c:valAx>
        <c:axId val="265739264"/>
        <c:scaling>
          <c:orientation val="minMax"/>
          <c:max val="36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Flow Depth at the shoreline (m)</a:t>
                </a:r>
                <a:endParaRPr lang="de-AT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972024995647044E-2"/>
              <c:y val="0.27648794278929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739680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713167899646961"/>
          <c:y val="8.6229585127222882E-2"/>
          <c:w val="0.20668173712587465"/>
          <c:h val="0.1403336225383469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25400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Based on </a:t>
            </a:r>
            <a:r>
              <a:rPr lang="de-AT" baseline="0"/>
              <a:t>Water Volume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580718822833542"/>
          <c:y val="8.2556790588286633E-2"/>
          <c:w val="0.86712995975561991"/>
          <c:h val="0.812322534527259"/>
        </c:manualLayout>
      </c:layout>
      <c:scatterChart>
        <c:scatterStyle val="lineMarker"/>
        <c:varyColors val="0"/>
        <c:ser>
          <c:idx val="3"/>
          <c:order val="0"/>
          <c:tx>
            <c:v>Maximum flow depth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4"/>
            <c:spPr>
              <a:solidFill>
                <a:schemeClr val="tx1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3.7097660493345619E-2"/>
                  <c:y val="-4.989604989604989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3DB-4D4C-9908-AE9C0B5730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Calculation'!$L$26</c:f>
              <c:numCache>
                <c:formatCode>0.000</c:formatCode>
                <c:ptCount val="1"/>
                <c:pt idx="0">
                  <c:v>2.9458518653772154</c:v>
                </c:pt>
              </c:numCache>
            </c:numRef>
          </c:xVal>
          <c:yVal>
            <c:numRef>
              <c:f>'Workflow and Calculation'!$L$37</c:f>
              <c:numCache>
                <c:formatCode>0.00</c:formatCode>
                <c:ptCount val="1"/>
                <c:pt idx="0">
                  <c:v>13.849110173152891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DB-4D4C-9908-AE9C0B57302A}"/>
            </c:ext>
          </c:extLst>
        </c:ser>
        <c:ser>
          <c:idx val="4"/>
          <c:order val="1"/>
          <c:tx>
            <c:v>Mean flow depth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5.6737598401587416E-2"/>
                  <c:y val="-1.663201663201673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3DB-4D4C-9908-AE9C0B5730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Calculation'!$L$26</c:f>
              <c:numCache>
                <c:formatCode>0.000</c:formatCode>
                <c:ptCount val="1"/>
                <c:pt idx="0">
                  <c:v>2.9458518653772154</c:v>
                </c:pt>
              </c:numCache>
            </c:numRef>
          </c:xVal>
          <c:yVal>
            <c:numRef>
              <c:f>'Workflow and Calculation'!$M$37</c:f>
              <c:numCache>
                <c:formatCode>0.00</c:formatCode>
                <c:ptCount val="1"/>
                <c:pt idx="0">
                  <c:v>7.7055499240959362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DB-4D4C-9908-AE9C0B57302A}"/>
            </c:ext>
          </c:extLst>
        </c:ser>
        <c:ser>
          <c:idx val="5"/>
          <c:order val="2"/>
          <c:tx>
            <c:v>Minimum flow depth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8.0741966956105166E-2"/>
                  <c:y val="4.712404712404722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3DB-4D4C-9908-AE9C0B57302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Calculation'!$L$26</c:f>
              <c:numCache>
                <c:formatCode>0.000</c:formatCode>
                <c:ptCount val="1"/>
                <c:pt idx="0">
                  <c:v>2.9458518653772154</c:v>
                </c:pt>
              </c:numCache>
            </c:numRef>
          </c:xVal>
          <c:yVal>
            <c:numRef>
              <c:f>'Workflow and Calculation'!$N$37</c:f>
              <c:numCache>
                <c:formatCode>0.00</c:formatCode>
                <c:ptCount val="1"/>
                <c:pt idx="0">
                  <c:v>4.4521316485225952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DB-4D4C-9908-AE9C0B573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739680"/>
        <c:axId val="265739264"/>
        <c:extLst/>
      </c:scatterChart>
      <c:valAx>
        <c:axId val="265739680"/>
        <c:scaling>
          <c:orientation val="minMax"/>
          <c:max val="8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Wave Decay Potential Parameter (-)</a:t>
                </a:r>
                <a:endParaRPr lang="de-AT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465573405427772"/>
              <c:y val="0.93946317001435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739264"/>
        <c:crosses val="autoZero"/>
        <c:crossBetween val="midCat"/>
      </c:valAx>
      <c:valAx>
        <c:axId val="265739264"/>
        <c:scaling>
          <c:orientation val="minMax"/>
          <c:max val="36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Flow Depth at the shoreline (m)</a:t>
                </a:r>
                <a:endParaRPr lang="de-AT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972024995647044E-2"/>
              <c:y val="0.27648794278929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739680"/>
        <c:crosses val="autoZero"/>
        <c:crossBetween val="midCat"/>
        <c:majorUnit val="2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713167899646961"/>
          <c:y val="8.6229585127222882E-2"/>
          <c:w val="0.20668173712587465"/>
          <c:h val="0.1403336225383469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25400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Based on Lake</a:t>
            </a:r>
            <a:r>
              <a:rPr lang="de-AT" baseline="0"/>
              <a:t> Area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0580718822833542"/>
          <c:y val="7.9784787816283884E-2"/>
          <c:w val="0.86712995975561991"/>
          <c:h val="0.81509453729926173"/>
        </c:manualLayout>
      </c:layout>
      <c:scatterChart>
        <c:scatterStyle val="lineMarker"/>
        <c:varyColors val="0"/>
        <c:ser>
          <c:idx val="3"/>
          <c:order val="0"/>
          <c:tx>
            <c:v>Maximum flow depth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4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4.3644306462759953E-3"/>
                  <c:y val="-3.88080388080388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1-4F38-4A18-BC43-F386AE417B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Calculation'!$L$25</c:f>
              <c:numCache>
                <c:formatCode>0.000</c:formatCode>
                <c:ptCount val="1"/>
                <c:pt idx="0">
                  <c:v>2.5811442542269085</c:v>
                </c:pt>
              </c:numCache>
            </c:numRef>
          </c:xVal>
          <c:yVal>
            <c:numRef>
              <c:f>'Workflow and Calculation'!$L$36</c:f>
              <c:numCache>
                <c:formatCode>0.00</c:formatCode>
                <c:ptCount val="1"/>
                <c:pt idx="0">
                  <c:v>15.18347975661613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4F38-4A18-BC43-F386AE417BAD}"/>
            </c:ext>
          </c:extLst>
        </c:ser>
        <c:ser>
          <c:idx val="4"/>
          <c:order val="1"/>
          <c:tx>
            <c:v>Mean flow depth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2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7.4195320986691238E-2"/>
                  <c:y val="-8.316008316008417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2-4F38-4A18-BC43-F386AE417B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Calculation'!$L$25</c:f>
              <c:numCache>
                <c:formatCode>0.000</c:formatCode>
                <c:ptCount val="1"/>
                <c:pt idx="0">
                  <c:v>2.5811442542269085</c:v>
                </c:pt>
              </c:numCache>
            </c:numRef>
          </c:xVal>
          <c:yVal>
            <c:numRef>
              <c:f>'Workflow and Calculation'!$M$36</c:f>
              <c:numCache>
                <c:formatCode>0.00</c:formatCode>
                <c:ptCount val="1"/>
                <c:pt idx="0">
                  <c:v>8.5411661301267046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F-4F38-4A18-BC43-F386AE417BAD}"/>
            </c:ext>
          </c:extLst>
        </c:ser>
        <c:ser>
          <c:idx val="5"/>
          <c:order val="2"/>
          <c:tx>
            <c:v>Minimum flow depth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12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1.3093291938827864E-2"/>
                  <c:y val="4.98960498960497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3-4F38-4A18-BC43-F386AE417BA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'Workflow and Calculation'!$L$25</c:f>
              <c:numCache>
                <c:formatCode>0.000</c:formatCode>
                <c:ptCount val="1"/>
                <c:pt idx="0">
                  <c:v>2.5811442542269085</c:v>
                </c:pt>
              </c:numCache>
            </c:numRef>
          </c:xVal>
          <c:yVal>
            <c:numRef>
              <c:f>'Workflow and Calculation'!$N$36</c:f>
              <c:numCache>
                <c:formatCode>0.00</c:formatCode>
                <c:ptCount val="1"/>
                <c:pt idx="0">
                  <c:v>4.8087411221909502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0-4F38-4A18-BC43-F386AE417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739680"/>
        <c:axId val="265739264"/>
        <c:extLst/>
      </c:scatterChart>
      <c:valAx>
        <c:axId val="265739680"/>
        <c:scaling>
          <c:orientation val="minMax"/>
          <c:max val="8"/>
          <c:min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Wave Decay Potential Parameter (-)</a:t>
                </a:r>
                <a:endParaRPr lang="de-AT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465573405427772"/>
              <c:y val="0.939463170014351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739264"/>
        <c:crosses val="autoZero"/>
        <c:crossBetween val="midCat"/>
      </c:valAx>
      <c:valAx>
        <c:axId val="265739264"/>
        <c:scaling>
          <c:orientation val="minMax"/>
          <c:max val="36"/>
          <c:min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 sz="1200" b="0" i="0" baseline="0">
                    <a:effectLst/>
                  </a:rPr>
                  <a:t>Flow Depth at the shoreline (m)</a:t>
                </a:r>
                <a:endParaRPr lang="de-AT" sz="1200">
                  <a:effectLst/>
                </a:endParaRPr>
              </a:p>
            </c:rich>
          </c:tx>
          <c:layout>
            <c:manualLayout>
              <c:xMode val="edge"/>
              <c:yMode val="edge"/>
              <c:x val="1.3972024995647044E-2"/>
              <c:y val="0.2764879427892996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739680"/>
        <c:crosses val="autoZero"/>
        <c:crossBetween val="midCat"/>
        <c:majorUnit val="2"/>
        <c:minorUnit val="1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76713167899646961"/>
          <c:y val="8.6229585127222882E-2"/>
          <c:w val="0.20668173712587465"/>
          <c:h val="0.1403336225383469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25400" cap="flat" cmpd="sng" algn="ctr">
      <a:solidFill>
        <a:sysClr val="windowText" lastClr="000000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microsoft.com/office/2007/relationships/hdphoto" Target="../media/hdphoto2.wdp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6" Type="http://schemas.openxmlformats.org/officeDocument/2006/relationships/chart" Target="../charts/chart4.xml"/><Relationship Id="rId5" Type="http://schemas.openxmlformats.org/officeDocument/2006/relationships/chart" Target="../charts/chart3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8.png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14</xdr:row>
      <xdr:rowOff>38102</xdr:rowOff>
    </xdr:from>
    <xdr:to>
      <xdr:col>5</xdr:col>
      <xdr:colOff>46777</xdr:colOff>
      <xdr:row>17</xdr:row>
      <xdr:rowOff>47626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6146" b="43118"/>
        <a:stretch/>
      </xdr:blipFill>
      <xdr:spPr>
        <a:xfrm>
          <a:off x="85725" y="2581277"/>
          <a:ext cx="3752002" cy="54292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41960</xdr:rowOff>
    </xdr:from>
    <xdr:to>
      <xdr:col>8</xdr:col>
      <xdr:colOff>54046</xdr:colOff>
      <xdr:row>38</xdr:row>
      <xdr:rowOff>95250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harpenSoften amount="25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0" y="6071285"/>
          <a:ext cx="5673796" cy="1139140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22</xdr:row>
      <xdr:rowOff>57150</xdr:rowOff>
    </xdr:from>
    <xdr:to>
      <xdr:col>8</xdr:col>
      <xdr:colOff>102511</xdr:colOff>
      <xdr:row>27</xdr:row>
      <xdr:rowOff>114300</xdr:rowOff>
    </xdr:to>
    <xdr:pic>
      <xdr:nvPicPr>
        <xdr:cNvPr id="6" name="Picture 5"/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sharpenSoften amount="25000"/>
                  </a14:imgEffect>
                </a14:imgLayer>
              </a14:imgProps>
            </a:ext>
          </a:extLst>
        </a:blip>
        <a:srcRect t="2631" b="6140"/>
        <a:stretch/>
      </xdr:blipFill>
      <xdr:spPr>
        <a:xfrm>
          <a:off x="57150" y="3848100"/>
          <a:ext cx="5665111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95249</xdr:colOff>
      <xdr:row>1</xdr:row>
      <xdr:rowOff>147205</xdr:rowOff>
    </xdr:from>
    <xdr:to>
      <xdr:col>12</xdr:col>
      <xdr:colOff>138546</xdr:colOff>
      <xdr:row>22</xdr:row>
      <xdr:rowOff>43296</xdr:rowOff>
    </xdr:to>
    <xdr:pic>
      <xdr:nvPicPr>
        <xdr:cNvPr id="23" name="Picture 2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5694" t="6094" r="16792" b="13244"/>
        <a:stretch/>
      </xdr:blipFill>
      <xdr:spPr>
        <a:xfrm>
          <a:off x="1307522" y="337705"/>
          <a:ext cx="6104660" cy="3896591"/>
        </a:xfrm>
        <a:prstGeom prst="rect">
          <a:avLst/>
        </a:prstGeom>
      </xdr:spPr>
    </xdr:pic>
    <xdr:clientData/>
  </xdr:twoCellAnchor>
  <xdr:twoCellAnchor>
    <xdr:from>
      <xdr:col>0</xdr:col>
      <xdr:colOff>592668</xdr:colOff>
      <xdr:row>0</xdr:row>
      <xdr:rowOff>190499</xdr:rowOff>
    </xdr:from>
    <xdr:to>
      <xdr:col>12</xdr:col>
      <xdr:colOff>582084</xdr:colOff>
      <xdr:row>25</xdr:row>
      <xdr:rowOff>9524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447675</xdr:colOff>
      <xdr:row>0</xdr:row>
      <xdr:rowOff>57150</xdr:rowOff>
    </xdr:from>
    <xdr:to>
      <xdr:col>28</xdr:col>
      <xdr:colOff>38100</xdr:colOff>
      <xdr:row>17</xdr:row>
      <xdr:rowOff>171450</xdr:rowOff>
    </xdr:to>
    <xdr:pic>
      <xdr:nvPicPr>
        <xdr:cNvPr id="19" name="Picture 18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4638" t="1885" r="5750" b="15165"/>
        <a:stretch/>
      </xdr:blipFill>
      <xdr:spPr>
        <a:xfrm>
          <a:off x="12030075" y="57150"/>
          <a:ext cx="5076825" cy="3352800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0</xdr:row>
      <xdr:rowOff>28574</xdr:rowOff>
    </xdr:from>
    <xdr:to>
      <xdr:col>8</xdr:col>
      <xdr:colOff>600075</xdr:colOff>
      <xdr:row>17</xdr:row>
      <xdr:rowOff>171450</xdr:rowOff>
    </xdr:to>
    <xdr:pic>
      <xdr:nvPicPr>
        <xdr:cNvPr id="6" name="Picture 5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8189" t="1200" r="3919" b="13842"/>
        <a:stretch/>
      </xdr:blipFill>
      <xdr:spPr>
        <a:xfrm>
          <a:off x="466725" y="28574"/>
          <a:ext cx="5010150" cy="338137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9</xdr:col>
      <xdr:colOff>247651</xdr:colOff>
      <xdr:row>20</xdr:row>
      <xdr:rowOff>28575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10</xdr:col>
      <xdr:colOff>133349</xdr:colOff>
      <xdr:row>0</xdr:row>
      <xdr:rowOff>85725</xdr:rowOff>
    </xdr:from>
    <xdr:to>
      <xdr:col>18</xdr:col>
      <xdr:colOff>295274</xdr:colOff>
      <xdr:row>17</xdr:row>
      <xdr:rowOff>161925</xdr:rowOff>
    </xdr:to>
    <xdr:pic>
      <xdr:nvPicPr>
        <xdr:cNvPr id="7" name="Picture 6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8318" t="1447" r="5411" b="14648"/>
        <a:stretch/>
      </xdr:blipFill>
      <xdr:spPr>
        <a:xfrm>
          <a:off x="6229349" y="85725"/>
          <a:ext cx="5038725" cy="3314700"/>
        </a:xfrm>
        <a:prstGeom prst="rect">
          <a:avLst/>
        </a:prstGeom>
      </xdr:spPr>
    </xdr:pic>
    <xdr:clientData/>
  </xdr:twoCellAnchor>
  <xdr:twoCellAnchor>
    <xdr:from>
      <xdr:col>18</xdr:col>
      <xdr:colOff>533400</xdr:colOff>
      <xdr:row>0</xdr:row>
      <xdr:rowOff>0</xdr:rowOff>
    </xdr:from>
    <xdr:to>
      <xdr:col>28</xdr:col>
      <xdr:colOff>180975</xdr:colOff>
      <xdr:row>20</xdr:row>
      <xdr:rowOff>28575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266700</xdr:colOff>
      <xdr:row>0</xdr:row>
      <xdr:rowOff>0</xdr:rowOff>
    </xdr:from>
    <xdr:to>
      <xdr:col>18</xdr:col>
      <xdr:colOff>514350</xdr:colOff>
      <xdr:row>20</xdr:row>
      <xdr:rowOff>28575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1</xdr:row>
      <xdr:rowOff>76200</xdr:rowOff>
    </xdr:from>
    <xdr:to>
      <xdr:col>28</xdr:col>
      <xdr:colOff>514350</xdr:colOff>
      <xdr:row>21</xdr:row>
      <xdr:rowOff>123825</xdr:rowOff>
    </xdr:to>
    <xdr:pic>
      <xdr:nvPicPr>
        <xdr:cNvPr id="22" name="Picture 2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559" t="667" r="3362" b="9196"/>
        <a:stretch/>
      </xdr:blipFill>
      <xdr:spPr>
        <a:xfrm>
          <a:off x="12192000" y="266700"/>
          <a:ext cx="5391150" cy="3857625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1</xdr:row>
      <xdr:rowOff>66675</xdr:rowOff>
    </xdr:from>
    <xdr:to>
      <xdr:col>19</xdr:col>
      <xdr:colOff>180975</xdr:colOff>
      <xdr:row>21</xdr:row>
      <xdr:rowOff>114300</xdr:rowOff>
    </xdr:to>
    <xdr:pic>
      <xdr:nvPicPr>
        <xdr:cNvPr id="21" name="Picture 20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559" t="667" r="3362" b="9196"/>
        <a:stretch/>
      </xdr:blipFill>
      <xdr:spPr>
        <a:xfrm>
          <a:off x="6372225" y="257175"/>
          <a:ext cx="5391150" cy="3857625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533400</xdr:colOff>
      <xdr:row>1</xdr:row>
      <xdr:rowOff>66675</xdr:rowOff>
    </xdr:from>
    <xdr:to>
      <xdr:col>9</xdr:col>
      <xdr:colOff>409575</xdr:colOff>
      <xdr:row>21</xdr:row>
      <xdr:rowOff>114300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559" t="667" r="3362" b="9196"/>
        <a:stretch/>
      </xdr:blipFill>
      <xdr:spPr>
        <a:xfrm>
          <a:off x="533400" y="257175"/>
          <a:ext cx="5362575" cy="3857625"/>
        </a:xfrm>
        <a:prstGeom prst="rect">
          <a:avLst/>
        </a:prstGeom>
      </xdr:spPr>
    </xdr:pic>
    <xdr:clientData/>
  </xdr:twoCellAnchor>
  <xdr:twoCellAnchor>
    <xdr:from>
      <xdr:col>19</xdr:col>
      <xdr:colOff>85725</xdr:colOff>
      <xdr:row>0</xdr:row>
      <xdr:rowOff>0</xdr:rowOff>
    </xdr:from>
    <xdr:to>
      <xdr:col>28</xdr:col>
      <xdr:colOff>419099</xdr:colOff>
      <xdr:row>24</xdr:row>
      <xdr:rowOff>9525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352425</xdr:colOff>
      <xdr:row>0</xdr:row>
      <xdr:rowOff>0</xdr:rowOff>
    </xdr:from>
    <xdr:to>
      <xdr:col>19</xdr:col>
      <xdr:colOff>76199</xdr:colOff>
      <xdr:row>24</xdr:row>
      <xdr:rowOff>9525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9</xdr:col>
      <xdr:colOff>333374</xdr:colOff>
      <xdr:row>24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zoomScaleNormal="100" workbookViewId="0">
      <selection activeCell="N5" sqref="N5"/>
    </sheetView>
  </sheetViews>
  <sheetFormatPr defaultRowHeight="13.5" x14ac:dyDescent="0.2"/>
  <cols>
    <col min="1" max="1" width="19" style="9" bestFit="1" customWidth="1"/>
    <col min="2" max="2" width="9.140625" style="9"/>
    <col min="3" max="3" width="10.42578125" style="9" customWidth="1"/>
    <col min="4" max="8" width="9.140625" style="9"/>
    <col min="9" max="9" width="13.42578125" style="9" customWidth="1"/>
    <col min="10" max="10" width="9.140625" style="9"/>
    <col min="11" max="11" width="14" style="9" bestFit="1" customWidth="1"/>
    <col min="12" max="14" width="18.7109375" style="57" customWidth="1"/>
    <col min="15" max="15" width="18.7109375" style="58" customWidth="1"/>
    <col min="16" max="16" width="9.140625" style="8"/>
    <col min="17" max="16384" width="9.140625" style="9"/>
  </cols>
  <sheetData>
    <row r="1" spans="1:19" s="64" customFormat="1" ht="26.25" thickBot="1" x14ac:dyDescent="0.4">
      <c r="A1" s="70" t="s">
        <v>30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1:19" ht="12" customHeight="1" x14ac:dyDescent="0.2">
      <c r="A2" s="3"/>
      <c r="B2" s="4"/>
      <c r="C2" s="4"/>
      <c r="D2" s="4"/>
      <c r="E2" s="4"/>
      <c r="F2" s="4"/>
      <c r="G2" s="4"/>
      <c r="H2" s="4"/>
      <c r="I2" s="5"/>
      <c r="J2" s="3"/>
      <c r="K2" s="4"/>
      <c r="L2" s="6"/>
      <c r="M2" s="6"/>
      <c r="N2" s="6"/>
      <c r="O2" s="7"/>
    </row>
    <row r="3" spans="1:19" ht="18.75" x14ac:dyDescent="0.3">
      <c r="A3" s="61" t="s">
        <v>31</v>
      </c>
      <c r="B3" s="8"/>
      <c r="C3" s="8"/>
      <c r="D3" s="8"/>
      <c r="E3" s="8"/>
      <c r="F3" s="8"/>
      <c r="G3" s="8"/>
      <c r="H3" s="8"/>
      <c r="I3" s="10"/>
      <c r="J3" s="61" t="s">
        <v>23</v>
      </c>
      <c r="K3" s="8"/>
      <c r="L3" s="11"/>
      <c r="M3" s="11"/>
      <c r="N3" s="11"/>
      <c r="O3" s="12"/>
      <c r="P3" s="78" t="s">
        <v>34</v>
      </c>
      <c r="Q3" s="79"/>
      <c r="R3" s="79"/>
      <c r="S3" s="79"/>
    </row>
    <row r="4" spans="1:19" ht="14.25" thickBot="1" x14ac:dyDescent="0.25">
      <c r="A4" s="13"/>
      <c r="B4" s="8"/>
      <c r="C4" s="8"/>
      <c r="D4" s="8"/>
      <c r="E4" s="8"/>
      <c r="F4" s="8"/>
      <c r="G4" s="8"/>
      <c r="H4" s="8"/>
      <c r="I4" s="10"/>
      <c r="J4" s="13"/>
      <c r="K4" s="8"/>
      <c r="L4" s="11"/>
      <c r="M4" s="11"/>
      <c r="N4" s="62" t="s">
        <v>12</v>
      </c>
      <c r="O4" s="12"/>
      <c r="P4" s="80"/>
      <c r="Q4" s="79"/>
      <c r="R4" s="79"/>
      <c r="S4" s="79"/>
    </row>
    <row r="5" spans="1:19" ht="17.25" customHeight="1" thickBot="1" x14ac:dyDescent="0.25">
      <c r="A5" s="14" t="s">
        <v>29</v>
      </c>
      <c r="B5" s="15"/>
      <c r="C5" s="15"/>
      <c r="D5" s="66"/>
      <c r="E5" s="66"/>
      <c r="F5" s="66"/>
      <c r="G5" s="16"/>
      <c r="H5" s="16"/>
      <c r="I5" s="17"/>
      <c r="J5" s="18" t="s">
        <v>6</v>
      </c>
      <c r="K5" s="8"/>
      <c r="L5" s="19" t="s">
        <v>27</v>
      </c>
      <c r="M5" s="20" t="s">
        <v>15</v>
      </c>
      <c r="N5" s="75">
        <v>150.13800000000001</v>
      </c>
      <c r="O5" s="71">
        <f>N5*1000000</f>
        <v>150138000</v>
      </c>
      <c r="P5" s="80"/>
      <c r="Q5" s="79"/>
      <c r="R5" s="79"/>
      <c r="S5" s="79"/>
    </row>
    <row r="6" spans="1:19" ht="17.25" customHeight="1" thickBot="1" x14ac:dyDescent="0.3">
      <c r="A6" s="21"/>
      <c r="B6" s="22"/>
      <c r="C6" s="22"/>
      <c r="D6" s="8" t="s">
        <v>41</v>
      </c>
      <c r="E6" s="8"/>
      <c r="F6" s="23" t="s">
        <v>15</v>
      </c>
      <c r="G6" s="8"/>
      <c r="H6" s="8"/>
      <c r="I6" s="10"/>
      <c r="J6" s="81" t="s">
        <v>22</v>
      </c>
      <c r="K6" s="82"/>
      <c r="L6" s="19" t="s">
        <v>28</v>
      </c>
      <c r="M6" s="20" t="s">
        <v>3</v>
      </c>
      <c r="N6" s="76">
        <v>2.0139999999999998</v>
      </c>
      <c r="O6" s="71">
        <f>N6*1000000</f>
        <v>2013999.9999999998</v>
      </c>
      <c r="P6" s="80"/>
      <c r="Q6" s="79"/>
      <c r="R6" s="79"/>
      <c r="S6" s="79"/>
    </row>
    <row r="7" spans="1:19" ht="15" thickBot="1" x14ac:dyDescent="0.3">
      <c r="A7" s="21"/>
      <c r="B7" s="22"/>
      <c r="C7" s="22"/>
      <c r="D7" s="8" t="s">
        <v>26</v>
      </c>
      <c r="E7" s="8"/>
      <c r="F7" s="23" t="s">
        <v>3</v>
      </c>
      <c r="G7" s="8"/>
      <c r="H7" s="8"/>
      <c r="I7" s="10"/>
      <c r="J7" s="81"/>
      <c r="K7" s="82"/>
      <c r="L7" s="19" t="s">
        <v>25</v>
      </c>
      <c r="M7" s="20" t="s">
        <v>4</v>
      </c>
      <c r="N7" s="76">
        <v>2884</v>
      </c>
      <c r="O7" s="69"/>
      <c r="P7" s="80"/>
      <c r="Q7" s="79"/>
      <c r="R7" s="79"/>
      <c r="S7" s="79"/>
    </row>
    <row r="8" spans="1:19" ht="15" thickBot="1" x14ac:dyDescent="0.3">
      <c r="A8" s="21"/>
      <c r="B8" s="22"/>
      <c r="C8" s="22"/>
      <c r="D8" s="8" t="s">
        <v>24</v>
      </c>
      <c r="E8" s="8"/>
      <c r="F8" s="23" t="s">
        <v>4</v>
      </c>
      <c r="G8" s="8"/>
      <c r="H8" s="8"/>
      <c r="I8" s="10"/>
      <c r="J8" s="81"/>
      <c r="K8" s="82"/>
      <c r="L8" s="19" t="s">
        <v>7</v>
      </c>
      <c r="M8" s="20" t="s">
        <v>5</v>
      </c>
      <c r="N8" s="76">
        <v>938</v>
      </c>
      <c r="O8" s="69"/>
      <c r="P8" s="80"/>
      <c r="Q8" s="79"/>
      <c r="R8" s="79"/>
      <c r="S8" s="79"/>
    </row>
    <row r="9" spans="1:19" ht="15" thickBot="1" x14ac:dyDescent="0.3">
      <c r="A9" s="21"/>
      <c r="B9" s="22"/>
      <c r="C9" s="22"/>
      <c r="D9" s="8" t="s">
        <v>1</v>
      </c>
      <c r="E9" s="8"/>
      <c r="F9" s="23" t="s">
        <v>5</v>
      </c>
      <c r="G9" s="8"/>
      <c r="H9" s="8"/>
      <c r="I9" s="10"/>
      <c r="J9" s="81"/>
      <c r="K9" s="82"/>
      <c r="L9" s="19" t="s">
        <v>36</v>
      </c>
      <c r="M9" s="20" t="s">
        <v>16</v>
      </c>
      <c r="N9" s="76">
        <v>74.55</v>
      </c>
      <c r="O9" s="69"/>
      <c r="P9" s="80"/>
      <c r="Q9" s="79"/>
      <c r="R9" s="79"/>
      <c r="S9" s="79"/>
    </row>
    <row r="10" spans="1:19" ht="15" thickBot="1" x14ac:dyDescent="0.3">
      <c r="A10" s="21"/>
      <c r="B10" s="22"/>
      <c r="C10" s="22"/>
      <c r="D10" s="8" t="s">
        <v>35</v>
      </c>
      <c r="E10" s="8"/>
      <c r="F10" s="23" t="s">
        <v>16</v>
      </c>
      <c r="G10" s="95" t="s">
        <v>18</v>
      </c>
      <c r="H10" s="95"/>
      <c r="I10" s="96"/>
      <c r="J10" s="81"/>
      <c r="K10" s="82"/>
      <c r="L10" s="24" t="s">
        <v>37</v>
      </c>
      <c r="M10" s="25" t="s">
        <v>17</v>
      </c>
      <c r="N10" s="77">
        <v>107.5</v>
      </c>
      <c r="O10" s="69"/>
      <c r="P10" s="80"/>
      <c r="Q10" s="79"/>
      <c r="R10" s="79"/>
      <c r="S10" s="79"/>
    </row>
    <row r="11" spans="1:19" ht="14.25" x14ac:dyDescent="0.25">
      <c r="A11" s="21"/>
      <c r="B11" s="22"/>
      <c r="C11" s="22"/>
      <c r="D11" s="8" t="s">
        <v>2</v>
      </c>
      <c r="E11" s="8"/>
      <c r="F11" s="23" t="s">
        <v>17</v>
      </c>
      <c r="G11" s="95"/>
      <c r="H11" s="95"/>
      <c r="I11" s="96"/>
      <c r="J11" s="72"/>
      <c r="K11" s="73"/>
      <c r="L11" s="65"/>
      <c r="M11" s="27"/>
      <c r="N11" s="67"/>
      <c r="O11" s="12"/>
      <c r="P11" s="80"/>
      <c r="Q11" s="79"/>
      <c r="R11" s="79"/>
      <c r="S11" s="79"/>
    </row>
    <row r="12" spans="1:19" ht="14.25" x14ac:dyDescent="0.25">
      <c r="A12" s="21"/>
      <c r="B12" s="22"/>
      <c r="C12" s="22"/>
      <c r="D12" s="8"/>
      <c r="E12" s="8"/>
      <c r="F12" s="23"/>
      <c r="G12" s="97"/>
      <c r="H12" s="97"/>
      <c r="I12" s="98"/>
      <c r="J12" s="13"/>
      <c r="K12" s="8"/>
      <c r="L12" s="11"/>
      <c r="M12" s="68"/>
      <c r="N12" s="11"/>
      <c r="O12" s="12"/>
      <c r="P12" s="80"/>
      <c r="Q12" s="79"/>
      <c r="R12" s="79"/>
      <c r="S12" s="79"/>
    </row>
    <row r="13" spans="1:19" ht="9" customHeight="1" x14ac:dyDescent="0.2">
      <c r="A13" s="28"/>
      <c r="B13" s="29"/>
      <c r="C13" s="29"/>
      <c r="D13" s="30"/>
      <c r="E13" s="30"/>
      <c r="F13" s="30"/>
      <c r="G13" s="30"/>
      <c r="H13" s="30"/>
      <c r="I13" s="31"/>
      <c r="J13" s="32"/>
      <c r="K13" s="30"/>
      <c r="L13" s="26"/>
      <c r="M13" s="26"/>
      <c r="N13" s="26"/>
      <c r="O13" s="33"/>
    </row>
    <row r="14" spans="1:19" ht="15" x14ac:dyDescent="0.25">
      <c r="A14" s="34" t="s">
        <v>32</v>
      </c>
      <c r="B14" s="35"/>
      <c r="C14" s="35"/>
      <c r="D14" s="35"/>
      <c r="E14" s="35"/>
      <c r="F14" s="35"/>
      <c r="G14" s="35"/>
      <c r="H14" s="35"/>
      <c r="I14" s="36"/>
      <c r="J14" s="18" t="s">
        <v>9</v>
      </c>
      <c r="K14" s="8"/>
      <c r="L14" s="11"/>
      <c r="M14" s="11"/>
      <c r="N14" s="11"/>
      <c r="O14" s="12"/>
      <c r="R14" s="74"/>
    </row>
    <row r="15" spans="1:19" ht="14.25" thickBot="1" x14ac:dyDescent="0.25">
      <c r="A15" s="13"/>
      <c r="B15" s="8"/>
      <c r="C15" s="8"/>
      <c r="D15" s="8"/>
      <c r="E15" s="8"/>
      <c r="F15" s="8"/>
      <c r="G15" s="8"/>
      <c r="H15" s="8"/>
      <c r="I15" s="10"/>
      <c r="J15" s="13"/>
      <c r="K15" s="8"/>
      <c r="L15" s="11"/>
      <c r="M15" s="11"/>
      <c r="N15" s="11"/>
      <c r="O15" s="12"/>
    </row>
    <row r="16" spans="1:19" ht="14.25" thickBot="1" x14ac:dyDescent="0.25">
      <c r="A16" s="13"/>
      <c r="B16" s="8"/>
      <c r="C16" s="8"/>
      <c r="D16" s="8"/>
      <c r="E16" s="8"/>
      <c r="F16" s="8"/>
      <c r="G16" s="8"/>
      <c r="H16" s="8"/>
      <c r="I16" s="10"/>
      <c r="J16" s="13"/>
      <c r="K16" s="8" t="s">
        <v>13</v>
      </c>
      <c r="L16" s="37">
        <f>(($N$5*1000000)/($N$6*1000000))*(($N$7*$N$8)/($N$9^3))^(1/3)</f>
        <v>139.33157415830948</v>
      </c>
      <c r="M16" s="11"/>
      <c r="N16" s="11"/>
      <c r="O16" s="12"/>
    </row>
    <row r="17" spans="1:15" x14ac:dyDescent="0.2">
      <c r="A17" s="13"/>
      <c r="B17" s="8"/>
      <c r="C17" s="8"/>
      <c r="D17" s="8"/>
      <c r="E17" s="8"/>
      <c r="F17" s="8"/>
      <c r="G17" s="8"/>
      <c r="H17" s="8"/>
      <c r="I17" s="10"/>
      <c r="J17" s="13"/>
      <c r="K17" s="8"/>
      <c r="L17" s="11"/>
      <c r="M17" s="11"/>
      <c r="N17" s="11"/>
      <c r="O17" s="12"/>
    </row>
    <row r="18" spans="1:15" x14ac:dyDescent="0.2">
      <c r="A18" s="13"/>
      <c r="B18" s="8"/>
      <c r="C18" s="8"/>
      <c r="D18" s="8"/>
      <c r="E18" s="8"/>
      <c r="F18" s="8"/>
      <c r="G18" s="8"/>
      <c r="H18" s="8"/>
      <c r="I18" s="10"/>
      <c r="J18" s="13"/>
      <c r="K18" s="8"/>
      <c r="L18" s="11"/>
      <c r="M18" s="11"/>
      <c r="N18" s="11"/>
      <c r="O18" s="12"/>
    </row>
    <row r="19" spans="1:15" x14ac:dyDescent="0.2">
      <c r="A19" s="89" t="s">
        <v>43</v>
      </c>
      <c r="B19" s="90"/>
      <c r="C19" s="90"/>
      <c r="D19" s="90"/>
      <c r="E19" s="90"/>
      <c r="F19" s="90"/>
      <c r="G19" s="90"/>
      <c r="H19" s="90"/>
      <c r="I19" s="91"/>
      <c r="J19" s="13"/>
      <c r="K19" s="8"/>
      <c r="L19" s="11"/>
      <c r="M19" s="11"/>
      <c r="N19" s="11"/>
      <c r="O19" s="12"/>
    </row>
    <row r="20" spans="1:15" ht="13.5" customHeight="1" x14ac:dyDescent="0.2">
      <c r="J20" s="86" t="s">
        <v>42</v>
      </c>
      <c r="K20" s="87"/>
      <c r="L20" s="87"/>
      <c r="M20" s="87"/>
      <c r="N20" s="87"/>
      <c r="O20" s="88"/>
    </row>
    <row r="21" spans="1:15" ht="10.5" customHeight="1" x14ac:dyDescent="0.2">
      <c r="A21" s="32"/>
      <c r="B21" s="30"/>
      <c r="C21" s="30"/>
      <c r="D21" s="30"/>
      <c r="E21" s="30"/>
      <c r="F21" s="30"/>
      <c r="G21" s="30"/>
      <c r="H21" s="30"/>
      <c r="I21" s="31"/>
      <c r="J21" s="32"/>
      <c r="K21" s="30"/>
      <c r="L21" s="26"/>
      <c r="M21" s="26"/>
      <c r="N21" s="26"/>
      <c r="O21" s="33"/>
    </row>
    <row r="22" spans="1:15" ht="14.25" x14ac:dyDescent="0.25">
      <c r="A22" s="38" t="s">
        <v>33</v>
      </c>
      <c r="B22" s="39"/>
      <c r="C22" s="39"/>
      <c r="D22" s="39"/>
      <c r="E22" s="39"/>
      <c r="F22" s="40"/>
      <c r="G22" s="40"/>
      <c r="H22" s="40"/>
      <c r="I22" s="41"/>
      <c r="J22" s="18" t="s">
        <v>8</v>
      </c>
      <c r="K22" s="8"/>
      <c r="L22" s="11"/>
      <c r="M22" s="11"/>
      <c r="N22" s="11"/>
      <c r="O22" s="12"/>
    </row>
    <row r="23" spans="1:15" x14ac:dyDescent="0.2">
      <c r="A23" s="13"/>
      <c r="B23" s="8"/>
      <c r="C23" s="8"/>
      <c r="D23" s="8"/>
      <c r="E23" s="8"/>
      <c r="F23" s="8"/>
      <c r="G23" s="8"/>
      <c r="H23" s="8"/>
      <c r="I23" s="10"/>
      <c r="J23" s="13"/>
      <c r="K23" s="8"/>
      <c r="L23" s="11"/>
      <c r="M23" s="11"/>
      <c r="N23" s="11"/>
      <c r="O23" s="12"/>
    </row>
    <row r="24" spans="1:15" ht="14.25" thickBot="1" x14ac:dyDescent="0.25">
      <c r="A24" s="13"/>
      <c r="B24" s="8"/>
      <c r="C24" s="8"/>
      <c r="D24" s="8"/>
      <c r="E24" s="8"/>
      <c r="F24" s="8"/>
      <c r="G24" s="8"/>
      <c r="H24" s="8"/>
      <c r="I24" s="10"/>
      <c r="J24" s="13"/>
      <c r="K24" s="8"/>
      <c r="L24" s="11"/>
      <c r="M24" s="11"/>
      <c r="N24" s="11"/>
      <c r="O24" s="12"/>
    </row>
    <row r="25" spans="1:15" ht="14.25" thickBot="1" x14ac:dyDescent="0.25">
      <c r="A25" s="13"/>
      <c r="B25" s="8"/>
      <c r="C25" s="8"/>
      <c r="D25" s="8"/>
      <c r="E25" s="8"/>
      <c r="F25" s="8"/>
      <c r="G25" s="8"/>
      <c r="H25" s="8"/>
      <c r="I25" s="10"/>
      <c r="J25" s="13"/>
      <c r="K25" s="8" t="s">
        <v>19</v>
      </c>
      <c r="L25" s="42">
        <f>0.0334*((1000000*$N$6)^0.2995)</f>
        <v>2.5811442542269085</v>
      </c>
      <c r="M25" s="11"/>
      <c r="N25" s="11"/>
      <c r="O25" s="12"/>
    </row>
    <row r="26" spans="1:15" ht="15.75" thickBot="1" x14ac:dyDescent="0.3">
      <c r="A26" s="13"/>
      <c r="B26" s="8"/>
      <c r="C26" s="8"/>
      <c r="D26" s="8"/>
      <c r="E26" s="8"/>
      <c r="F26" s="8"/>
      <c r="G26" s="8"/>
      <c r="H26" s="8"/>
      <c r="I26" s="10"/>
      <c r="J26" s="13"/>
      <c r="K26" s="8" t="s">
        <v>20</v>
      </c>
      <c r="L26" s="42">
        <f>0.0359*((1000000*$N$5)^0.2341)</f>
        <v>2.9458518653772154</v>
      </c>
      <c r="M26" s="11"/>
      <c r="N26" s="11"/>
      <c r="O26" s="12"/>
    </row>
    <row r="27" spans="1:15" ht="14.25" thickBot="1" x14ac:dyDescent="0.25">
      <c r="A27" s="13"/>
      <c r="B27" s="8"/>
      <c r="C27" s="8"/>
      <c r="D27" s="8"/>
      <c r="E27" s="8"/>
      <c r="F27" s="8"/>
      <c r="G27" s="8"/>
      <c r="H27" s="8"/>
      <c r="I27" s="10"/>
      <c r="J27" s="13"/>
      <c r="K27" s="8" t="s">
        <v>21</v>
      </c>
      <c r="L27" s="42">
        <f>0.0152*$L$16+0.3775</f>
        <v>2.4953399272063042</v>
      </c>
      <c r="M27" s="11"/>
      <c r="N27" s="11"/>
      <c r="O27" s="12"/>
    </row>
    <row r="28" spans="1:15" x14ac:dyDescent="0.2">
      <c r="A28" s="13"/>
      <c r="B28" s="8"/>
      <c r="C28" s="8"/>
      <c r="D28" s="8"/>
      <c r="E28" s="8"/>
      <c r="F28" s="8"/>
      <c r="G28" s="8"/>
      <c r="H28" s="8"/>
      <c r="I28" s="10"/>
      <c r="J28" s="13"/>
      <c r="K28" s="8"/>
      <c r="L28" s="60"/>
      <c r="M28" s="11"/>
      <c r="N28" s="11"/>
      <c r="O28" s="12"/>
    </row>
    <row r="29" spans="1:15" ht="30" customHeight="1" x14ac:dyDescent="0.2">
      <c r="A29" s="92" t="s">
        <v>38</v>
      </c>
      <c r="B29" s="93"/>
      <c r="C29" s="93"/>
      <c r="D29" s="93"/>
      <c r="E29" s="93"/>
      <c r="F29" s="93"/>
      <c r="G29" s="93"/>
      <c r="H29" s="93"/>
      <c r="I29" s="94"/>
      <c r="J29" s="13"/>
      <c r="K29" s="8"/>
      <c r="L29" s="60"/>
      <c r="M29" s="11"/>
      <c r="N29" s="11"/>
      <c r="O29" s="12"/>
    </row>
    <row r="30" spans="1:15" x14ac:dyDescent="0.2">
      <c r="J30" s="13"/>
      <c r="K30" s="8"/>
      <c r="L30" s="11"/>
      <c r="M30" s="11"/>
      <c r="N30" s="11"/>
      <c r="O30" s="12"/>
    </row>
    <row r="31" spans="1:15" ht="12" customHeight="1" x14ac:dyDescent="0.2">
      <c r="A31" s="32"/>
      <c r="B31" s="30"/>
      <c r="C31" s="30"/>
      <c r="D31" s="30"/>
      <c r="E31" s="30"/>
      <c r="F31" s="30"/>
      <c r="G31" s="30"/>
      <c r="H31" s="30"/>
      <c r="I31" s="31"/>
      <c r="J31" s="32"/>
      <c r="K31" s="30"/>
      <c r="L31" s="26"/>
      <c r="M31" s="26"/>
      <c r="N31" s="26"/>
      <c r="O31" s="33"/>
    </row>
    <row r="32" spans="1:15" x14ac:dyDescent="0.2">
      <c r="A32" s="43" t="s">
        <v>39</v>
      </c>
      <c r="B32" s="44"/>
      <c r="C32" s="44"/>
      <c r="D32" s="44"/>
      <c r="E32" s="45"/>
      <c r="F32" s="45"/>
      <c r="G32" s="45"/>
      <c r="H32" s="45"/>
      <c r="I32" s="46"/>
      <c r="J32" s="18" t="s">
        <v>40</v>
      </c>
      <c r="K32" s="8"/>
      <c r="L32" s="11"/>
      <c r="M32" s="11"/>
      <c r="N32" s="11"/>
      <c r="O32" s="12"/>
    </row>
    <row r="33" spans="1:15" x14ac:dyDescent="0.2">
      <c r="A33" s="13"/>
      <c r="B33" s="8"/>
      <c r="C33" s="8"/>
      <c r="D33" s="8"/>
      <c r="E33" s="8"/>
      <c r="F33" s="8"/>
      <c r="G33" s="8"/>
      <c r="H33" s="8"/>
      <c r="I33" s="10"/>
      <c r="J33" s="13"/>
      <c r="K33" s="8"/>
      <c r="L33" s="11"/>
      <c r="M33" s="11"/>
      <c r="N33" s="11"/>
      <c r="O33" s="12"/>
    </row>
    <row r="34" spans="1:15" x14ac:dyDescent="0.2">
      <c r="A34" s="13"/>
      <c r="B34" s="8"/>
      <c r="C34" s="8"/>
      <c r="D34" s="8"/>
      <c r="E34" s="8"/>
      <c r="F34" s="8"/>
      <c r="G34" s="8"/>
      <c r="H34" s="8"/>
      <c r="I34" s="10"/>
      <c r="J34" s="13"/>
      <c r="K34" s="8"/>
      <c r="L34" s="11"/>
      <c r="M34" s="11"/>
      <c r="N34" s="11"/>
      <c r="O34" s="12"/>
    </row>
    <row r="35" spans="1:15" ht="14.25" thickBot="1" x14ac:dyDescent="0.25">
      <c r="A35" s="13"/>
      <c r="B35" s="8"/>
      <c r="C35" s="8"/>
      <c r="D35" s="8"/>
      <c r="E35" s="8"/>
      <c r="F35" s="8"/>
      <c r="G35" s="8"/>
      <c r="H35" s="8"/>
      <c r="I35" s="10"/>
      <c r="J35" s="13"/>
      <c r="K35" s="8"/>
      <c r="L35" s="11" t="s">
        <v>10</v>
      </c>
      <c r="M35" s="11" t="s">
        <v>0</v>
      </c>
      <c r="N35" s="11" t="s">
        <v>11</v>
      </c>
      <c r="O35" s="12"/>
    </row>
    <row r="36" spans="1:15" ht="14.25" thickBot="1" x14ac:dyDescent="0.25">
      <c r="A36" s="13"/>
      <c r="B36" s="8"/>
      <c r="C36" s="8"/>
      <c r="D36" s="8"/>
      <c r="E36" s="8"/>
      <c r="F36" s="8"/>
      <c r="G36" s="8"/>
      <c r="H36" s="8"/>
      <c r="I36" s="10"/>
      <c r="J36" s="13"/>
      <c r="K36" s="8" t="s">
        <v>19</v>
      </c>
      <c r="L36" s="47">
        <f>29.376*($L$25^-0.696)</f>
        <v>15.18347975661613</v>
      </c>
      <c r="M36" s="48">
        <f>17.878*($L$25^-0.779)</f>
        <v>8.5411661301267046</v>
      </c>
      <c r="N36" s="49">
        <f>8.3583*($L$25^-0.583)</f>
        <v>4.8087411221909502</v>
      </c>
      <c r="O36" s="12"/>
    </row>
    <row r="37" spans="1:15" ht="15.75" thickBot="1" x14ac:dyDescent="0.3">
      <c r="A37" s="13"/>
      <c r="B37" s="8"/>
      <c r="C37" s="8"/>
      <c r="D37" s="8"/>
      <c r="E37" s="8"/>
      <c r="F37" s="8"/>
      <c r="G37" s="8"/>
      <c r="H37" s="8"/>
      <c r="I37" s="10"/>
      <c r="J37" s="13"/>
      <c r="K37" s="8" t="s">
        <v>20</v>
      </c>
      <c r="L37" s="47">
        <f>29.376*($L$26^-0.696)</f>
        <v>13.849110173152891</v>
      </c>
      <c r="M37" s="48">
        <f>17.878*($L$26^-0.779)</f>
        <v>7.7055499240959362</v>
      </c>
      <c r="N37" s="49">
        <f>8.3583*($L$26^-0.583)</f>
        <v>4.4521316485225952</v>
      </c>
      <c r="O37" s="12"/>
    </row>
    <row r="38" spans="1:15" ht="14.25" thickBot="1" x14ac:dyDescent="0.25">
      <c r="A38" s="13"/>
      <c r="B38" s="8"/>
      <c r="C38" s="8"/>
      <c r="D38" s="8"/>
      <c r="E38" s="8"/>
      <c r="F38" s="8"/>
      <c r="G38" s="8"/>
      <c r="H38" s="8"/>
      <c r="I38" s="10"/>
      <c r="J38" s="13"/>
      <c r="K38" s="8" t="s">
        <v>21</v>
      </c>
      <c r="L38" s="50">
        <f>29.376*($L$27^-0.696)</f>
        <v>15.544987509221526</v>
      </c>
      <c r="M38" s="51">
        <f>17.878*($L$27^-0.779)</f>
        <v>8.7690972089692689</v>
      </c>
      <c r="N38" s="52">
        <f>8.3583*($L$27^-0.583)</f>
        <v>4.9044615121574457</v>
      </c>
      <c r="O38" s="12"/>
    </row>
    <row r="39" spans="1:15" ht="12" customHeight="1" x14ac:dyDescent="0.2">
      <c r="A39" s="13"/>
      <c r="B39" s="8"/>
      <c r="C39" s="8"/>
      <c r="D39" s="8"/>
      <c r="E39" s="8"/>
      <c r="F39" s="8"/>
      <c r="G39" s="8"/>
      <c r="H39" s="8"/>
      <c r="I39" s="10"/>
      <c r="J39" s="13"/>
      <c r="K39" s="8"/>
      <c r="L39" s="59"/>
      <c r="M39" s="59"/>
      <c r="N39" s="59"/>
      <c r="O39" s="12"/>
    </row>
    <row r="40" spans="1:15" ht="30.75" customHeight="1" thickBot="1" x14ac:dyDescent="0.25">
      <c r="A40" s="83" t="s">
        <v>14</v>
      </c>
      <c r="B40" s="84"/>
      <c r="C40" s="84"/>
      <c r="D40" s="84"/>
      <c r="E40" s="84"/>
      <c r="F40" s="84"/>
      <c r="G40" s="84"/>
      <c r="H40" s="84"/>
      <c r="I40" s="85"/>
      <c r="J40" s="53"/>
      <c r="K40" s="54"/>
      <c r="L40" s="55"/>
      <c r="M40" s="55"/>
      <c r="N40" s="55"/>
      <c r="O40" s="56"/>
    </row>
  </sheetData>
  <sheetProtection algorithmName="SHA-512" hashValue="6Se17LZwIR79X00oTxBRQ+V63vX9UrPFW80pSlLvnuH4CCivOf6ycyJxmVxwDsBWW3SxNsF/58luCQ2dNlMpdg==" saltValue="JUAnTnCDQQcBa1cXUqWeWA==" spinCount="100000" sheet="1" objects="1" scenarios="1" selectLockedCells="1"/>
  <mergeCells count="7">
    <mergeCell ref="P3:S12"/>
    <mergeCell ref="J6:K10"/>
    <mergeCell ref="A40:I40"/>
    <mergeCell ref="J20:O20"/>
    <mergeCell ref="A19:I19"/>
    <mergeCell ref="A29:I29"/>
    <mergeCell ref="G10:I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10" zoomScaleNormal="110" workbookViewId="0">
      <selection activeCell="P21" sqref="P21"/>
    </sheetView>
  </sheetViews>
  <sheetFormatPr defaultRowHeight="15" x14ac:dyDescent="0.25"/>
  <cols>
    <col min="1" max="16384" width="9.140625" style="1"/>
  </cols>
  <sheetData/>
  <sheetProtection algorithmName="SHA-512" hashValue="TqlXHMQqpvIPMaFPTK6eTkY6wFrCRlMmICA70AWoPILuHq6k2TIuetxXYT7Q2kkyUjduo4sgKHhyi6Ac/4na+A==" saltValue="9C3ASKBCfN9xQ1GOMpl7Wg==" spinCount="100000" sheet="1" objects="1" scenarios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38"/>
  <sheetViews>
    <sheetView zoomScaleNormal="100" workbookViewId="0">
      <selection activeCell="H37" sqref="H37"/>
    </sheetView>
  </sheetViews>
  <sheetFormatPr defaultRowHeight="15" x14ac:dyDescent="0.25"/>
  <cols>
    <col min="1" max="16384" width="9.140625" style="1"/>
  </cols>
  <sheetData>
    <row r="38" spans="13:13" x14ac:dyDescent="0.25">
      <c r="M38" s="2"/>
    </row>
  </sheetData>
  <sheetProtection algorithmName="SHA-512" hashValue="X+GdI/ruV1Dc7/s6pRAxKRVVk6sDsPnCen+bQ5oxHF+nbtMZvQyMmw2qCRtuTS7OJJJE1L+Ktb9h9Zrso+r+0Q==" saltValue="R7rV8EXGSpC/S0uTOsbXJg==" spinCount="100000" sheet="1" objects="1" scenario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N35" sqref="N35"/>
    </sheetView>
  </sheetViews>
  <sheetFormatPr defaultRowHeight="15" x14ac:dyDescent="0.25"/>
  <cols>
    <col min="1" max="16384" width="9.140625" style="1"/>
  </cols>
  <sheetData/>
  <sheetProtection algorithmName="SHA-512" hashValue="sUeD/bsjQoEUZM3CjofjA30+4z55sMwcWd/Me6pE2nGhJ1SzGUTRpRIwehQq0b0cZXHKw07OlNLeIFQ7yTfToQ==" saltValue="DnoTKCCWW1JtCEsMYCAXJ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Workflow and Calculation</vt:lpstr>
      <vt:lpstr>Alpine Lake Classification</vt:lpstr>
      <vt:lpstr>WDPP Plots</vt:lpstr>
      <vt:lpstr>Flow Depth Plots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0;Andrea.Franco@uibk.ac.at</dc:creator>
  <cp:lastModifiedBy>0</cp:lastModifiedBy>
  <dcterms:created xsi:type="dcterms:W3CDTF">2021-11-26T07:56:22Z</dcterms:created>
  <dcterms:modified xsi:type="dcterms:W3CDTF">2021-11-29T08:21:56Z</dcterms:modified>
</cp:coreProperties>
</file>