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hiem\Dropbox\Nghiem\manuscript-JGR-2021\tables\"/>
    </mc:Choice>
  </mc:AlternateContent>
  <bookViews>
    <workbookView xWindow="0" yWindow="500" windowWidth="23180" windowHeight="15320"/>
  </bookViews>
  <sheets>
    <sheet name="Fo90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" i="1" l="1"/>
  <c r="AH5" i="1"/>
  <c r="AG5" i="1"/>
  <c r="AJ5" i="1"/>
  <c r="AI5" i="1"/>
  <c r="AF31" i="1"/>
  <c r="AH31" i="1"/>
  <c r="AP31" i="1"/>
  <c r="AF30" i="1"/>
  <c r="AH30" i="1"/>
  <c r="AP30" i="1"/>
  <c r="AF27" i="1"/>
  <c r="AH27" i="1"/>
  <c r="AP27" i="1"/>
  <c r="AF26" i="1"/>
  <c r="AH26" i="1"/>
  <c r="AP26" i="1"/>
  <c r="AF23" i="1"/>
  <c r="AH23" i="1"/>
  <c r="AP23" i="1"/>
  <c r="AF20" i="1"/>
  <c r="AH20" i="1"/>
  <c r="AP20" i="1"/>
  <c r="AF19" i="1"/>
  <c r="AH19" i="1"/>
  <c r="AP19" i="1"/>
  <c r="AF18" i="1"/>
  <c r="AH18" i="1"/>
  <c r="AP18" i="1"/>
  <c r="AF17" i="1"/>
  <c r="AH17" i="1"/>
  <c r="AP17" i="1"/>
  <c r="AF16" i="1"/>
  <c r="AH16" i="1"/>
  <c r="AP16" i="1"/>
  <c r="AF15" i="1"/>
  <c r="AH15" i="1"/>
  <c r="AP15" i="1"/>
  <c r="AF12" i="1"/>
  <c r="AH12" i="1"/>
  <c r="AP12" i="1"/>
  <c r="AF11" i="1"/>
  <c r="AH11" i="1"/>
  <c r="AP11" i="1"/>
  <c r="AF10" i="1"/>
  <c r="AH10" i="1"/>
  <c r="AP10" i="1"/>
  <c r="AF7" i="1"/>
  <c r="AH7" i="1"/>
  <c r="AP7" i="1"/>
  <c r="AF6" i="1"/>
  <c r="AH6" i="1"/>
  <c r="AP6" i="1"/>
  <c r="AF5" i="1"/>
  <c r="AP5" i="1"/>
  <c r="AE31" i="1"/>
  <c r="AG31" i="1"/>
  <c r="AO31" i="1"/>
  <c r="AE30" i="1"/>
  <c r="AG30" i="1"/>
  <c r="AO30" i="1"/>
  <c r="AE27" i="1"/>
  <c r="AG27" i="1"/>
  <c r="AO27" i="1"/>
  <c r="AE26" i="1"/>
  <c r="AG26" i="1"/>
  <c r="AO26" i="1"/>
  <c r="AE23" i="1"/>
  <c r="AG23" i="1"/>
  <c r="AO23" i="1"/>
  <c r="AE20" i="1"/>
  <c r="AG20" i="1"/>
  <c r="AO20" i="1"/>
  <c r="AE19" i="1"/>
  <c r="AG19" i="1"/>
  <c r="AO19" i="1"/>
  <c r="AE18" i="1"/>
  <c r="AG18" i="1"/>
  <c r="AO18" i="1"/>
  <c r="AE17" i="1"/>
  <c r="AG17" i="1"/>
  <c r="AO17" i="1"/>
  <c r="AE16" i="1"/>
  <c r="AG16" i="1"/>
  <c r="AO16" i="1"/>
  <c r="AE15" i="1"/>
  <c r="AG15" i="1"/>
  <c r="AO15" i="1"/>
  <c r="AE12" i="1"/>
  <c r="AG12" i="1"/>
  <c r="AO12" i="1"/>
  <c r="AE11" i="1"/>
  <c r="AG11" i="1"/>
  <c r="AO11" i="1"/>
  <c r="AE10" i="1"/>
  <c r="AG10" i="1"/>
  <c r="AO10" i="1"/>
  <c r="AE6" i="1"/>
  <c r="AG6" i="1"/>
  <c r="AO6" i="1"/>
  <c r="AE7" i="1"/>
  <c r="AG7" i="1"/>
  <c r="AO7" i="1"/>
  <c r="AE5" i="1"/>
  <c r="AO5" i="1"/>
  <c r="AE32" i="1"/>
  <c r="AF32" i="1"/>
  <c r="AE33" i="1"/>
  <c r="AF33" i="1"/>
  <c r="AE34" i="1"/>
  <c r="AF34" i="1"/>
  <c r="AE35" i="1"/>
  <c r="AF35" i="1"/>
  <c r="AB5" i="1"/>
  <c r="AN31" i="1"/>
  <c r="AM31" i="1"/>
  <c r="AN30" i="1"/>
  <c r="AM30" i="1"/>
  <c r="AN27" i="1"/>
  <c r="AM27" i="1"/>
  <c r="AN26" i="1"/>
  <c r="AM26" i="1"/>
  <c r="AN23" i="1"/>
  <c r="AM23" i="1"/>
  <c r="AN20" i="1"/>
  <c r="AM20" i="1"/>
  <c r="AN19" i="1"/>
  <c r="AM19" i="1"/>
  <c r="AN18" i="1"/>
  <c r="AM18" i="1"/>
  <c r="AN17" i="1"/>
  <c r="AM17" i="1"/>
  <c r="AN16" i="1"/>
  <c r="AM16" i="1"/>
  <c r="AN15" i="1"/>
  <c r="AM15" i="1"/>
  <c r="AN12" i="1"/>
  <c r="AM12" i="1"/>
  <c r="AN11" i="1"/>
  <c r="AM11" i="1"/>
  <c r="AN10" i="1"/>
  <c r="AM10" i="1"/>
  <c r="AM6" i="1"/>
  <c r="AN6" i="1"/>
  <c r="AM7" i="1"/>
  <c r="AN7" i="1"/>
  <c r="AN5" i="1"/>
  <c r="AM5" i="1"/>
  <c r="AP35" i="1"/>
  <c r="AO35" i="1"/>
  <c r="AP34" i="1"/>
  <c r="AO34" i="1"/>
  <c r="AP33" i="1"/>
  <c r="AO33" i="1"/>
  <c r="AP32" i="1"/>
  <c r="AO32" i="1"/>
  <c r="AN35" i="1"/>
  <c r="AM35" i="1"/>
  <c r="AN34" i="1"/>
  <c r="AM34" i="1"/>
  <c r="AN33" i="1"/>
  <c r="AM33" i="1"/>
  <c r="AN32" i="1"/>
  <c r="AM32" i="1"/>
  <c r="AK6" i="1"/>
  <c r="AK7" i="1"/>
  <c r="AK10" i="1"/>
  <c r="AK11" i="1"/>
  <c r="AK12" i="1"/>
  <c r="AK15" i="1"/>
  <c r="AK16" i="1"/>
  <c r="AK17" i="1"/>
  <c r="AK18" i="1"/>
  <c r="AK19" i="1"/>
  <c r="AK20" i="1"/>
  <c r="AK23" i="1"/>
  <c r="AK30" i="1"/>
  <c r="AK31" i="1"/>
  <c r="AK35" i="1"/>
  <c r="AK34" i="1"/>
  <c r="AK33" i="1"/>
  <c r="AK32" i="1"/>
  <c r="AJ6" i="1"/>
  <c r="AJ7" i="1"/>
  <c r="AJ10" i="1"/>
  <c r="AJ11" i="1"/>
  <c r="AJ12" i="1"/>
  <c r="AJ15" i="1"/>
  <c r="AJ16" i="1"/>
  <c r="AJ17" i="1"/>
  <c r="AJ18" i="1"/>
  <c r="AJ19" i="1"/>
  <c r="AJ20" i="1"/>
  <c r="AJ23" i="1"/>
  <c r="AJ30" i="1"/>
  <c r="AJ31" i="1"/>
  <c r="AJ35" i="1"/>
  <c r="AJ34" i="1"/>
  <c r="AJ33" i="1"/>
  <c r="AJ32" i="1"/>
  <c r="AI6" i="1"/>
  <c r="AI7" i="1"/>
  <c r="AI10" i="1"/>
  <c r="AI11" i="1"/>
  <c r="AI12" i="1"/>
  <c r="AI15" i="1"/>
  <c r="AI16" i="1"/>
  <c r="AI17" i="1"/>
  <c r="AI18" i="1"/>
  <c r="AI19" i="1"/>
  <c r="AI20" i="1"/>
  <c r="AI23" i="1"/>
  <c r="AI30" i="1"/>
  <c r="AI31" i="1"/>
  <c r="AI35" i="1"/>
  <c r="AI34" i="1"/>
  <c r="AI33" i="1"/>
  <c r="AI32" i="1"/>
  <c r="AH35" i="1"/>
  <c r="AG35" i="1"/>
  <c r="AH34" i="1"/>
  <c r="AG34" i="1"/>
  <c r="AH33" i="1"/>
  <c r="AG33" i="1"/>
  <c r="AH32" i="1"/>
  <c r="AG32" i="1"/>
  <c r="AC7" i="1"/>
  <c r="AC5" i="1"/>
  <c r="AC12" i="1"/>
  <c r="AB11" i="1"/>
  <c r="AC10" i="1"/>
  <c r="AB20" i="1"/>
  <c r="AC19" i="1"/>
  <c r="AB18" i="1"/>
  <c r="AC17" i="1"/>
  <c r="AB16" i="1"/>
  <c r="AC15" i="1"/>
  <c r="AB23" i="1"/>
  <c r="AC31" i="1"/>
  <c r="AC30" i="1"/>
  <c r="AB31" i="1"/>
  <c r="AC16" i="1"/>
  <c r="AB17" i="1"/>
  <c r="AC20" i="1"/>
  <c r="AB10" i="1"/>
  <c r="AB6" i="1"/>
  <c r="AB30" i="1"/>
  <c r="AC23" i="1"/>
  <c r="AB15" i="1"/>
  <c r="AC18" i="1"/>
  <c r="AB19" i="1"/>
  <c r="AC11" i="1"/>
  <c r="AB12" i="1"/>
  <c r="AC6" i="1"/>
  <c r="AB7" i="1"/>
</calcChain>
</file>

<file path=xl/sharedStrings.xml><?xml version="1.0" encoding="utf-8"?>
<sst xmlns="http://schemas.openxmlformats.org/spreadsheetml/2006/main" count="87" uniqueCount="70">
  <si>
    <t>Sample</t>
  </si>
  <si>
    <t>FeO</t>
  </si>
  <si>
    <t>MnO</t>
  </si>
  <si>
    <t>MgO</t>
  </si>
  <si>
    <t>CaO</t>
  </si>
  <si>
    <t>Unit</t>
  </si>
  <si>
    <t>wt %</t>
  </si>
  <si>
    <t>GPa</t>
  </si>
  <si>
    <t>PLS06</t>
  </si>
  <si>
    <t>PLS50</t>
  </si>
  <si>
    <t>PLS75</t>
  </si>
  <si>
    <t>KT01</t>
  </si>
  <si>
    <t>KT05</t>
  </si>
  <si>
    <t>KT06</t>
  </si>
  <si>
    <t>DK01</t>
  </si>
  <si>
    <t>DK2.1</t>
  </si>
  <si>
    <t>DK2.2</t>
  </si>
  <si>
    <t>DK03</t>
  </si>
  <si>
    <t>DK04</t>
  </si>
  <si>
    <t>DK05</t>
  </si>
  <si>
    <t>Xuan Loc</t>
  </si>
  <si>
    <t>XL01</t>
  </si>
  <si>
    <t>XL02</t>
  </si>
  <si>
    <t>Phu Quy</t>
  </si>
  <si>
    <t>PQ02</t>
  </si>
  <si>
    <t>PQ05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</si>
  <si>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</si>
  <si>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</si>
  <si>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</si>
  <si>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</si>
  <si>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</si>
  <si>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</si>
  <si>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</si>
  <si>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rPr>
        <i/>
        <sz val="11"/>
        <color theme="1"/>
        <rFont val="Times New Roman"/>
        <family val="1"/>
      </rPr>
      <t>P</t>
    </r>
    <r>
      <rPr>
        <vertAlign val="subscript"/>
        <sz val="11"/>
        <color theme="1"/>
        <rFont val="Times New Roman"/>
        <family val="1"/>
      </rPr>
      <t>1</t>
    </r>
  </si>
  <si>
    <r>
      <rPr>
        <i/>
        <sz val="11"/>
        <color theme="1"/>
        <rFont val="Times New Roman"/>
        <family val="1"/>
      </rPr>
      <t>T</t>
    </r>
    <r>
      <rPr>
        <vertAlign val="subscript"/>
        <sz val="11"/>
        <color theme="1"/>
        <rFont val="Times New Roman"/>
        <family val="1"/>
      </rPr>
      <t>1</t>
    </r>
  </si>
  <si>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</t>
    </r>
  </si>
  <si>
    <r>
      <t>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 in melt is calculated based on 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O/Ce = 200 (Michael, 1995; Dixon et al., 2002; Herzberg et al., 2007). Cerium content is corrected to primary melt by olivine fractionation (equilibrium with Fo</t>
    </r>
    <r>
      <rPr>
        <vertAlign val="subscript"/>
        <sz val="11"/>
        <color theme="1"/>
        <rFont val="Times New Roman"/>
        <family val="1"/>
      </rPr>
      <t>90</t>
    </r>
    <r>
      <rPr>
        <sz val="11"/>
        <color theme="1"/>
        <rFont val="Times New Roman"/>
        <family val="1"/>
      </rPr>
      <t xml:space="preserve"> olivines)</t>
    </r>
  </si>
  <si>
    <t>Pwet</t>
  </si>
  <si>
    <t>Twet</t>
  </si>
  <si>
    <t>uncertainty_wet</t>
  </si>
  <si>
    <r>
      <rPr>
        <sz val="11"/>
        <color theme="1"/>
        <rFont val="Calibri"/>
        <family val="2"/>
      </rPr>
      <t>±</t>
    </r>
    <r>
      <rPr>
        <sz val="8.8000000000000007"/>
        <color theme="1"/>
        <rFont val="Times New Roman"/>
        <family val="1"/>
      </rPr>
      <t xml:space="preserve"> (Gpa)</t>
    </r>
  </si>
  <si>
    <r>
      <rPr>
        <sz val="11"/>
        <color theme="1"/>
        <rFont val="Calibri"/>
        <family val="2"/>
      </rPr>
      <t>±</t>
    </r>
    <r>
      <rPr>
        <sz val="8.8000000000000007"/>
        <color theme="1"/>
        <rFont val="Times New Roman"/>
        <family val="1"/>
      </rPr>
      <t xml:space="preserve"> (</t>
    </r>
    <r>
      <rPr>
        <vertAlign val="superscript"/>
        <sz val="8.8000000000000007"/>
        <color theme="1"/>
        <rFont val="Times New Roman"/>
        <family val="1"/>
      </rPr>
      <t>o</t>
    </r>
    <r>
      <rPr>
        <sz val="8.8000000000000007"/>
        <color theme="1"/>
        <rFont val="Times New Roman"/>
        <family val="1"/>
      </rPr>
      <t>C)</t>
    </r>
  </si>
  <si>
    <t>Min</t>
  </si>
  <si>
    <t>Max</t>
  </si>
  <si>
    <t>Median</t>
  </si>
  <si>
    <t>Aver. (all)</t>
  </si>
  <si>
    <t>SD</t>
  </si>
  <si>
    <t>Deviation of wet from dry</t>
  </si>
  <si>
    <t>Dry (P1, T1)</t>
  </si>
  <si>
    <t>Pdry=P1</t>
  </si>
  <si>
    <t>Tdry=T1</t>
  </si>
  <si>
    <r>
      <t>D</t>
    </r>
    <r>
      <rPr>
        <sz val="11"/>
        <color theme="1"/>
        <rFont val="Times New Roman"/>
        <family val="1"/>
      </rPr>
      <t>P=P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-P3</t>
    </r>
  </si>
  <si>
    <r>
      <t>D</t>
    </r>
    <r>
      <rPr>
        <sz val="11"/>
        <color theme="1"/>
        <rFont val="Times New Roman"/>
        <family val="1"/>
      </rPr>
      <t>T=T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-T3</t>
    </r>
  </si>
  <si>
    <r>
      <t>P</t>
    </r>
    <r>
      <rPr>
        <i/>
        <vertAlign val="subscript"/>
        <sz val="11"/>
        <color theme="1"/>
        <rFont val="Times New Roman"/>
        <family val="1"/>
      </rPr>
      <t>2</t>
    </r>
  </si>
  <si>
    <r>
      <t>T</t>
    </r>
    <r>
      <rPr>
        <i/>
        <vertAlign val="subscript"/>
        <sz val="11"/>
        <color theme="1"/>
        <rFont val="Times New Roman"/>
        <family val="1"/>
      </rPr>
      <t>2</t>
    </r>
  </si>
  <si>
    <r>
      <t>P</t>
    </r>
    <r>
      <rPr>
        <i/>
        <vertAlign val="subscript"/>
        <sz val="11"/>
        <color theme="1"/>
        <rFont val="Times New Roman"/>
        <family val="1"/>
      </rPr>
      <t>3</t>
    </r>
  </si>
  <si>
    <r>
      <t>T</t>
    </r>
    <r>
      <rPr>
        <i/>
        <vertAlign val="subscript"/>
        <sz val="11"/>
        <color theme="1"/>
        <rFont val="Times New Roman"/>
        <family val="1"/>
      </rPr>
      <t>3</t>
    </r>
  </si>
  <si>
    <r>
      <t>T</t>
    </r>
    <r>
      <rPr>
        <i/>
        <vertAlign val="subscript"/>
        <sz val="11"/>
        <color theme="1"/>
        <rFont val="Times New Roman"/>
        <family val="1"/>
      </rPr>
      <t>4</t>
    </r>
  </si>
  <si>
    <t>DN08</t>
  </si>
  <si>
    <t>Pleiku</t>
  </si>
  <si>
    <t>Ly Son-Quang Ngai</t>
  </si>
  <si>
    <t>Buon Ma Thuot</t>
  </si>
  <si>
    <t>Phuoc Long</t>
  </si>
  <si>
    <t>Mean_wet</t>
  </si>
  <si>
    <r>
      <t>Table S6: Major-element compositions of primary magmas of Vietnamese basalts (equilibrated with Fo</t>
    </r>
    <r>
      <rPr>
        <b/>
        <vertAlign val="subscript"/>
        <sz val="11"/>
        <color theme="1"/>
        <rFont val="Times New Roman"/>
        <family val="1"/>
      </rPr>
      <t>90</t>
    </r>
    <r>
      <rPr>
        <b/>
        <sz val="11"/>
        <color theme="1"/>
        <rFont val="Times New Roman"/>
        <family val="1"/>
      </rPr>
      <t>) and estimated melting pressure (</t>
    </r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>) and temperature (</t>
    </r>
    <r>
      <rPr>
        <b/>
        <i/>
        <sz val="11"/>
        <color theme="1"/>
        <rFont val="Times New Roman"/>
        <family val="1"/>
      </rPr>
      <t>T</t>
    </r>
    <r>
      <rPr>
        <b/>
        <sz val="11"/>
        <color theme="1"/>
        <rFont val="Times New Roman"/>
        <family val="1"/>
      </rPr>
      <t>) by thermobarometry</t>
    </r>
  </si>
  <si>
    <r>
      <rPr>
        <i/>
        <sz val="11"/>
        <color theme="1"/>
        <rFont val="Times New Roman"/>
        <family val="1"/>
      </rPr>
      <t>P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>T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(for anhydrous condidtion) are calculated by the algorithm of Lee et al., (2009).</t>
    </r>
  </si>
  <si>
    <r>
      <rPr>
        <i/>
        <sz val="11"/>
        <color theme="1"/>
        <rFont val="Times New Roman"/>
        <family val="1"/>
      </rPr>
      <t>P</t>
    </r>
    <r>
      <rPr>
        <i/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>T</t>
    </r>
    <r>
      <rPr>
        <i/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(for hydrous condition) are calculated by the algorithm of Putirka (2008).</t>
    </r>
  </si>
  <si>
    <r>
      <rPr>
        <i/>
        <sz val="11"/>
        <color theme="1"/>
        <rFont val="Times New Roman"/>
        <family val="1"/>
      </rPr>
      <t>P</t>
    </r>
    <r>
      <rPr>
        <i/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>T</t>
    </r>
    <r>
      <rPr>
        <i/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(for hydrous condition) are calculated by the algorithm of Plank &amp; Forsyth (2016). Results for Xuan Loc basalts are excluded due to P &gt; 3 GPa.</t>
    </r>
  </si>
  <si>
    <r>
      <rPr>
        <i/>
        <sz val="11"/>
        <color theme="1"/>
        <rFont val="Times New Roman"/>
        <family val="1"/>
      </rPr>
      <t>T</t>
    </r>
    <r>
      <rPr>
        <i/>
        <vertAlign val="sub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 xml:space="preserve"> (for hydrous condition) is calculated by the algorithm of Herzberg &amp; Asimow (2015) with </t>
    </r>
    <r>
      <rPr>
        <i/>
        <sz val="11"/>
        <color theme="1"/>
        <rFont val="Times New Roman"/>
        <family val="1"/>
      </rPr>
      <t>P</t>
    </r>
    <r>
      <rPr>
        <vertAlign val="subscript"/>
        <sz val="11"/>
        <color theme="1"/>
        <rFont val="Times New Roman"/>
        <family val="1"/>
      </rPr>
      <t>3.</t>
    </r>
    <r>
      <rPr>
        <i/>
        <sz val="11"/>
        <color theme="1"/>
        <rFont val="Times New Roman"/>
        <family val="1"/>
      </rPr>
      <t/>
    </r>
  </si>
  <si>
    <r>
      <t>Values used in calculation: Kd [(Fe/Mg)</t>
    </r>
    <r>
      <rPr>
        <vertAlign val="subscript"/>
        <sz val="11"/>
        <color theme="1"/>
        <rFont val="Times New Roman"/>
        <family val="1"/>
      </rPr>
      <t>olivine</t>
    </r>
    <r>
      <rPr>
        <sz val="11"/>
        <color theme="1"/>
        <rFont val="Times New Roman"/>
        <family val="1"/>
      </rPr>
      <t>/(Fe/Mg)</t>
    </r>
    <r>
      <rPr>
        <vertAlign val="subscript"/>
        <sz val="11"/>
        <color theme="1"/>
        <rFont val="Times New Roman"/>
        <family val="1"/>
      </rPr>
      <t>melt</t>
    </r>
    <r>
      <rPr>
        <sz val="11"/>
        <color theme="1"/>
        <rFont val="Times New Roman"/>
        <family val="1"/>
      </rPr>
      <t>] = 0.3 (constant); mass increment of olivine in step, 0.005 relative to melt; Fe</t>
    </r>
    <r>
      <rPr>
        <vertAlign val="superscript"/>
        <sz val="11"/>
        <color theme="1"/>
        <rFont val="Times New Roman"/>
        <family val="1"/>
      </rPr>
      <t>2+</t>
    </r>
    <r>
      <rPr>
        <sz val="11"/>
        <color theme="1"/>
        <rFont val="Times New Roman"/>
        <family val="1"/>
      </rPr>
      <t>/Fe</t>
    </r>
    <r>
      <rPr>
        <vertAlign val="subscript"/>
        <sz val="11"/>
        <color theme="1"/>
        <rFont val="Times New Roman"/>
        <family val="1"/>
      </rPr>
      <t>total</t>
    </r>
    <r>
      <rPr>
        <sz val="11"/>
        <color theme="1"/>
        <rFont val="Times New Roman"/>
        <family val="1"/>
      </rPr>
      <t xml:space="preserve"> = 0.85; Fo=90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</si>
</sst>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Calibri"/>
      <family val="2"/>
    </font>
    <font>
      <sz val="8.8000000000000007"/>
      <color theme="1"/>
      <name val="Times New Roman"/>
      <family val="1"/>
    </font>
    <font>
      <vertAlign val="superscript"/>
      <sz val="8.8000000000000007"/>
      <color theme="1"/>
      <name val="Times New Roman"/>
      <family val="1"/>
    </font>
    <font>
      <i/>
      <vertAlign val="sub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2" fontId="1" fillId="0" borderId="2" xfId="0" applyNumberFormat="1" applyFont="1" applyFill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1" fontId="1" fillId="0" borderId="2" xfId="0" applyNumberFormat="1" applyFont="1" applyBorder="1" applyAlignment="1">
      <alignment horizontal="left"/>
    </xf>
    <xf numFmtId="1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2" fontId="8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1" fillId="2" borderId="0" xfId="0" applyFont="1" applyFill="1" applyAlignment="1">
      <alignment horizontal="left"/>
    </xf>
    <xf numFmtId="0" fontId="0" fillId="3" borderId="0" xfId="0" applyFill="1"/>
    <xf numFmtId="0" fontId="1" fillId="4" borderId="0" xfId="0" applyFont="1" applyFill="1" applyAlignment="1">
      <alignment horizontal="left"/>
    </xf>
    <xf numFmtId="1" fontId="2" fillId="4" borderId="0" xfId="0" applyNumberFormat="1" applyFont="1" applyFill="1" applyAlignment="1">
      <alignment horizontal="left"/>
    </xf>
    <xf numFmtId="2" fontId="2" fillId="4" borderId="0" xfId="0" applyNumberFormat="1" applyFont="1" applyFill="1" applyAlignment="1">
      <alignment horizontal="left"/>
    </xf>
    <xf numFmtId="1" fontId="0" fillId="0" borderId="0" xfId="0" applyNumberFormat="1"/>
    <xf numFmtId="165" fontId="1" fillId="0" borderId="0" xfId="0" applyNumberFormat="1" applyFont="1" applyAlignment="1">
      <alignment horizontal="left"/>
    </xf>
    <xf numFmtId="0" fontId="1" fillId="5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166" fontId="1" fillId="0" borderId="0" xfId="0" applyNumberFormat="1" applyFont="1" applyAlignment="1">
      <alignment horizontal="left"/>
    </xf>
    <xf numFmtId="166" fontId="7" fillId="0" borderId="0" xfId="0" applyNumberFormat="1" applyFont="1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4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Q28" sqref="AQ28"/>
    </sheetView>
  </sheetViews>
  <sheetFormatPr defaultColWidth="8.6328125" defaultRowHeight="14.5" x14ac:dyDescent="0.35"/>
  <cols>
    <col min="1" max="1" width="8.6328125" style="2"/>
    <col min="2" max="11" width="6.81640625" style="2" customWidth="1"/>
    <col min="12" max="12" width="5.453125" style="2" customWidth="1"/>
    <col min="13" max="13" width="2.81640625" style="2" customWidth="1"/>
    <col min="14" max="15" width="6.6328125" style="2" customWidth="1"/>
    <col min="16" max="16" width="2.81640625" style="2" customWidth="1"/>
    <col min="17" max="18" width="6.6328125" style="2" customWidth="1"/>
    <col min="19" max="19" width="2.81640625" style="2" customWidth="1"/>
    <col min="20" max="21" width="6.6328125" style="2" customWidth="1"/>
    <col min="22" max="22" width="2.81640625" style="2" customWidth="1"/>
    <col min="23" max="24" width="6.6328125" style="2" customWidth="1"/>
    <col min="26" max="27" width="0" hidden="1" customWidth="1"/>
    <col min="28" max="28" width="10.1796875" style="2" hidden="1" customWidth="1"/>
    <col min="29" max="29" width="9.36328125" style="2" hidden="1" customWidth="1"/>
    <col min="30" max="30" width="0" style="2" hidden="1" customWidth="1"/>
    <col min="31" max="32" width="8.6328125" style="2" hidden="1" customWidth="1"/>
    <col min="33" max="36" width="0" hidden="1" customWidth="1"/>
    <col min="37" max="37" width="0" style="2" hidden="1" customWidth="1"/>
    <col min="38" max="38" width="3.36328125" style="2" hidden="1" customWidth="1"/>
    <col min="39" max="42" width="0" style="2" hidden="1" customWidth="1"/>
    <col min="43" max="16384" width="8.6328125" style="2"/>
  </cols>
  <sheetData>
    <row r="1" spans="1:42" ht="16" x14ac:dyDescent="0.4">
      <c r="A1" s="4" t="s">
        <v>64</v>
      </c>
      <c r="AE1" s="24" t="s">
        <v>48</v>
      </c>
      <c r="AF1" s="24"/>
      <c r="AG1" s="25" t="s">
        <v>63</v>
      </c>
      <c r="AH1" s="25"/>
      <c r="AI1" s="25" t="s">
        <v>39</v>
      </c>
      <c r="AJ1" s="25"/>
      <c r="AM1" s="26" t="s">
        <v>47</v>
      </c>
      <c r="AN1" s="26"/>
    </row>
    <row r="2" spans="1:42" ht="17" x14ac:dyDescent="0.45">
      <c r="A2" s="3" t="s">
        <v>0</v>
      </c>
      <c r="B2" s="3" t="s">
        <v>26</v>
      </c>
      <c r="C2" s="3" t="s">
        <v>27</v>
      </c>
      <c r="D2" s="3" t="s">
        <v>28</v>
      </c>
      <c r="E2" s="3" t="s">
        <v>29</v>
      </c>
      <c r="F2" s="3" t="s">
        <v>1</v>
      </c>
      <c r="G2" s="3" t="s">
        <v>2</v>
      </c>
      <c r="H2" s="3" t="s">
        <v>3</v>
      </c>
      <c r="I2" s="3" t="s">
        <v>4</v>
      </c>
      <c r="J2" s="3" t="s">
        <v>30</v>
      </c>
      <c r="K2" s="3" t="s">
        <v>31</v>
      </c>
      <c r="L2" s="3" t="s">
        <v>32</v>
      </c>
      <c r="M2" s="3"/>
      <c r="N2" s="3" t="s">
        <v>33</v>
      </c>
      <c r="O2" s="3" t="s">
        <v>34</v>
      </c>
      <c r="P2" s="3"/>
      <c r="Q2" s="32" t="s">
        <v>53</v>
      </c>
      <c r="R2" s="32" t="s">
        <v>54</v>
      </c>
      <c r="S2" s="3"/>
      <c r="T2" s="32" t="s">
        <v>55</v>
      </c>
      <c r="U2" s="32" t="s">
        <v>56</v>
      </c>
      <c r="V2" s="3"/>
      <c r="W2" s="32" t="s">
        <v>57</v>
      </c>
      <c r="X2" s="33"/>
      <c r="AB2" s="18" t="s">
        <v>51</v>
      </c>
      <c r="AC2" s="18" t="s">
        <v>52</v>
      </c>
      <c r="AE2" s="2" t="s">
        <v>49</v>
      </c>
      <c r="AF2" s="2" t="s">
        <v>50</v>
      </c>
      <c r="AG2" s="2" t="s">
        <v>37</v>
      </c>
      <c r="AH2" s="2" t="s">
        <v>38</v>
      </c>
      <c r="AI2" s="2" t="s">
        <v>40</v>
      </c>
      <c r="AJ2" s="2" t="s">
        <v>41</v>
      </c>
      <c r="AK2" s="2" t="s">
        <v>46</v>
      </c>
      <c r="AM2" s="2" t="s">
        <v>40</v>
      </c>
      <c r="AN2" s="2" t="s">
        <v>41</v>
      </c>
    </row>
    <row r="3" spans="1:42" ht="16.5" x14ac:dyDescent="0.35">
      <c r="A3" s="1" t="s">
        <v>5</v>
      </c>
      <c r="B3" s="1" t="s">
        <v>6</v>
      </c>
      <c r="C3" s="1" t="s">
        <v>6</v>
      </c>
      <c r="D3" s="1" t="s">
        <v>6</v>
      </c>
      <c r="E3" s="1" t="s">
        <v>6</v>
      </c>
      <c r="F3" s="1" t="s">
        <v>6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/>
      <c r="N3" s="1" t="s">
        <v>7</v>
      </c>
      <c r="O3" s="1" t="s">
        <v>35</v>
      </c>
      <c r="P3" s="1"/>
      <c r="Q3" s="1" t="s">
        <v>7</v>
      </c>
      <c r="R3" s="1" t="s">
        <v>35</v>
      </c>
      <c r="S3" s="1"/>
      <c r="T3" s="1" t="s">
        <v>7</v>
      </c>
      <c r="U3" s="1" t="s">
        <v>35</v>
      </c>
      <c r="V3" s="1"/>
      <c r="W3" s="1" t="s">
        <v>35</v>
      </c>
      <c r="X3" s="1"/>
    </row>
    <row r="4" spans="1:42" x14ac:dyDescent="0.35">
      <c r="A4" s="4" t="s">
        <v>60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42" x14ac:dyDescent="0.35">
      <c r="A5" s="2" t="s">
        <v>8</v>
      </c>
      <c r="B5" s="5">
        <v>45.876374909907085</v>
      </c>
      <c r="C5" s="5">
        <v>2.1707766313735233</v>
      </c>
      <c r="D5" s="5">
        <v>13.044353658888149</v>
      </c>
      <c r="E5" s="5">
        <v>1.6571013692759959</v>
      </c>
      <c r="F5" s="5">
        <v>9.4389764141500105</v>
      </c>
      <c r="G5" s="5">
        <v>0.15562478556238232</v>
      </c>
      <c r="H5" s="5">
        <v>14.246553484450146</v>
      </c>
      <c r="I5" s="5">
        <v>9.7006863632806155</v>
      </c>
      <c r="J5" s="5">
        <v>2.018661820594311</v>
      </c>
      <c r="K5" s="5">
        <v>1.6395732054283363</v>
      </c>
      <c r="L5" s="6">
        <v>1.2457087780818397</v>
      </c>
      <c r="M5" s="7"/>
      <c r="N5" s="6">
        <v>2.3538691896931683</v>
      </c>
      <c r="O5" s="8">
        <v>1425.4576834353788</v>
      </c>
      <c r="Q5" s="7">
        <v>2.0949593332115688</v>
      </c>
      <c r="R5" s="8">
        <v>1422.5519649420733</v>
      </c>
      <c r="T5" s="6">
        <v>2.2517673040424313</v>
      </c>
      <c r="U5" s="8">
        <v>1408.6258014737298</v>
      </c>
      <c r="W5" s="8">
        <v>1421.5662014327615</v>
      </c>
      <c r="X5" s="8"/>
      <c r="AB5" s="6">
        <f t="shared" ref="AB5:AC7" si="0">N5-T5</f>
        <v>0.10210188565073697</v>
      </c>
      <c r="AC5" s="8">
        <f t="shared" si="0"/>
        <v>16.83188196164906</v>
      </c>
      <c r="AD5" s="6"/>
      <c r="AE5" s="6">
        <f t="shared" ref="AE5:AF7" si="1">N5</f>
        <v>2.3538691896931683</v>
      </c>
      <c r="AF5" s="8">
        <f t="shared" si="1"/>
        <v>1425.4576834353788</v>
      </c>
      <c r="AG5" s="6">
        <f t="shared" ref="AG5:AH7" si="2">AVERAGE(Q5,T5)</f>
        <v>2.1733633186270001</v>
      </c>
      <c r="AH5" s="8">
        <f t="shared" si="2"/>
        <v>1415.5888832079015</v>
      </c>
      <c r="AI5" s="6">
        <f>ABS(Q5-T5)/2</f>
        <v>7.8403985415431254E-2</v>
      </c>
      <c r="AJ5" s="8">
        <f>(MAX(R5,U5,W5)-MIN(R5,U5,W5))/2</f>
        <v>6.9630817341717375</v>
      </c>
      <c r="AK5" s="8">
        <f>STDEV(R5,U5,W5)</f>
        <v>7.7713545552778225</v>
      </c>
      <c r="AM5" s="6">
        <f>STDEV(N5,Q5,T5)</f>
        <v>0.1304146263223897</v>
      </c>
      <c r="AN5" s="8">
        <f>STDEV(O5,R5,U5,W5)</f>
        <v>7.4680586067874408</v>
      </c>
      <c r="AO5" s="6">
        <f>STDEV(AE5,AG5)</f>
        <v>0.12763692547487218</v>
      </c>
      <c r="AP5" s="8">
        <f>STDEV(AF5,AH5)</f>
        <v>6.9782955630245578</v>
      </c>
    </row>
    <row r="6" spans="1:42" x14ac:dyDescent="0.35">
      <c r="A6" s="2" t="s">
        <v>9</v>
      </c>
      <c r="B6" s="5">
        <v>49.233354969703683</v>
      </c>
      <c r="C6" s="5">
        <v>1.7344775930239054</v>
      </c>
      <c r="D6" s="5">
        <v>12.675523483824595</v>
      </c>
      <c r="E6" s="5">
        <v>1.5056757259647535</v>
      </c>
      <c r="F6" s="5">
        <v>9.3696285918644691</v>
      </c>
      <c r="G6" s="5">
        <v>0.13553204977608213</v>
      </c>
      <c r="H6" s="5">
        <v>14.15198875554689</v>
      </c>
      <c r="I6" s="5">
        <v>7.3332678240205906</v>
      </c>
      <c r="J6" s="5">
        <v>2.6715128401978339</v>
      </c>
      <c r="K6" s="5">
        <v>1.1437836506079588</v>
      </c>
      <c r="L6" s="6">
        <v>0.8328012770443467</v>
      </c>
      <c r="M6" s="7"/>
      <c r="N6" s="6">
        <v>1.6825465968006088</v>
      </c>
      <c r="O6" s="8">
        <v>1393.0447753556468</v>
      </c>
      <c r="Q6" s="7">
        <v>1.7046724514345528</v>
      </c>
      <c r="R6" s="8">
        <v>1425.5983173947006</v>
      </c>
      <c r="T6" s="6">
        <v>1.7055420305052569</v>
      </c>
      <c r="U6" s="8">
        <v>1401.7792423803555</v>
      </c>
      <c r="W6" s="8">
        <v>1402.7474340918168</v>
      </c>
      <c r="X6" s="8"/>
      <c r="AB6" s="6">
        <f t="shared" si="0"/>
        <v>-2.2995433704648072E-2</v>
      </c>
      <c r="AC6" s="8">
        <f t="shared" si="0"/>
        <v>-8.7344670247086924</v>
      </c>
      <c r="AD6" s="6"/>
      <c r="AE6" s="6">
        <f t="shared" si="1"/>
        <v>1.6825465968006088</v>
      </c>
      <c r="AF6" s="8">
        <f t="shared" si="1"/>
        <v>1393.0447753556468</v>
      </c>
      <c r="AG6" s="6">
        <f t="shared" si="2"/>
        <v>1.7051072409699048</v>
      </c>
      <c r="AH6" s="8">
        <f t="shared" si="2"/>
        <v>1413.6887798875282</v>
      </c>
      <c r="AI6" s="6">
        <f>ABS(Q6-T6)/2</f>
        <v>4.3478953535203146E-4</v>
      </c>
      <c r="AJ6" s="8">
        <f>(MAX(R6,U6,W6)-MIN(R6,U6,W6))/2</f>
        <v>11.909537507172558</v>
      </c>
      <c r="AK6" s="8">
        <f>STDEV(R6,U6,W6)</f>
        <v>13.48115102313324</v>
      </c>
      <c r="AM6" s="6">
        <f>STDEV(N6,Q6,T6)</f>
        <v>1.3032648632744693E-2</v>
      </c>
      <c r="AN6" s="8">
        <f>STDEV(O6,R6,U6,W6)</f>
        <v>13.906276153521176</v>
      </c>
      <c r="AO6" s="6">
        <f t="shared" ref="AO6:AO7" si="3">STDEV(AE6,AG6)</f>
        <v>1.5952784480045976E-2</v>
      </c>
      <c r="AP6" s="8">
        <f t="shared" ref="AP6:AP7" si="4">STDEV(AF6,AH6)</f>
        <v>14.597515595339132</v>
      </c>
    </row>
    <row r="7" spans="1:42" x14ac:dyDescent="0.35">
      <c r="A7" s="2" t="s">
        <v>10</v>
      </c>
      <c r="B7" s="5">
        <v>46.56027042393044</v>
      </c>
      <c r="C7" s="5">
        <v>2.16823505288228</v>
      </c>
      <c r="D7" s="5">
        <v>12.011362687050038</v>
      </c>
      <c r="E7" s="5">
        <v>1.6361384101519441</v>
      </c>
      <c r="F7" s="5">
        <v>9.890613195089843</v>
      </c>
      <c r="G7" s="5">
        <v>0.14011795822113066</v>
      </c>
      <c r="H7" s="5">
        <v>14.984181957905335</v>
      </c>
      <c r="I7" s="5">
        <v>8.3719031583974814</v>
      </c>
      <c r="J7" s="5">
        <v>2.5179825562387474</v>
      </c>
      <c r="K7" s="5">
        <v>1.6738334729290514</v>
      </c>
      <c r="L7" s="6">
        <v>0.89254401842104869</v>
      </c>
      <c r="M7" s="7"/>
      <c r="N7" s="6">
        <v>2.4729165210996258</v>
      </c>
      <c r="O7" s="8">
        <v>1440.5963826523407</v>
      </c>
      <c r="Q7" s="7">
        <v>2.2634424591694469</v>
      </c>
      <c r="R7" s="8">
        <v>1456.880171481374</v>
      </c>
      <c r="T7" s="6">
        <v>2.3375545477070472</v>
      </c>
      <c r="U7" s="8">
        <v>1434.6532171239653</v>
      </c>
      <c r="W7" s="8">
        <v>1446.9766213943615</v>
      </c>
      <c r="X7" s="8"/>
      <c r="AB7" s="6">
        <f t="shared" si="0"/>
        <v>0.13536197339257861</v>
      </c>
      <c r="AC7" s="8">
        <f t="shared" si="0"/>
        <v>5.9431655283754026</v>
      </c>
      <c r="AD7" s="6"/>
      <c r="AE7" s="6">
        <f t="shared" si="1"/>
        <v>2.4729165210996258</v>
      </c>
      <c r="AF7" s="8">
        <f t="shared" si="1"/>
        <v>1440.5963826523407</v>
      </c>
      <c r="AG7" s="6">
        <f t="shared" si="2"/>
        <v>2.3004985034382468</v>
      </c>
      <c r="AH7" s="8">
        <f t="shared" si="2"/>
        <v>1445.7666943026697</v>
      </c>
      <c r="AI7" s="6">
        <f>ABS(Q7-T7)/2</f>
        <v>3.7056044268800159E-2</v>
      </c>
      <c r="AJ7" s="8">
        <f>(MAX(R7,U7,W7)-MIN(R7,U7,W7))/2</f>
        <v>11.113477178704329</v>
      </c>
      <c r="AK7" s="8">
        <f>STDEV(R7,U7,W7)</f>
        <v>11.135409715137797</v>
      </c>
      <c r="AM7" s="6">
        <f>STDEV(N7,Q7,T7)</f>
        <v>0.10621899400897084</v>
      </c>
      <c r="AN7" s="8">
        <f>STDEV(O7,R7,U7,W7)</f>
        <v>9.5095326676065408</v>
      </c>
      <c r="AO7" s="6">
        <f t="shared" si="3"/>
        <v>0.12191794948710299</v>
      </c>
      <c r="AP7" s="8">
        <f t="shared" si="4"/>
        <v>3.655962428795474</v>
      </c>
    </row>
    <row r="8" spans="1:42" x14ac:dyDescent="0.35">
      <c r="C8" s="6"/>
      <c r="L8" s="6"/>
      <c r="N8" s="7"/>
      <c r="O8" s="8"/>
      <c r="Q8" s="7"/>
      <c r="R8" s="8"/>
      <c r="T8" s="7"/>
      <c r="U8" s="8"/>
      <c r="W8" s="8"/>
      <c r="X8" s="8"/>
      <c r="AB8" s="6"/>
      <c r="AE8"/>
      <c r="AF8" s="29"/>
      <c r="AH8" s="29"/>
      <c r="AI8" s="6"/>
      <c r="AJ8" s="8"/>
      <c r="AK8" s="8"/>
      <c r="AM8" s="6"/>
      <c r="AN8" s="8"/>
    </row>
    <row r="9" spans="1:42" x14ac:dyDescent="0.35">
      <c r="A9" s="9" t="s">
        <v>59</v>
      </c>
      <c r="L9" s="6"/>
      <c r="M9" s="7"/>
      <c r="N9" s="7"/>
      <c r="O9" s="8"/>
      <c r="Q9" s="7"/>
      <c r="R9" s="8"/>
      <c r="T9" s="7"/>
      <c r="U9" s="8"/>
      <c r="W9" s="8"/>
      <c r="X9" s="8"/>
      <c r="AB9" s="6"/>
      <c r="AE9"/>
      <c r="AF9" s="29"/>
      <c r="AH9" s="29"/>
      <c r="AI9" s="6"/>
      <c r="AJ9" s="8"/>
      <c r="AK9" s="8"/>
      <c r="AM9" s="6"/>
      <c r="AN9" s="8"/>
    </row>
    <row r="10" spans="1:42" x14ac:dyDescent="0.35">
      <c r="A10" s="2" t="s">
        <v>11</v>
      </c>
      <c r="B10" s="5">
        <v>49.677429972443747</v>
      </c>
      <c r="C10" s="5">
        <v>1.7232686672955955</v>
      </c>
      <c r="D10" s="5">
        <v>11.764814294138347</v>
      </c>
      <c r="E10" s="5">
        <v>1.4914458705004643</v>
      </c>
      <c r="F10" s="5">
        <v>9.5416408735196043</v>
      </c>
      <c r="G10" s="5">
        <v>0.18823175094878325</v>
      </c>
      <c r="H10" s="5">
        <v>14.399448846217103</v>
      </c>
      <c r="I10" s="5">
        <v>7.5925472397107896</v>
      </c>
      <c r="J10" s="5">
        <v>2.4398858191520993</v>
      </c>
      <c r="K10" s="5">
        <v>1.141193958417116</v>
      </c>
      <c r="L10" s="6">
        <v>0.63003982543015413</v>
      </c>
      <c r="M10" s="7"/>
      <c r="N10" s="6">
        <v>1.6105472865555046</v>
      </c>
      <c r="O10" s="8">
        <v>1398.1857685798045</v>
      </c>
      <c r="Q10" s="7">
        <v>1.6396572727977889</v>
      </c>
      <c r="R10" s="8">
        <v>1431.9399731824528</v>
      </c>
      <c r="T10" s="6">
        <v>1.6237867884879902</v>
      </c>
      <c r="U10" s="8">
        <v>1405.6172823946604</v>
      </c>
      <c r="W10" s="8">
        <v>1407.818573177243</v>
      </c>
      <c r="X10" s="8"/>
      <c r="AB10" s="6">
        <f t="shared" ref="AB10:AC12" si="5">N10-T10</f>
        <v>-1.3239501932485576E-2</v>
      </c>
      <c r="AC10" s="8">
        <f t="shared" si="5"/>
        <v>-7.4315138148558617</v>
      </c>
      <c r="AD10" s="6"/>
      <c r="AE10" s="6">
        <f t="shared" ref="AE10:AF12" si="6">N10</f>
        <v>1.6105472865555046</v>
      </c>
      <c r="AF10" s="8">
        <f t="shared" si="6"/>
        <v>1398.1857685798045</v>
      </c>
      <c r="AG10" s="6">
        <f t="shared" ref="AG10:AH12" si="7">AVERAGE(Q10,T10)</f>
        <v>1.6317220306428895</v>
      </c>
      <c r="AH10" s="8">
        <f t="shared" si="7"/>
        <v>1418.7786277885566</v>
      </c>
      <c r="AI10" s="6">
        <f>ABS(Q10-T10)/2</f>
        <v>7.9352421548993801E-3</v>
      </c>
      <c r="AJ10" s="8">
        <f>(MAX(R10,U10,W10)-MIN(R10,U10,W10))/2</f>
        <v>13.161345393896227</v>
      </c>
      <c r="AK10" s="8">
        <f>STDEV(R10,U10,W10)</f>
        <v>14.603490847685201</v>
      </c>
      <c r="AM10" s="6">
        <f>STDEV(N10,Q10,T10)</f>
        <v>1.4574795496986348E-2</v>
      </c>
      <c r="AN10" s="8">
        <f>STDEV(O10,R10,U10,W10)</f>
        <v>14.625708871654801</v>
      </c>
      <c r="AO10" s="6">
        <f t="shared" ref="AO10:AO12" si="8">STDEV(AE10,AG10)</f>
        <v>1.4972805134079576E-2</v>
      </c>
      <c r="AP10" s="8">
        <f t="shared" ref="AP10:AP12" si="9">STDEV(AF10,AH10)</f>
        <v>14.561350390528442</v>
      </c>
    </row>
    <row r="11" spans="1:42" x14ac:dyDescent="0.35">
      <c r="A11" s="2" t="s">
        <v>12</v>
      </c>
      <c r="B11" s="5">
        <v>45.977281367778822</v>
      </c>
      <c r="C11" s="5">
        <v>2.4100408057767564</v>
      </c>
      <c r="D11" s="5">
        <v>10.590515332343735</v>
      </c>
      <c r="E11" s="5">
        <v>1.6631685668265663</v>
      </c>
      <c r="F11" s="5">
        <v>11.082579194095462</v>
      </c>
      <c r="G11" s="5">
        <v>0.15724066392784727</v>
      </c>
      <c r="H11" s="5">
        <v>16.769656723090222</v>
      </c>
      <c r="I11" s="5">
        <v>7.2717153583697378</v>
      </c>
      <c r="J11" s="5">
        <v>1.9987015195109421</v>
      </c>
      <c r="K11" s="5">
        <v>2.0414700346664163</v>
      </c>
      <c r="L11" s="6">
        <v>1.4540151414086797</v>
      </c>
      <c r="M11" s="7"/>
      <c r="N11" s="6">
        <v>3.0050524243037589</v>
      </c>
      <c r="O11" s="8">
        <v>1496.1387383628589</v>
      </c>
      <c r="Q11" s="7">
        <v>2.5703971313324581</v>
      </c>
      <c r="R11" s="8">
        <v>1506.4634692217187</v>
      </c>
      <c r="T11" s="6">
        <v>2.6409665407801137</v>
      </c>
      <c r="U11" s="8">
        <v>1479.3166992593156</v>
      </c>
      <c r="W11" s="8">
        <v>1483.5872436939565</v>
      </c>
      <c r="X11" s="8"/>
      <c r="AB11" s="16">
        <f t="shared" si="5"/>
        <v>0.36408588352364513</v>
      </c>
      <c r="AC11" s="8">
        <f t="shared" si="5"/>
        <v>16.822039103543375</v>
      </c>
      <c r="AD11" s="6"/>
      <c r="AE11" s="6">
        <f t="shared" si="6"/>
        <v>3.0050524243037589</v>
      </c>
      <c r="AF11" s="8">
        <f t="shared" si="6"/>
        <v>1496.1387383628589</v>
      </c>
      <c r="AG11" s="6">
        <f t="shared" si="7"/>
        <v>2.6056818360562861</v>
      </c>
      <c r="AH11" s="8">
        <f t="shared" si="7"/>
        <v>1492.8900842405171</v>
      </c>
      <c r="AI11" s="35">
        <f>ABS(Q11-T11)/2</f>
        <v>3.5284704723827831E-2</v>
      </c>
      <c r="AJ11" s="8">
        <f>(MAX(R11,U11,W11)-MIN(R11,U11,W11))/2</f>
        <v>13.573384981201571</v>
      </c>
      <c r="AK11" s="8">
        <f>STDEV(R11,U11,W11)</f>
        <v>14.597410521258652</v>
      </c>
      <c r="AM11" s="6">
        <f>STDEV(N11,Q11,T11)</f>
        <v>0.23326086821373457</v>
      </c>
      <c r="AN11" s="8">
        <f>STDEV(O11,R11,U11,W11)</f>
        <v>12.334326926946055</v>
      </c>
      <c r="AO11" s="6">
        <f t="shared" si="8"/>
        <v>0.28239765115624849</v>
      </c>
      <c r="AP11" s="8">
        <f t="shared" si="9"/>
        <v>2.297145359637522</v>
      </c>
    </row>
    <row r="12" spans="1:42" x14ac:dyDescent="0.35">
      <c r="A12" s="2" t="s">
        <v>13</v>
      </c>
      <c r="B12" s="5">
        <v>46.405335763324857</v>
      </c>
      <c r="C12" s="5">
        <v>2.4452783501809741</v>
      </c>
      <c r="D12" s="5">
        <v>10.873775647791181</v>
      </c>
      <c r="E12" s="5">
        <v>1.6144624369255056</v>
      </c>
      <c r="F12" s="5">
        <v>10.848364471383524</v>
      </c>
      <c r="G12" s="5">
        <v>0.14319207569254683</v>
      </c>
      <c r="H12" s="5">
        <v>16.437702735803928</v>
      </c>
      <c r="I12" s="5">
        <v>7.356344581557666</v>
      </c>
      <c r="J12" s="5">
        <v>1.7477635721017584</v>
      </c>
      <c r="K12" s="5">
        <v>2.0883809965867774</v>
      </c>
      <c r="L12" s="6">
        <v>1.4542695915979298</v>
      </c>
      <c r="M12" s="7"/>
      <c r="N12" s="6">
        <v>2.731644924811659</v>
      </c>
      <c r="O12" s="8">
        <v>1480.3926663805387</v>
      </c>
      <c r="Q12" s="7">
        <v>2.3791136360633209</v>
      </c>
      <c r="R12" s="8">
        <v>1492.7108392398234</v>
      </c>
      <c r="T12" s="6">
        <v>2.4451376872128492</v>
      </c>
      <c r="U12" s="8">
        <v>1459.8064476957538</v>
      </c>
      <c r="W12" s="8">
        <v>1468.6745028155699</v>
      </c>
      <c r="X12" s="8"/>
      <c r="AB12" s="6">
        <f t="shared" si="5"/>
        <v>0.28650723759880981</v>
      </c>
      <c r="AC12" s="8">
        <f t="shared" si="5"/>
        <v>20.586218684784853</v>
      </c>
      <c r="AD12" s="6"/>
      <c r="AE12" s="6">
        <f t="shared" si="6"/>
        <v>2.731644924811659</v>
      </c>
      <c r="AF12" s="8">
        <f t="shared" si="6"/>
        <v>1480.3926663805387</v>
      </c>
      <c r="AG12" s="6">
        <f t="shared" si="7"/>
        <v>2.4121256616380853</v>
      </c>
      <c r="AH12" s="8">
        <f t="shared" si="7"/>
        <v>1476.2586434677887</v>
      </c>
      <c r="AI12" s="30">
        <f>ABS(Q12-T12)/2</f>
        <v>3.3012025574764126E-2</v>
      </c>
      <c r="AJ12" s="8">
        <f>(MAX(R12,U12,W12)-MIN(R12,U12,W12))/2</f>
        <v>16.45219577203477</v>
      </c>
      <c r="AK12" s="8">
        <f>STDEV(R12,U12,W12)</f>
        <v>17.02491729394216</v>
      </c>
      <c r="AM12" s="6">
        <f>STDEV(N12,Q12,T12)</f>
        <v>0.18740503465011307</v>
      </c>
      <c r="AN12" s="8">
        <f>STDEV(O12,R12,U12,W12)</f>
        <v>14.294322861593777</v>
      </c>
      <c r="AO12" s="6">
        <f t="shared" si="8"/>
        <v>0.22593423770976309</v>
      </c>
      <c r="AP12" s="8">
        <f t="shared" si="9"/>
        <v>2.9231956351860666</v>
      </c>
    </row>
    <row r="13" spans="1:42" x14ac:dyDescent="0.35">
      <c r="L13" s="6"/>
      <c r="N13" s="7"/>
      <c r="O13" s="8"/>
      <c r="Q13" s="7"/>
      <c r="R13" s="8"/>
      <c r="T13" s="7"/>
      <c r="U13" s="8"/>
      <c r="W13" s="8"/>
      <c r="X13" s="8"/>
      <c r="AB13" s="6"/>
      <c r="AE13"/>
      <c r="AF13" s="29"/>
      <c r="AH13" s="29"/>
      <c r="AI13" s="6"/>
      <c r="AJ13" s="8"/>
      <c r="AK13" s="8"/>
      <c r="AM13" s="6"/>
      <c r="AN13" s="8"/>
      <c r="AO13" s="6"/>
      <c r="AP13" s="8"/>
    </row>
    <row r="14" spans="1:42" x14ac:dyDescent="0.35">
      <c r="A14" s="9" t="s">
        <v>61</v>
      </c>
      <c r="L14" s="6"/>
      <c r="M14" s="7"/>
      <c r="N14" s="7"/>
      <c r="O14" s="8"/>
      <c r="Q14" s="7"/>
      <c r="R14" s="8"/>
      <c r="T14" s="7"/>
      <c r="U14" s="8"/>
      <c r="W14" s="8"/>
      <c r="X14" s="8"/>
      <c r="AB14" s="6"/>
      <c r="AE14"/>
      <c r="AF14" s="29"/>
      <c r="AH14" s="29"/>
      <c r="AI14" s="6"/>
      <c r="AJ14" s="8"/>
      <c r="AK14" s="8"/>
      <c r="AM14" s="6"/>
      <c r="AN14" s="8"/>
      <c r="AO14" s="6"/>
      <c r="AP14" s="8"/>
    </row>
    <row r="15" spans="1:42" x14ac:dyDescent="0.35">
      <c r="A15" s="2" t="s">
        <v>14</v>
      </c>
      <c r="B15" s="5">
        <v>46.434886776443371</v>
      </c>
      <c r="C15" s="5">
        <v>1.9122685911444206</v>
      </c>
      <c r="D15" s="5">
        <v>12.620340181070674</v>
      </c>
      <c r="E15" s="5">
        <v>1.6533612774744204</v>
      </c>
      <c r="F15" s="5">
        <v>9.8576328351389133</v>
      </c>
      <c r="G15" s="5">
        <v>0.15528819348773765</v>
      </c>
      <c r="H15" s="5">
        <v>14.983184426176607</v>
      </c>
      <c r="I15" s="5">
        <v>8.247543903784301</v>
      </c>
      <c r="J15" s="5">
        <v>2.2875763493603078</v>
      </c>
      <c r="K15" s="5">
        <v>1.8049886934018842</v>
      </c>
      <c r="L15" s="6">
        <v>0.99057318026950636</v>
      </c>
      <c r="M15" s="7"/>
      <c r="N15" s="6">
        <v>2.466441291406539</v>
      </c>
      <c r="O15" s="8">
        <v>1439.7696094445716</v>
      </c>
      <c r="Q15" s="7">
        <v>2.2607465987724855</v>
      </c>
      <c r="R15" s="8">
        <v>1454.1632199645544</v>
      </c>
      <c r="T15" s="6">
        <v>2.3251455606183598</v>
      </c>
      <c r="U15" s="8">
        <v>1426.463385028231</v>
      </c>
      <c r="W15" s="8">
        <v>1444.4490067298429</v>
      </c>
      <c r="X15" s="8"/>
      <c r="AB15" s="6">
        <f t="shared" ref="AB15:AC20" si="10">N15-T15</f>
        <v>0.14129573078817925</v>
      </c>
      <c r="AC15" s="8">
        <f t="shared" si="10"/>
        <v>13.306224416340683</v>
      </c>
      <c r="AD15" s="30"/>
      <c r="AE15" s="6">
        <f t="shared" ref="AE15:AF20" si="11">N15</f>
        <v>2.466441291406539</v>
      </c>
      <c r="AF15" s="8">
        <f t="shared" si="11"/>
        <v>1439.7696094445716</v>
      </c>
      <c r="AG15" s="6">
        <f t="shared" ref="AG15:AH20" si="12">AVERAGE(Q15,T15)</f>
        <v>2.2929460796954224</v>
      </c>
      <c r="AH15" s="8">
        <f t="shared" si="12"/>
        <v>1440.3133024963927</v>
      </c>
      <c r="AI15" s="30">
        <f t="shared" ref="AI15:AI20" si="13">ABS(Q15-T15)/2</f>
        <v>3.2199480922937118E-2</v>
      </c>
      <c r="AJ15" s="8">
        <f t="shared" ref="AJ15:AJ20" si="14">(MAX(R15,U15,W15)-MIN(R15,U15,W15))/2</f>
        <v>13.849917468161721</v>
      </c>
      <c r="AK15" s="8">
        <f t="shared" ref="AK15:AK20" si="15">STDEV(R15,U15,W15)</f>
        <v>14.054236504001821</v>
      </c>
      <c r="AM15" s="6">
        <f t="shared" ref="AM15:AM20" si="16">STDEV(N15,Q15,T15)</f>
        <v>0.10521566455270948</v>
      </c>
      <c r="AN15" s="8">
        <f t="shared" ref="AN15:AN20" si="17">STDEV(O15,R15,U15,W15)</f>
        <v>11.515416381366357</v>
      </c>
      <c r="AO15" s="6">
        <f t="shared" ref="AO15:AO20" si="18">STDEV(AE15,AG15)</f>
        <v>0.12267964070432626</v>
      </c>
      <c r="AP15" s="8">
        <f t="shared" ref="AP15:AP20" si="19">STDEV(AF15,AH15)</f>
        <v>0.38444904382666456</v>
      </c>
    </row>
    <row r="16" spans="1:42" x14ac:dyDescent="0.35">
      <c r="A16" s="2" t="s">
        <v>15</v>
      </c>
      <c r="B16" s="5">
        <v>46.745332717928008</v>
      </c>
      <c r="C16" s="5">
        <v>2.1350619525961818</v>
      </c>
      <c r="D16" s="5">
        <v>12.320419158135625</v>
      </c>
      <c r="E16" s="5">
        <v>1.5331927104541656</v>
      </c>
      <c r="F16" s="5">
        <v>9.5676438784435742</v>
      </c>
      <c r="G16" s="5">
        <v>0.14256807520549475</v>
      </c>
      <c r="H16" s="5">
        <v>14.416795999350017</v>
      </c>
      <c r="I16" s="5">
        <v>7.5819582591765107</v>
      </c>
      <c r="J16" s="5">
        <v>3.2294419983645004</v>
      </c>
      <c r="K16" s="5">
        <v>2.2950474401750482</v>
      </c>
      <c r="L16" s="6">
        <v>0.90966208677252547</v>
      </c>
      <c r="M16" s="7"/>
      <c r="N16" s="6">
        <v>2.5672316067354091</v>
      </c>
      <c r="O16" s="8">
        <v>1423.5623599054288</v>
      </c>
      <c r="Q16" s="7">
        <v>2.4300239541806072</v>
      </c>
      <c r="R16" s="8">
        <v>1458.9645991211521</v>
      </c>
      <c r="T16" s="6">
        <v>2.497374165775359</v>
      </c>
      <c r="U16" s="8">
        <v>1435.7020160314589</v>
      </c>
      <c r="W16" s="8">
        <v>1442.5618213900821</v>
      </c>
      <c r="X16" s="8"/>
      <c r="AB16" s="6">
        <f t="shared" si="10"/>
        <v>6.9857440960050088E-2</v>
      </c>
      <c r="AC16" s="8">
        <f t="shared" si="10"/>
        <v>-12.139656126030104</v>
      </c>
      <c r="AD16" s="30"/>
      <c r="AE16" s="6">
        <f t="shared" si="11"/>
        <v>2.5672316067354091</v>
      </c>
      <c r="AF16" s="8">
        <f t="shared" si="11"/>
        <v>1423.5623599054288</v>
      </c>
      <c r="AG16" s="6">
        <f t="shared" si="12"/>
        <v>2.4636990599779831</v>
      </c>
      <c r="AH16" s="8">
        <f t="shared" si="12"/>
        <v>1447.3333075763055</v>
      </c>
      <c r="AI16" s="30">
        <f t="shared" si="13"/>
        <v>3.3675105797375871E-2</v>
      </c>
      <c r="AJ16" s="8">
        <f t="shared" si="14"/>
        <v>11.63129154484659</v>
      </c>
      <c r="AK16" s="8">
        <f t="shared" si="15"/>
        <v>11.953073655326492</v>
      </c>
      <c r="AM16" s="6">
        <f t="shared" si="16"/>
        <v>6.8607644106352964E-2</v>
      </c>
      <c r="AN16" s="8">
        <f t="shared" si="17"/>
        <v>14.77307558790185</v>
      </c>
      <c r="AO16" s="6">
        <f t="shared" si="18"/>
        <v>7.3208565885689192E-2</v>
      </c>
      <c r="AP16" s="8">
        <f t="shared" si="19"/>
        <v>16.808598293307476</v>
      </c>
    </row>
    <row r="17" spans="1:42" x14ac:dyDescent="0.35">
      <c r="A17" s="2" t="s">
        <v>16</v>
      </c>
      <c r="B17" s="5">
        <v>46.319836146223551</v>
      </c>
      <c r="C17" s="5">
        <v>2.0258527251917173</v>
      </c>
      <c r="D17" s="5">
        <v>12.36384062155113</v>
      </c>
      <c r="E17" s="5">
        <v>1.5784497284975714</v>
      </c>
      <c r="F17" s="5">
        <v>9.6085496374296557</v>
      </c>
      <c r="G17" s="5">
        <v>0.14808512218803419</v>
      </c>
      <c r="H17" s="5">
        <v>14.527444247453209</v>
      </c>
      <c r="I17" s="5">
        <v>7.8268197367392069</v>
      </c>
      <c r="J17" s="5">
        <v>3.4969160508082155</v>
      </c>
      <c r="K17" s="5">
        <v>2.0692225650439924</v>
      </c>
      <c r="L17" s="6">
        <v>1.0820138094530005</v>
      </c>
      <c r="M17" s="7"/>
      <c r="N17" s="6">
        <v>2.7302112450768683</v>
      </c>
      <c r="O17" s="8">
        <v>1432.5365787159483</v>
      </c>
      <c r="Q17" s="7">
        <v>2.5398184948574984</v>
      </c>
      <c r="R17" s="8">
        <v>1461.2182479719506</v>
      </c>
      <c r="T17" s="6">
        <v>2.6277008717033397</v>
      </c>
      <c r="U17" s="8">
        <v>1446.6410348294132</v>
      </c>
      <c r="W17" s="8">
        <v>1447.0128192907187</v>
      </c>
      <c r="X17" s="8"/>
      <c r="AB17" s="6">
        <f t="shared" si="10"/>
        <v>0.10251037337352864</v>
      </c>
      <c r="AC17" s="15">
        <f t="shared" si="10"/>
        <v>-14.104456113464948</v>
      </c>
      <c r="AD17" s="30"/>
      <c r="AE17" s="6">
        <f t="shared" si="11"/>
        <v>2.7302112450768683</v>
      </c>
      <c r="AF17" s="8">
        <f t="shared" si="11"/>
        <v>1432.5365787159483</v>
      </c>
      <c r="AG17" s="6">
        <f t="shared" si="12"/>
        <v>2.5837596832804191</v>
      </c>
      <c r="AH17" s="8">
        <f t="shared" si="12"/>
        <v>1453.9296414006819</v>
      </c>
      <c r="AI17" s="6">
        <f t="shared" si="13"/>
        <v>4.3941188422920607E-2</v>
      </c>
      <c r="AJ17" s="8">
        <f t="shared" si="14"/>
        <v>7.2886065712687014</v>
      </c>
      <c r="AK17" s="8">
        <f t="shared" si="15"/>
        <v>8.3109122113259577</v>
      </c>
      <c r="AM17" s="6">
        <f t="shared" si="16"/>
        <v>9.5289985610022748E-2</v>
      </c>
      <c r="AN17" s="8">
        <f t="shared" si="17"/>
        <v>11.71026239903914</v>
      </c>
      <c r="AO17" s="6">
        <f t="shared" si="18"/>
        <v>0.10355689246162998</v>
      </c>
      <c r="AP17" s="8">
        <f t="shared" si="19"/>
        <v>15.127179694724052</v>
      </c>
    </row>
    <row r="18" spans="1:42" x14ac:dyDescent="0.35">
      <c r="A18" s="2" t="s">
        <v>17</v>
      </c>
      <c r="B18" s="5">
        <v>47.068085582675835</v>
      </c>
      <c r="C18" s="5">
        <v>1.9681417223766076</v>
      </c>
      <c r="D18" s="5">
        <v>12.792236324338539</v>
      </c>
      <c r="E18" s="5">
        <v>1.5703979371808441</v>
      </c>
      <c r="F18" s="5">
        <v>9.6827543532858584</v>
      </c>
      <c r="G18" s="5">
        <v>0.14314131407148209</v>
      </c>
      <c r="H18" s="5">
        <v>14.662978356061721</v>
      </c>
      <c r="I18" s="5">
        <v>7.4494516828054147</v>
      </c>
      <c r="J18" s="5">
        <v>2.9751482078065536</v>
      </c>
      <c r="K18" s="5">
        <v>1.6246160996366859</v>
      </c>
      <c r="L18" s="6">
        <v>0.91608140474878164</v>
      </c>
      <c r="M18" s="7"/>
      <c r="N18" s="6">
        <v>2.350569165460819</v>
      </c>
      <c r="O18" s="8">
        <v>1424.9679927486509</v>
      </c>
      <c r="Q18" s="7">
        <v>2.2509979054614364</v>
      </c>
      <c r="R18" s="8">
        <v>1452.5409404046463</v>
      </c>
      <c r="T18" s="6">
        <v>2.2704489803141663</v>
      </c>
      <c r="U18" s="8">
        <v>1423.3761082415372</v>
      </c>
      <c r="W18" s="8">
        <v>1437.1980648662845</v>
      </c>
      <c r="X18" s="8"/>
      <c r="AB18" s="6">
        <f t="shared" si="10"/>
        <v>8.0120185146652645E-2</v>
      </c>
      <c r="AC18" s="8">
        <f t="shared" si="10"/>
        <v>1.5918845071137184</v>
      </c>
      <c r="AD18" s="30"/>
      <c r="AE18" s="6">
        <f t="shared" si="11"/>
        <v>2.350569165460819</v>
      </c>
      <c r="AF18" s="8">
        <f t="shared" si="11"/>
        <v>1424.9679927486509</v>
      </c>
      <c r="AG18" s="6">
        <f t="shared" si="12"/>
        <v>2.2607234428878016</v>
      </c>
      <c r="AH18" s="8">
        <f t="shared" si="12"/>
        <v>1437.9585243230918</v>
      </c>
      <c r="AI18" s="6">
        <f t="shared" si="13"/>
        <v>9.7255374263649497E-3</v>
      </c>
      <c r="AJ18" s="8">
        <f t="shared" si="14"/>
        <v>14.582416081554584</v>
      </c>
      <c r="AK18" s="8">
        <f t="shared" si="15"/>
        <v>14.589024126744425</v>
      </c>
      <c r="AM18" s="6">
        <f t="shared" si="16"/>
        <v>5.277629549763959E-2</v>
      </c>
      <c r="AN18" s="8">
        <f t="shared" si="17"/>
        <v>13.507448416062768</v>
      </c>
      <c r="AO18" s="6">
        <f t="shared" si="18"/>
        <v>6.3530519691985851E-2</v>
      </c>
      <c r="AP18" s="8">
        <f t="shared" si="19"/>
        <v>9.1856929675050942</v>
      </c>
    </row>
    <row r="19" spans="1:42" x14ac:dyDescent="0.35">
      <c r="A19" s="2" t="s">
        <v>18</v>
      </c>
      <c r="B19" s="5">
        <v>46.442765590378229</v>
      </c>
      <c r="C19" s="5">
        <v>1.7125784869667202</v>
      </c>
      <c r="D19" s="5">
        <v>12.709716186634465</v>
      </c>
      <c r="E19" s="5">
        <v>1.6748889538530127</v>
      </c>
      <c r="F19" s="5">
        <v>9.6893590516718309</v>
      </c>
      <c r="G19" s="5">
        <v>0.15285058936692789</v>
      </c>
      <c r="H19" s="5">
        <v>14.685164447404082</v>
      </c>
      <c r="I19" s="5">
        <v>8.212213355870297</v>
      </c>
      <c r="J19" s="5">
        <v>2.9866329126968063</v>
      </c>
      <c r="K19" s="5">
        <v>1.6719469849321689</v>
      </c>
      <c r="L19" s="6">
        <v>1.0007623617788337</v>
      </c>
      <c r="M19" s="7"/>
      <c r="N19" s="6">
        <v>2.5416159478662976</v>
      </c>
      <c r="O19" s="8">
        <v>1433.9638586593671</v>
      </c>
      <c r="Q19" s="7">
        <v>2.3745198727011783</v>
      </c>
      <c r="R19" s="8">
        <v>1453.2679908540867</v>
      </c>
      <c r="T19" s="6">
        <v>2.4265719774747687</v>
      </c>
      <c r="U19" s="8">
        <v>1433.4831977901856</v>
      </c>
      <c r="W19" s="8">
        <v>1442.9108994758981</v>
      </c>
      <c r="X19" s="8"/>
      <c r="AB19" s="6">
        <f t="shared" si="10"/>
        <v>0.11504397039152892</v>
      </c>
      <c r="AC19" s="8">
        <f t="shared" si="10"/>
        <v>0.48066086918151996</v>
      </c>
      <c r="AD19" s="30"/>
      <c r="AE19" s="6">
        <f t="shared" si="11"/>
        <v>2.5416159478662976</v>
      </c>
      <c r="AF19" s="8">
        <f t="shared" si="11"/>
        <v>1433.9638586593671</v>
      </c>
      <c r="AG19" s="6">
        <f t="shared" si="12"/>
        <v>2.4005459250879735</v>
      </c>
      <c r="AH19" s="8">
        <f t="shared" si="12"/>
        <v>1443.3755943221363</v>
      </c>
      <c r="AI19" s="30">
        <f t="shared" si="13"/>
        <v>2.6026052386795229E-2</v>
      </c>
      <c r="AJ19" s="8">
        <f t="shared" si="14"/>
        <v>9.8923965319505669</v>
      </c>
      <c r="AK19" s="8">
        <f t="shared" si="15"/>
        <v>9.8960340328194629</v>
      </c>
      <c r="AM19" s="6">
        <f t="shared" si="16"/>
        <v>8.5504030188051222E-2</v>
      </c>
      <c r="AN19" s="8">
        <f t="shared" si="17"/>
        <v>9.3118161113866922</v>
      </c>
      <c r="AO19" s="6">
        <f t="shared" si="18"/>
        <v>9.9751569728693729E-2</v>
      </c>
      <c r="AP19" s="8">
        <f t="shared" si="19"/>
        <v>6.6551021098793388</v>
      </c>
    </row>
    <row r="20" spans="1:42" x14ac:dyDescent="0.35">
      <c r="A20" s="2" t="s">
        <v>19</v>
      </c>
      <c r="B20" s="5">
        <v>46.761570546810638</v>
      </c>
      <c r="C20" s="5">
        <v>1.7348266126708618</v>
      </c>
      <c r="D20" s="5">
        <v>12.826515143114879</v>
      </c>
      <c r="E20" s="5">
        <v>1.6867079447647406</v>
      </c>
      <c r="F20" s="5">
        <v>9.8585158631342988</v>
      </c>
      <c r="G20" s="5">
        <v>0.15519143513135319</v>
      </c>
      <c r="H20" s="5">
        <v>14.953263073468783</v>
      </c>
      <c r="I20" s="5">
        <v>8.2926087797229151</v>
      </c>
      <c r="J20" s="5">
        <v>2.2285297639016872</v>
      </c>
      <c r="K20" s="5">
        <v>1.4376104864643631</v>
      </c>
      <c r="L20" s="6">
        <v>0.96013123996176364</v>
      </c>
      <c r="M20" s="7"/>
      <c r="N20" s="6">
        <v>2.2961369398739602</v>
      </c>
      <c r="O20" s="8">
        <v>1435.5349199145153</v>
      </c>
      <c r="Q20" s="7">
        <v>2.1406941226033904</v>
      </c>
      <c r="R20" s="8">
        <v>1447.3464894481194</v>
      </c>
      <c r="T20" s="6">
        <v>2.1732818491895416</v>
      </c>
      <c r="U20" s="8">
        <v>1417.880001998265</v>
      </c>
      <c r="W20" s="8">
        <v>1437.6355029207593</v>
      </c>
      <c r="X20" s="8"/>
      <c r="AB20" s="6">
        <f t="shared" si="10"/>
        <v>0.12285509068441858</v>
      </c>
      <c r="AC20" s="8">
        <f t="shared" si="10"/>
        <v>17.65491791625027</v>
      </c>
      <c r="AD20" s="30"/>
      <c r="AE20" s="6">
        <f t="shared" si="11"/>
        <v>2.2961369398739602</v>
      </c>
      <c r="AF20" s="8">
        <f t="shared" si="11"/>
        <v>1435.5349199145153</v>
      </c>
      <c r="AG20" s="6">
        <f t="shared" si="12"/>
        <v>2.1569879858964658</v>
      </c>
      <c r="AH20" s="8">
        <f t="shared" si="12"/>
        <v>1432.6132457231922</v>
      </c>
      <c r="AI20" s="6">
        <f t="shared" si="13"/>
        <v>1.6293863293075583E-2</v>
      </c>
      <c r="AJ20" s="8">
        <f t="shared" si="14"/>
        <v>14.733243724927206</v>
      </c>
      <c r="AK20" s="8">
        <f t="shared" si="15"/>
        <v>15.015863604122535</v>
      </c>
      <c r="AM20" s="6">
        <f t="shared" si="16"/>
        <v>8.1973372375975642E-2</v>
      </c>
      <c r="AN20" s="8">
        <f t="shared" si="17"/>
        <v>12.276259979829947</v>
      </c>
      <c r="AO20" s="6">
        <f t="shared" si="18"/>
        <v>9.8393168952501095E-2</v>
      </c>
      <c r="AP20" s="8">
        <f t="shared" si="19"/>
        <v>2.0659356331022605</v>
      </c>
    </row>
    <row r="21" spans="1:42" x14ac:dyDescent="0.35">
      <c r="B21" s="5"/>
      <c r="C21" s="5"/>
      <c r="D21" s="5"/>
      <c r="E21" s="5"/>
      <c r="F21" s="5"/>
      <c r="G21" s="5"/>
      <c r="H21" s="5"/>
      <c r="I21" s="5"/>
      <c r="J21" s="5"/>
      <c r="K21" s="5"/>
      <c r="L21" s="6"/>
      <c r="N21" s="7"/>
      <c r="O21" s="8"/>
      <c r="Q21" s="7"/>
      <c r="R21" s="8"/>
      <c r="T21" s="7"/>
      <c r="U21" s="8"/>
      <c r="W21" s="8"/>
      <c r="X21" s="8"/>
      <c r="AB21" s="6"/>
      <c r="AE21"/>
      <c r="AF21" s="29"/>
      <c r="AH21" s="29"/>
      <c r="AI21" s="6"/>
      <c r="AJ21" s="8"/>
      <c r="AK21" s="8"/>
      <c r="AM21" s="6"/>
      <c r="AN21" s="8"/>
      <c r="AO21" s="6"/>
      <c r="AP21" s="8"/>
    </row>
    <row r="22" spans="1:42" x14ac:dyDescent="0.35">
      <c r="A22" s="9" t="s">
        <v>62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6"/>
      <c r="M22" s="7"/>
      <c r="N22" s="7"/>
      <c r="O22" s="8"/>
      <c r="Q22" s="7"/>
      <c r="R22" s="8"/>
      <c r="T22" s="7"/>
      <c r="U22" s="8"/>
      <c r="W22" s="8"/>
      <c r="X22" s="8"/>
      <c r="AB22" s="6"/>
      <c r="AE22"/>
      <c r="AF22" s="29"/>
      <c r="AH22" s="29"/>
      <c r="AI22" s="6"/>
      <c r="AJ22" s="8"/>
      <c r="AK22" s="8"/>
      <c r="AM22" s="6"/>
      <c r="AN22" s="8"/>
      <c r="AO22" s="6"/>
      <c r="AP22" s="8"/>
    </row>
    <row r="23" spans="1:42" x14ac:dyDescent="0.35">
      <c r="A23" s="2" t="s">
        <v>58</v>
      </c>
      <c r="B23" s="5">
        <v>49.788630615337311</v>
      </c>
      <c r="C23" s="5">
        <v>1.5039701728311556</v>
      </c>
      <c r="D23" s="5">
        <v>12.250245541102085</v>
      </c>
      <c r="E23" s="5">
        <v>1.4849127290609943</v>
      </c>
      <c r="F23" s="5">
        <v>9.5627026698159785</v>
      </c>
      <c r="G23" s="5">
        <v>0.1266573428724814</v>
      </c>
      <c r="H23" s="5">
        <v>14.489764676567331</v>
      </c>
      <c r="I23" s="5">
        <v>7.2134440272032583</v>
      </c>
      <c r="J23" s="5">
        <v>2.5965905694814224</v>
      </c>
      <c r="K23" s="5">
        <v>0.94187895664164689</v>
      </c>
      <c r="L23" s="6">
        <v>0.47273453787527897</v>
      </c>
      <c r="M23" s="7"/>
      <c r="N23" s="6">
        <v>1.5956566939206929</v>
      </c>
      <c r="O23" s="8">
        <v>1398.9302518188692</v>
      </c>
      <c r="Q23" s="7">
        <v>1.6607701193552362</v>
      </c>
      <c r="R23" s="8">
        <v>1435.2565293700909</v>
      </c>
      <c r="T23" s="6">
        <v>1.6053578469677072</v>
      </c>
      <c r="U23" s="8">
        <v>1403.4068638046967</v>
      </c>
      <c r="W23" s="8">
        <v>1411.8611567294531</v>
      </c>
      <c r="X23" s="8"/>
      <c r="AB23" s="6">
        <f>N23-T23</f>
        <v>-9.7011530470143548E-3</v>
      </c>
      <c r="AC23" s="8">
        <f>O23-U23</f>
        <v>-4.4766119858275033</v>
      </c>
      <c r="AD23" s="6"/>
      <c r="AE23" s="6">
        <f>N23</f>
        <v>1.5956566939206929</v>
      </c>
      <c r="AF23" s="8">
        <f>O23</f>
        <v>1398.9302518188692</v>
      </c>
      <c r="AG23" s="6">
        <f>AVERAGE(Q23,T23)</f>
        <v>1.6330639831614717</v>
      </c>
      <c r="AH23" s="8">
        <f>AVERAGE(R23,U23)</f>
        <v>1419.3316965873937</v>
      </c>
      <c r="AI23" s="6">
        <f>ABS(Q23-T23)/2</f>
        <v>2.7706136193764497E-2</v>
      </c>
      <c r="AJ23" s="8">
        <f>(MAX(R23,U23,W23)-MIN(R23,U23,W23))/2</f>
        <v>15.924832782697081</v>
      </c>
      <c r="AK23" s="8">
        <f>STDEV(R23,U23,W23)</f>
        <v>16.49858441644486</v>
      </c>
      <c r="AM23" s="6">
        <f>STDEV(N23,Q23,T23)</f>
        <v>3.5129262430370733E-2</v>
      </c>
      <c r="AN23" s="8">
        <f>STDEV(O23,R23,U23,W23)</f>
        <v>16.17628543033997</v>
      </c>
      <c r="AO23" s="6">
        <f t="shared" ref="AO23" si="20">STDEV(AE23,AG23)</f>
        <v>2.6450947887961304E-2</v>
      </c>
      <c r="AP23" s="8">
        <f>STDEV(AF23,AH23)</f>
        <v>14.425999941826467</v>
      </c>
    </row>
    <row r="24" spans="1:42" x14ac:dyDescent="0.35">
      <c r="L24" s="6"/>
      <c r="N24" s="7"/>
      <c r="O24" s="8"/>
      <c r="Q24" s="7"/>
      <c r="R24" s="8"/>
      <c r="T24" s="7"/>
      <c r="U24" s="8"/>
      <c r="W24" s="8"/>
      <c r="X24" s="8"/>
      <c r="AB24" s="6"/>
      <c r="AE24"/>
      <c r="AF24" s="29"/>
      <c r="AH24" s="29"/>
      <c r="AI24" s="6"/>
      <c r="AJ24" s="8"/>
      <c r="AK24" s="8"/>
      <c r="AM24" s="6"/>
      <c r="AN24" s="8"/>
      <c r="AO24" s="6"/>
      <c r="AP24" s="8"/>
    </row>
    <row r="25" spans="1:42" x14ac:dyDescent="0.35">
      <c r="A25" s="9" t="s">
        <v>20</v>
      </c>
      <c r="L25" s="6"/>
      <c r="M25" s="7"/>
      <c r="AB25" s="6"/>
      <c r="AE25"/>
      <c r="AF25" s="29"/>
      <c r="AH25" s="29"/>
      <c r="AI25" s="6"/>
      <c r="AJ25" s="8"/>
      <c r="AK25" s="8"/>
      <c r="AM25" s="6"/>
      <c r="AN25" s="8"/>
      <c r="AO25" s="6"/>
      <c r="AP25" s="8"/>
    </row>
    <row r="26" spans="1:42" x14ac:dyDescent="0.35">
      <c r="A26" s="2" t="s">
        <v>21</v>
      </c>
      <c r="B26" s="5">
        <v>44.413268823922763</v>
      </c>
      <c r="C26" s="5">
        <v>2.8251752469340943</v>
      </c>
      <c r="D26" s="5">
        <v>10.749793257133984</v>
      </c>
      <c r="E26" s="5">
        <v>1.7609051824377364</v>
      </c>
      <c r="F26" s="5">
        <v>10.229471005344895</v>
      </c>
      <c r="G26" s="5">
        <v>0.16731247244759095</v>
      </c>
      <c r="H26" s="5">
        <v>15.520868334101749</v>
      </c>
      <c r="I26" s="5">
        <v>9.2558705230863882</v>
      </c>
      <c r="J26" s="5">
        <v>2.7365987164545613</v>
      </c>
      <c r="K26" s="5">
        <v>2.260361893564022</v>
      </c>
      <c r="L26" s="6">
        <v>2.0369142112068261</v>
      </c>
      <c r="M26" s="7"/>
      <c r="N26" s="6">
        <v>3.4665013857467293</v>
      </c>
      <c r="O26" s="8">
        <v>1486.689643855713</v>
      </c>
      <c r="Q26" s="7">
        <v>2.6932891999678681</v>
      </c>
      <c r="R26" s="8">
        <v>1475.2961189414498</v>
      </c>
      <c r="T26" s="6"/>
      <c r="U26" s="8"/>
      <c r="W26" s="8">
        <v>1467.8676596258767</v>
      </c>
      <c r="X26" s="8"/>
      <c r="AB26" s="16"/>
      <c r="AC26" s="15"/>
      <c r="AD26" s="6"/>
      <c r="AE26" s="6">
        <f>N26</f>
        <v>3.4665013857467293</v>
      </c>
      <c r="AF26" s="8">
        <f>O26</f>
        <v>1486.689643855713</v>
      </c>
      <c r="AG26" s="6">
        <f>AVERAGE(Q26,T26)</f>
        <v>2.6932891999678681</v>
      </c>
      <c r="AH26" s="8">
        <f>AVERAGE(R26,U26)</f>
        <v>1475.2961189414498</v>
      </c>
      <c r="AI26" s="6"/>
      <c r="AJ26" s="8"/>
      <c r="AK26" s="8"/>
      <c r="AM26" s="6">
        <f>STDEV(N26,Q26,T26)</f>
        <v>0.54674357986030386</v>
      </c>
      <c r="AN26" s="8">
        <f>STDEV(O26,R26,U26,W26)</f>
        <v>9.480343771221829</v>
      </c>
      <c r="AO26" s="6">
        <f t="shared" ref="AO26:AO27" si="21">STDEV(AE26,AG26)</f>
        <v>0.54674357986030386</v>
      </c>
      <c r="AP26" s="8">
        <f t="shared" ref="AP26:AP27" si="22">STDEV(AF26,AH26)</f>
        <v>8.0564387284934238</v>
      </c>
    </row>
    <row r="27" spans="1:42" x14ac:dyDescent="0.35">
      <c r="A27" s="2" t="s">
        <v>22</v>
      </c>
      <c r="B27" s="5">
        <v>44.351210368415018</v>
      </c>
      <c r="C27" s="5">
        <v>2.576598391681193</v>
      </c>
      <c r="D27" s="5">
        <v>11.233750495782873</v>
      </c>
      <c r="E27" s="5">
        <v>1.6703718012411892</v>
      </c>
      <c r="F27" s="5">
        <v>10.396205753477942</v>
      </c>
      <c r="G27" s="5">
        <v>0.13803159859137776</v>
      </c>
      <c r="H27" s="5">
        <v>15.827100618587943</v>
      </c>
      <c r="I27" s="5">
        <v>8.1494628936231308</v>
      </c>
      <c r="J27" s="5">
        <v>2.9627556598464695</v>
      </c>
      <c r="K27" s="5">
        <v>2.6440903582528885</v>
      </c>
      <c r="L27" s="6">
        <v>1.4646865836114773</v>
      </c>
      <c r="M27" s="7"/>
      <c r="N27" s="6">
        <v>3.7015826019880493</v>
      </c>
      <c r="O27" s="8">
        <v>1494.5535839121339</v>
      </c>
      <c r="Q27" s="7">
        <v>2.9693816267251036</v>
      </c>
      <c r="R27" s="8">
        <v>1499.029076131369</v>
      </c>
      <c r="T27" s="6"/>
      <c r="U27" s="8"/>
      <c r="W27" s="8">
        <v>1492.7074231924216</v>
      </c>
      <c r="X27" s="8"/>
      <c r="AB27" s="16"/>
      <c r="AC27" s="15"/>
      <c r="AD27" s="6"/>
      <c r="AE27" s="6">
        <f>N27</f>
        <v>3.7015826019880493</v>
      </c>
      <c r="AF27" s="8">
        <f>O27</f>
        <v>1494.5535839121339</v>
      </c>
      <c r="AG27" s="6">
        <f>AVERAGE(Q27,T27)</f>
        <v>2.9693816267251036</v>
      </c>
      <c r="AH27" s="8">
        <f>AVERAGE(R27,U27)</f>
        <v>1499.029076131369</v>
      </c>
      <c r="AI27" s="6"/>
      <c r="AJ27" s="8"/>
      <c r="AK27" s="8"/>
      <c r="AM27" s="6">
        <f>STDEV(N27,Q27,T27)</f>
        <v>0.51774427479983365</v>
      </c>
      <c r="AN27" s="8">
        <f>STDEV(O27,R27,U27,W27)</f>
        <v>3.2506828997392989</v>
      </c>
      <c r="AO27" s="6">
        <f t="shared" si="21"/>
        <v>0.51774427479983365</v>
      </c>
      <c r="AP27" s="8">
        <f t="shared" si="22"/>
        <v>3.164650897368765</v>
      </c>
    </row>
    <row r="28" spans="1:42" x14ac:dyDescent="0.35">
      <c r="L28" s="6"/>
      <c r="N28" s="7"/>
      <c r="O28" s="8"/>
      <c r="Q28" s="7"/>
      <c r="R28" s="8"/>
      <c r="T28" s="7"/>
      <c r="U28" s="8"/>
      <c r="W28" s="8"/>
      <c r="X28" s="8"/>
      <c r="AB28" s="8"/>
      <c r="AE28"/>
      <c r="AF28" s="29"/>
      <c r="AH28" s="29"/>
      <c r="AI28" s="6"/>
      <c r="AJ28" s="8"/>
      <c r="AK28" s="8"/>
      <c r="AM28" s="6"/>
      <c r="AN28" s="8"/>
      <c r="AO28" s="6"/>
      <c r="AP28" s="8"/>
    </row>
    <row r="29" spans="1:42" x14ac:dyDescent="0.35">
      <c r="A29" s="9" t="s">
        <v>23</v>
      </c>
      <c r="L29" s="6"/>
      <c r="M29" s="7"/>
      <c r="AB29" s="8"/>
      <c r="AE29"/>
      <c r="AF29" s="29"/>
      <c r="AH29" s="29"/>
      <c r="AI29" s="6"/>
      <c r="AJ29" s="8"/>
      <c r="AK29" s="8"/>
      <c r="AM29" s="6"/>
      <c r="AN29" s="8"/>
      <c r="AO29" s="6"/>
      <c r="AP29" s="8"/>
    </row>
    <row r="30" spans="1:42" x14ac:dyDescent="0.35">
      <c r="A30" s="2" t="s">
        <v>24</v>
      </c>
      <c r="B30" s="5">
        <v>48.421015667518787</v>
      </c>
      <c r="C30" s="5">
        <v>2.0642800932875964</v>
      </c>
      <c r="D30" s="5">
        <v>11.276898806790204</v>
      </c>
      <c r="E30" s="5">
        <v>1.5875863666931369</v>
      </c>
      <c r="F30" s="5">
        <v>9.9978927200924392</v>
      </c>
      <c r="G30" s="5">
        <v>0.15609423532151856</v>
      </c>
      <c r="H30" s="5">
        <v>15.171969300052396</v>
      </c>
      <c r="I30" s="5">
        <v>7.1640788271862217</v>
      </c>
      <c r="J30" s="5">
        <v>2.4090528472021688</v>
      </c>
      <c r="K30" s="5">
        <v>1.699799679880253</v>
      </c>
      <c r="L30" s="6">
        <v>0.99217462298688697</v>
      </c>
      <c r="M30" s="7"/>
      <c r="N30" s="6">
        <v>2.0568608403447741</v>
      </c>
      <c r="O30" s="8">
        <v>1427.7401130246594</v>
      </c>
      <c r="Q30" s="7">
        <v>1.9900904902812673</v>
      </c>
      <c r="R30" s="8">
        <v>1460.552900996611</v>
      </c>
      <c r="T30" s="6">
        <v>1.9988423476809896</v>
      </c>
      <c r="U30" s="8">
        <v>1440.5934443997801</v>
      </c>
      <c r="W30" s="8">
        <v>1433.3083829550385</v>
      </c>
      <c r="X30" s="8"/>
      <c r="AB30" s="6">
        <f t="shared" ref="AB30:AC31" si="23">N30-T30</f>
        <v>5.801849266378456E-2</v>
      </c>
      <c r="AC30" s="8">
        <f t="shared" si="23"/>
        <v>-12.853331375120661</v>
      </c>
      <c r="AD30" s="6"/>
      <c r="AE30" s="6">
        <f t="shared" ref="AE30:AF31" si="24">N30</f>
        <v>2.0568608403447741</v>
      </c>
      <c r="AF30" s="8">
        <f t="shared" si="24"/>
        <v>1427.7401130246594</v>
      </c>
      <c r="AG30" s="6">
        <f t="shared" ref="AG30:AH31" si="25">AVERAGE(Q30,T30)</f>
        <v>1.9944664189811285</v>
      </c>
      <c r="AH30" s="8">
        <f t="shared" si="25"/>
        <v>1450.5731726981955</v>
      </c>
      <c r="AI30" s="6">
        <f>ABS(Q30-T30)/2</f>
        <v>4.3759286998611424E-3</v>
      </c>
      <c r="AJ30" s="8">
        <f>(MAX(R30,U30,W30)-MIN(R30,U30,W30))/2</f>
        <v>13.622259020786259</v>
      </c>
      <c r="AK30" s="8">
        <f>STDEV(R30,U30,W30)</f>
        <v>14.105056960844507</v>
      </c>
      <c r="AM30" s="6">
        <f>STDEV(N30,Q30,T30)</f>
        <v>3.6288244530256045E-2</v>
      </c>
      <c r="AN30" s="8">
        <f>STDEV(O30,R30,U30,W30)</f>
        <v>14.337040033774072</v>
      </c>
      <c r="AO30" s="6">
        <f t="shared" ref="AO30:AO31" si="26">STDEV(AE30,AG30)</f>
        <v>4.411951845444459E-2</v>
      </c>
      <c r="AP30" s="8">
        <f t="shared" ref="AP30:AP31" si="27">STDEV(AF30,AH30)</f>
        <v>16.145411330394492</v>
      </c>
    </row>
    <row r="31" spans="1:42" x14ac:dyDescent="0.35">
      <c r="A31" s="10" t="s">
        <v>25</v>
      </c>
      <c r="B31" s="11">
        <v>48.29623348696385</v>
      </c>
      <c r="C31" s="11">
        <v>2.0502155795480927</v>
      </c>
      <c r="D31" s="11">
        <v>11.130455431363034</v>
      </c>
      <c r="E31" s="11">
        <v>1.5623690568693558</v>
      </c>
      <c r="F31" s="11">
        <v>10.127547344787288</v>
      </c>
      <c r="G31" s="11">
        <v>0.13112955215590802</v>
      </c>
      <c r="H31" s="11">
        <v>15.269971683143671</v>
      </c>
      <c r="I31" s="11">
        <v>7.2157491379511756</v>
      </c>
      <c r="J31" s="11">
        <v>3.0144217671765809</v>
      </c>
      <c r="K31" s="11">
        <v>1.1531817771766451</v>
      </c>
      <c r="L31" s="12">
        <v>1.0413036075774569</v>
      </c>
      <c r="M31" s="13"/>
      <c r="N31" s="12">
        <v>2.1388388495279913</v>
      </c>
      <c r="O31" s="14">
        <v>1433.8746826559575</v>
      </c>
      <c r="P31" s="10"/>
      <c r="Q31" s="13">
        <v>2.0942224568443608</v>
      </c>
      <c r="R31" s="14">
        <v>1464.7194814550146</v>
      </c>
      <c r="S31" s="10"/>
      <c r="T31" s="12">
        <v>2.055717506203397</v>
      </c>
      <c r="U31" s="14">
        <v>1438.5576960056669</v>
      </c>
      <c r="V31" s="10"/>
      <c r="W31" s="14">
        <v>1436.8502269062026</v>
      </c>
      <c r="X31" s="34"/>
      <c r="AB31" s="6">
        <f t="shared" si="23"/>
        <v>8.312134332459431E-2</v>
      </c>
      <c r="AC31" s="8">
        <f t="shared" si="23"/>
        <v>-4.6830133497094266</v>
      </c>
      <c r="AD31" s="6"/>
      <c r="AE31" s="6">
        <f t="shared" si="24"/>
        <v>2.1388388495279913</v>
      </c>
      <c r="AF31" s="8">
        <f t="shared" si="24"/>
        <v>1433.8746826559575</v>
      </c>
      <c r="AG31" s="6">
        <f t="shared" si="25"/>
        <v>2.0749699815238789</v>
      </c>
      <c r="AH31" s="8">
        <f t="shared" si="25"/>
        <v>1451.6385887303409</v>
      </c>
      <c r="AI31" s="6">
        <f>ABS(Q31-T31)/2</f>
        <v>1.925247532048191E-2</v>
      </c>
      <c r="AJ31" s="8">
        <f>(MAX(R31,U31,W31)-MIN(R31,U31,W31))/2</f>
        <v>13.934627274406012</v>
      </c>
      <c r="AK31" s="8">
        <f>STDEV(R31,U31,W31)</f>
        <v>15.620765120664469</v>
      </c>
      <c r="AM31" s="6">
        <f>STDEV(N31,Q31,T31)</f>
        <v>4.1598099788427947E-2</v>
      </c>
      <c r="AN31" s="8">
        <f>STDEV(O31,R31,U31,W31)</f>
        <v>14.277709632800715</v>
      </c>
      <c r="AO31" s="6">
        <f t="shared" si="26"/>
        <v>4.5162109672416392E-2</v>
      </c>
      <c r="AP31" s="8">
        <f t="shared" si="27"/>
        <v>12.560978445557396</v>
      </c>
    </row>
    <row r="32" spans="1:42" ht="17.5" x14ac:dyDescent="0.45">
      <c r="A32" s="1" t="s">
        <v>69</v>
      </c>
      <c r="AD32" s="31" t="s">
        <v>42</v>
      </c>
      <c r="AE32" s="16">
        <f>MIN(AE5:AE31)</f>
        <v>1.5956566939206929</v>
      </c>
      <c r="AF32" s="15">
        <f>MIN(AF5:AF31)</f>
        <v>1393.0447753556468</v>
      </c>
      <c r="AG32" s="16">
        <f>MIN(AG5:AG31)</f>
        <v>1.6317220306428895</v>
      </c>
      <c r="AH32" s="15">
        <f>MIN(AH5:AH31)</f>
        <v>1413.6887798875282</v>
      </c>
      <c r="AI32" s="36">
        <f>MIN(AI5:AI31)</f>
        <v>4.3478953535203146E-4</v>
      </c>
      <c r="AJ32" s="15">
        <f>MIN(AJ5:AJ31)</f>
        <v>6.9630817341717375</v>
      </c>
      <c r="AK32" s="15">
        <f>MIN(AK5:AK31)</f>
        <v>7.7713545552778225</v>
      </c>
      <c r="AL32" s="16"/>
      <c r="AM32" s="16">
        <f>MIN(AM5:AM31)</f>
        <v>1.3032648632744693E-2</v>
      </c>
      <c r="AN32" s="15">
        <f>MIN(AN5:AN31)</f>
        <v>3.2506828997392989</v>
      </c>
      <c r="AO32" s="23">
        <f>MIN(AO5:AO31)</f>
        <v>1.4972805134079576E-2</v>
      </c>
      <c r="AP32" s="16">
        <f>MIN(AP5:AP31)</f>
        <v>0.38444904382666456</v>
      </c>
    </row>
    <row r="33" spans="1:42" ht="17" x14ac:dyDescent="0.45">
      <c r="A33" s="1" t="s">
        <v>36</v>
      </c>
      <c r="T33" s="19"/>
      <c r="U33" s="17"/>
      <c r="W33" s="19"/>
      <c r="X33" s="19"/>
      <c r="AD33" s="31" t="s">
        <v>43</v>
      </c>
      <c r="AE33" s="19">
        <f>MAX(AE5:AE31)</f>
        <v>3.7015826019880493</v>
      </c>
      <c r="AF33" s="17">
        <f>MAX(AF5:AF31)</f>
        <v>1496.1387383628589</v>
      </c>
      <c r="AG33" s="19">
        <f>MAX(AG5:AG31)</f>
        <v>2.9693816267251036</v>
      </c>
      <c r="AH33" s="17">
        <f>MAX(AH5:AH31)</f>
        <v>1499.029076131369</v>
      </c>
      <c r="AI33" s="19">
        <f>MAX(AI5:AI31)</f>
        <v>7.8403985415431254E-2</v>
      </c>
      <c r="AJ33" s="17">
        <f>MAX(AJ5:AJ31)</f>
        <v>16.45219577203477</v>
      </c>
      <c r="AK33" s="17">
        <f>MAX(AK5:AK31)</f>
        <v>17.02491729394216</v>
      </c>
      <c r="AL33" s="19"/>
      <c r="AM33" s="19">
        <f>MAX(AM5:AM31)</f>
        <v>0.54674357986030386</v>
      </c>
      <c r="AN33" s="17">
        <f>MAX(AN5:AN31)</f>
        <v>16.17628543033997</v>
      </c>
      <c r="AO33" s="19">
        <f>MAX(AO5:AO31)</f>
        <v>0.54674357986030386</v>
      </c>
      <c r="AP33" s="17">
        <f>MAX(AP5:AP31)</f>
        <v>16.808598293307476</v>
      </c>
    </row>
    <row r="34" spans="1:42" ht="17" x14ac:dyDescent="0.45">
      <c r="A34" s="1" t="s">
        <v>65</v>
      </c>
      <c r="T34" s="6"/>
      <c r="U34" s="8"/>
      <c r="W34" s="6"/>
      <c r="X34" s="6"/>
      <c r="AD34" s="31" t="s">
        <v>44</v>
      </c>
      <c r="AE34" s="21">
        <f>MEDIAN(AE5:AE7,AE10:AE12,AE15:AE20,AE23,AE26:AE27,AE30:AE31)</f>
        <v>2.466441291406539</v>
      </c>
      <c r="AF34" s="20">
        <f>MEDIAN(AF5:AF7,AF10:AF12,AF15:AF20,AF23,AF26:AF27,AF30:AF31)</f>
        <v>1433.8746826559575</v>
      </c>
      <c r="AG34" s="21">
        <f>MEDIAN(AG5:AG7,AG10:AG12,AG15:AG20,AG23,AG26:AG27,AG30:AG31)</f>
        <v>2.2929460796954224</v>
      </c>
      <c r="AH34" s="20">
        <f>MEDIAN(AH5:AH7,AH10:AH12,AH15:AH20,AH23,AH26:AH27,AH30:AH31)</f>
        <v>1445.7666943026697</v>
      </c>
      <c r="AI34" s="21">
        <f>MEDIAN(AI5:AI7,AI10:AI12,AI15:AI20,AI23,AI26:AI27,AI30:AI31)</f>
        <v>2.7706136193764497E-2</v>
      </c>
      <c r="AJ34" s="20">
        <f>MEDIAN(AJ5:AJ7,AJ10:AJ12,AJ15:AJ20,AJ23,AJ26:AJ27,AJ30:AJ31)</f>
        <v>13.573384981201571</v>
      </c>
      <c r="AK34" s="20">
        <f>MEDIAN(AK5:AK7,AK10:AK12,AK15:AK20,AK23,AK26:AK27,AK30:AK31)</f>
        <v>14.105056960844507</v>
      </c>
      <c r="AL34" s="21"/>
      <c r="AM34" s="21">
        <f>MEDIAN(AM5:AM7,AM10:AM12,AM15:AM20,AM23,AM26:AM27,AM30:AM31)</f>
        <v>8.5504030188051222E-2</v>
      </c>
      <c r="AN34" s="20">
        <f>MEDIAN(AN5:AN7,AN10:AN12,AN15:AN20,AN23,AN26:AN27,AN30:AN31)</f>
        <v>12.334326926946055</v>
      </c>
      <c r="AO34" s="21">
        <f>MEDIAN(AO5:AO7,AO10:AO12,AO15:AO20,AO23,AO26:AO27,AO30:AO31)</f>
        <v>9.9751569728693729E-2</v>
      </c>
      <c r="AP34" s="22">
        <f>MEDIAN(AP5:AP7,AP10:AP12,AP15:AP20,AP23,AP26:AP27,AP30:AP31)</f>
        <v>8.0564387284934238</v>
      </c>
    </row>
    <row r="35" spans="1:42" ht="17" x14ac:dyDescent="0.45">
      <c r="A35" s="1" t="s">
        <v>66</v>
      </c>
      <c r="T35" s="6"/>
      <c r="U35" s="8"/>
      <c r="W35" s="6"/>
      <c r="X35" s="6"/>
      <c r="AD35" s="31" t="s">
        <v>45</v>
      </c>
      <c r="AE35" s="21">
        <f>AVERAGE(AE5:AE7,AE10:AE12,AE15:AE20,AE23,AE26:AE27,AE30:AE31)</f>
        <v>2.4569543241889682</v>
      </c>
      <c r="AF35" s="20">
        <f>AVERAGE(AF5:AF7,AF10:AF12,AF15:AF20,AF23,AF26:AF27,AF30:AF31)</f>
        <v>1439.1729182013166</v>
      </c>
      <c r="AG35" s="21">
        <f>AVERAGE(AG5:AG7,AG10:AG12,AG15:AG20,AG23,AG26:AG27,AG30:AG31)</f>
        <v>2.2560195281504662</v>
      </c>
      <c r="AH35" s="20">
        <f>AVERAGE(AH5:AH7,AH10:AH12,AH15:AH20,AH23,AH26:AH27,AH30:AH31)</f>
        <v>1447.9037636367948</v>
      </c>
      <c r="AI35" s="28">
        <f>AVERAGE(AI5:AI7,AI10:AI12,AI15:AI20,AI23,AI26:AI27,AI30:AI31)</f>
        <v>2.7021504009110114E-2</v>
      </c>
      <c r="AJ35" s="27">
        <f>AVERAGE(AJ5:AJ7,AJ10:AJ12,AJ15:AJ20,AJ23,AJ26:AJ27,AJ30:AJ31)</f>
        <v>12.575507571185328</v>
      </c>
      <c r="AK35" s="20">
        <f>AVERAGE(AK5:AK7,AK10:AK12,AK15:AK20,AK23,AK26:AK27,AK30:AK31)</f>
        <v>13.243818972581957</v>
      </c>
      <c r="AL35" s="21"/>
      <c r="AM35" s="28">
        <f>AVERAGE(AM5:AM7,AM10:AM12,AM15:AM20,AM23,AM26:AM27,AM30:AM31)</f>
        <v>0.13833984829793428</v>
      </c>
      <c r="AN35" s="27">
        <f>AVERAGE(AN5:AN7,AN10:AN12,AN15:AN20,AN23,AN26:AN27,AN30:AN31)</f>
        <v>11.92673921950426</v>
      </c>
      <c r="AO35" s="21">
        <f>AVERAGE(AO5:AO7,AO10:AO12,AO15:AO20,AO23,AO26:AO27,AO30:AO31)</f>
        <v>0.14883253773775867</v>
      </c>
      <c r="AP35" s="22">
        <f>AVERAGE(AP5:AP7,AP10:AP12,AP15:AP20,AP23,AP26:AP27,AP30:AP31)</f>
        <v>8.7996412975586225</v>
      </c>
    </row>
    <row r="36" spans="1:42" ht="17" x14ac:dyDescent="0.45">
      <c r="A36" s="1" t="s">
        <v>67</v>
      </c>
      <c r="AI36" s="6"/>
      <c r="AJ36" s="6"/>
      <c r="AK36" s="6"/>
      <c r="AL36" s="6"/>
    </row>
    <row r="37" spans="1:42" ht="17" x14ac:dyDescent="0.45">
      <c r="A37" s="1" t="s">
        <v>68</v>
      </c>
      <c r="AG37" s="2"/>
      <c r="AH37" s="2"/>
      <c r="AI37" s="2"/>
      <c r="AJ37" s="2"/>
    </row>
    <row r="38" spans="1:42" x14ac:dyDescent="0.35">
      <c r="AI38" s="7"/>
      <c r="AJ38" s="7"/>
    </row>
    <row r="39" spans="1:42" x14ac:dyDescent="0.35">
      <c r="A39" s="1"/>
      <c r="AI39" s="7"/>
      <c r="AJ39" s="7"/>
    </row>
    <row r="40" spans="1:42" x14ac:dyDescent="0.35">
      <c r="AH40" s="2"/>
      <c r="AI40" s="2"/>
    </row>
    <row r="41" spans="1:42" x14ac:dyDescent="0.35">
      <c r="AH41" s="2"/>
      <c r="AI41" s="8"/>
    </row>
    <row r="42" spans="1:42" x14ac:dyDescent="0.35">
      <c r="AH42" s="2"/>
      <c r="AI42" s="8"/>
    </row>
    <row r="43" spans="1:42" x14ac:dyDescent="0.35">
      <c r="AH43" s="2"/>
      <c r="AI43" s="8"/>
    </row>
    <row r="44" spans="1:42" x14ac:dyDescent="0.35">
      <c r="AH44" s="2"/>
      <c r="AI44" s="2"/>
    </row>
  </sheetData>
  <conditionalFormatting sqref="J24 J28">
    <cfRule type="cellIs" dxfId="2" priority="3" operator="equal">
      <formula>"NO SOLUTION"</formula>
    </cfRule>
  </conditionalFormatting>
  <conditionalFormatting sqref="J25">
    <cfRule type="cellIs" dxfId="1" priority="2" operator="equal">
      <formula>"NO SOLUTION"</formula>
    </cfRule>
  </conditionalFormatting>
  <conditionalFormatting sqref="J29">
    <cfRule type="cellIs" dxfId="0" priority="1" operator="equal">
      <formula>"NO SOLUTION"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Nghiem</dc:creator>
  <cp:lastModifiedBy>Nghiem</cp:lastModifiedBy>
  <dcterms:created xsi:type="dcterms:W3CDTF">2020-08-16T09:40:27Z</dcterms:created>
  <dcterms:modified xsi:type="dcterms:W3CDTF">2021-09-14T00:27:15Z</dcterms:modified>
</cp:coreProperties>
</file>