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ghiem\Dropbox\Nghiem\manuscript-JGR-2021\tables\"/>
    </mc:Choice>
  </mc:AlternateContent>
  <bookViews>
    <workbookView xWindow="8580" yWindow="500" windowWidth="20220" windowHeight="16720" tabRatio="869"/>
  </bookViews>
  <sheets>
    <sheet name="Con Co" sheetId="6" r:id="rId1"/>
    <sheet name="Ly Son-Quang Ngai" sheetId="13" r:id="rId2"/>
    <sheet name="Kong Plong" sheetId="14" r:id="rId3"/>
    <sheet name="Pleiku" sheetId="8" r:id="rId4"/>
    <sheet name="Buon Ma Thout" sheetId="9" r:id="rId5"/>
    <sheet name="Phuoc Long" sheetId="10" r:id="rId6"/>
    <sheet name="Xuan Loc" sheetId="11" r:id="rId7"/>
    <sheet name="Phu Quy" sheetId="12" r:id="rId8"/>
    <sheet name="EVS" sheetId="15" r:id="rId9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9" i="15" l="1"/>
  <c r="I59" i="15"/>
  <c r="J59" i="15"/>
  <c r="K59" i="15"/>
  <c r="L59" i="15"/>
  <c r="H60" i="15"/>
  <c r="I60" i="15"/>
  <c r="J60" i="15"/>
  <c r="K60" i="15"/>
  <c r="L60" i="15"/>
  <c r="K84" i="15"/>
  <c r="K90" i="15"/>
  <c r="G90" i="15"/>
  <c r="F90" i="15"/>
  <c r="E90" i="15"/>
  <c r="D90" i="15"/>
  <c r="C90" i="15"/>
  <c r="K83" i="15"/>
  <c r="K89" i="15"/>
  <c r="G89" i="15"/>
  <c r="F89" i="15"/>
  <c r="E89" i="15"/>
  <c r="D89" i="15"/>
  <c r="C89" i="15"/>
  <c r="K82" i="15"/>
  <c r="K88" i="15"/>
  <c r="G88" i="15"/>
  <c r="F88" i="15"/>
  <c r="E88" i="15"/>
  <c r="D88" i="15"/>
  <c r="C88" i="15"/>
  <c r="K81" i="15"/>
  <c r="K87" i="15"/>
  <c r="G87" i="15"/>
  <c r="F87" i="15"/>
  <c r="E87" i="15"/>
  <c r="D87" i="15"/>
  <c r="C87" i="15"/>
  <c r="K80" i="15"/>
  <c r="K86" i="15"/>
  <c r="G86" i="15"/>
  <c r="F86" i="15"/>
  <c r="E86" i="15"/>
  <c r="D86" i="15"/>
  <c r="C86" i="15"/>
  <c r="C84" i="15"/>
  <c r="L83" i="15"/>
  <c r="C82" i="15"/>
  <c r="D83" i="15"/>
  <c r="C83" i="15"/>
  <c r="C81" i="15"/>
  <c r="C80" i="15"/>
  <c r="G60" i="15"/>
  <c r="F60" i="15"/>
  <c r="E60" i="15"/>
  <c r="D60" i="15"/>
  <c r="C60" i="15"/>
  <c r="G59" i="15"/>
  <c r="F59" i="15"/>
  <c r="E59" i="15"/>
  <c r="D59" i="15"/>
  <c r="C59" i="15"/>
  <c r="L20" i="15"/>
  <c r="L21" i="15"/>
  <c r="K20" i="15"/>
  <c r="K21" i="15"/>
  <c r="J20" i="15"/>
  <c r="J21" i="15"/>
  <c r="I20" i="15"/>
  <c r="I21" i="15"/>
  <c r="H20" i="15"/>
  <c r="H21" i="15"/>
  <c r="G20" i="15"/>
  <c r="G21" i="15"/>
  <c r="F20" i="15"/>
  <c r="F21" i="15"/>
  <c r="E20" i="15"/>
  <c r="E21" i="15"/>
  <c r="D20" i="15"/>
  <c r="D21" i="15"/>
  <c r="C20" i="15"/>
  <c r="C21" i="15"/>
  <c r="L19" i="15"/>
  <c r="K19" i="15"/>
  <c r="J19" i="15"/>
  <c r="I19" i="15"/>
  <c r="H19" i="15"/>
  <c r="G19" i="15"/>
  <c r="F19" i="15"/>
  <c r="E19" i="15"/>
  <c r="D19" i="15"/>
  <c r="C19" i="15"/>
  <c r="H19" i="8"/>
  <c r="C59" i="14"/>
  <c r="C20" i="14"/>
  <c r="C21" i="14"/>
  <c r="C19" i="14"/>
  <c r="K84" i="14"/>
  <c r="K90" i="14"/>
  <c r="G90" i="14"/>
  <c r="F90" i="14"/>
  <c r="E90" i="14"/>
  <c r="D90" i="14"/>
  <c r="C90" i="14"/>
  <c r="K83" i="14"/>
  <c r="K89" i="14"/>
  <c r="G89" i="14"/>
  <c r="F89" i="14"/>
  <c r="E89" i="14"/>
  <c r="D89" i="14"/>
  <c r="C89" i="14"/>
  <c r="K82" i="14"/>
  <c r="K88" i="14"/>
  <c r="G88" i="14"/>
  <c r="F88" i="14"/>
  <c r="E88" i="14"/>
  <c r="D88" i="14"/>
  <c r="C88" i="14"/>
  <c r="K81" i="14"/>
  <c r="K87" i="14"/>
  <c r="G87" i="14"/>
  <c r="F87" i="14"/>
  <c r="E87" i="14"/>
  <c r="D87" i="14"/>
  <c r="C87" i="14"/>
  <c r="K80" i="14"/>
  <c r="K86" i="14"/>
  <c r="G86" i="14"/>
  <c r="F86" i="14"/>
  <c r="E86" i="14"/>
  <c r="D86" i="14"/>
  <c r="C86" i="14"/>
  <c r="C84" i="14"/>
  <c r="L83" i="14"/>
  <c r="C82" i="14"/>
  <c r="D83" i="14"/>
  <c r="C83" i="14"/>
  <c r="C81" i="14"/>
  <c r="C80" i="14"/>
  <c r="C63" i="14"/>
  <c r="C62" i="14"/>
  <c r="C61" i="14"/>
  <c r="C60" i="14"/>
  <c r="M20" i="12"/>
  <c r="M21" i="12"/>
  <c r="L20" i="12"/>
  <c r="L21" i="12"/>
  <c r="K20" i="12"/>
  <c r="K21" i="12"/>
  <c r="J20" i="12"/>
  <c r="J21" i="12"/>
  <c r="I20" i="12"/>
  <c r="I21" i="12"/>
  <c r="H20" i="12"/>
  <c r="H21" i="12"/>
  <c r="G20" i="12"/>
  <c r="G21" i="12"/>
  <c r="F20" i="12"/>
  <c r="F21" i="12"/>
  <c r="E20" i="12"/>
  <c r="E21" i="12"/>
  <c r="D20" i="12"/>
  <c r="D21" i="12"/>
  <c r="C20" i="12"/>
  <c r="C21" i="12"/>
  <c r="G20" i="11"/>
  <c r="G21" i="11"/>
  <c r="F20" i="11"/>
  <c r="F21" i="11"/>
  <c r="E20" i="11"/>
  <c r="E21" i="11"/>
  <c r="D20" i="11"/>
  <c r="D21" i="11"/>
  <c r="C20" i="11"/>
  <c r="C21" i="11"/>
  <c r="N20" i="10"/>
  <c r="N21" i="10"/>
  <c r="M20" i="10"/>
  <c r="M21" i="10"/>
  <c r="L20" i="10"/>
  <c r="L21" i="10"/>
  <c r="K20" i="10"/>
  <c r="K21" i="10"/>
  <c r="J20" i="10"/>
  <c r="J21" i="10"/>
  <c r="I20" i="10"/>
  <c r="I21" i="10"/>
  <c r="H20" i="10"/>
  <c r="H21" i="10"/>
  <c r="G20" i="10"/>
  <c r="G21" i="10"/>
  <c r="F20" i="10"/>
  <c r="F21" i="10"/>
  <c r="E20" i="10"/>
  <c r="E21" i="10"/>
  <c r="D20" i="10"/>
  <c r="D21" i="10"/>
  <c r="C20" i="10"/>
  <c r="C21" i="10"/>
  <c r="M20" i="9"/>
  <c r="M21" i="9"/>
  <c r="L20" i="9"/>
  <c r="L21" i="9"/>
  <c r="K20" i="9"/>
  <c r="K21" i="9"/>
  <c r="J20" i="9"/>
  <c r="J21" i="9"/>
  <c r="I20" i="9"/>
  <c r="I21" i="9"/>
  <c r="H20" i="9"/>
  <c r="H21" i="9"/>
  <c r="G20" i="9"/>
  <c r="G21" i="9"/>
  <c r="F20" i="9"/>
  <c r="F21" i="9"/>
  <c r="E20" i="9"/>
  <c r="E21" i="9"/>
  <c r="D20" i="9"/>
  <c r="D21" i="9"/>
  <c r="C20" i="9"/>
  <c r="C21" i="9"/>
  <c r="L20" i="8"/>
  <c r="L21" i="8"/>
  <c r="K20" i="8"/>
  <c r="K21" i="8"/>
  <c r="J20" i="8"/>
  <c r="J21" i="8"/>
  <c r="I20" i="8"/>
  <c r="I21" i="8"/>
  <c r="H20" i="8"/>
  <c r="H21" i="8"/>
  <c r="G20" i="8"/>
  <c r="G21" i="8"/>
  <c r="F20" i="8"/>
  <c r="F21" i="8"/>
  <c r="E20" i="8"/>
  <c r="E21" i="8"/>
  <c r="D20" i="8"/>
  <c r="D21" i="8"/>
  <c r="C20" i="8"/>
  <c r="C21" i="8"/>
  <c r="Q20" i="13"/>
  <c r="Q21" i="13"/>
  <c r="P20" i="13"/>
  <c r="P21" i="13"/>
  <c r="O20" i="13"/>
  <c r="O21" i="13"/>
  <c r="N20" i="13"/>
  <c r="N21" i="13"/>
  <c r="M20" i="13"/>
  <c r="M21" i="13"/>
  <c r="L20" i="13"/>
  <c r="L21" i="13"/>
  <c r="K20" i="13"/>
  <c r="K21" i="13"/>
  <c r="J20" i="13"/>
  <c r="J21" i="13"/>
  <c r="I20" i="13"/>
  <c r="I21" i="13"/>
  <c r="H20" i="13"/>
  <c r="H21" i="13"/>
  <c r="G20" i="13"/>
  <c r="G21" i="13"/>
  <c r="F20" i="13"/>
  <c r="F21" i="13"/>
  <c r="E20" i="13"/>
  <c r="E21" i="13"/>
  <c r="D20" i="13"/>
  <c r="D21" i="13"/>
  <c r="C20" i="13"/>
  <c r="C21" i="13"/>
  <c r="G20" i="6"/>
  <c r="G21" i="6"/>
  <c r="F20" i="6"/>
  <c r="F21" i="6"/>
  <c r="E20" i="6"/>
  <c r="E21" i="6"/>
  <c r="D20" i="6"/>
  <c r="D21" i="6"/>
  <c r="C20" i="6"/>
  <c r="C21" i="6"/>
  <c r="N59" i="10"/>
  <c r="K80" i="10"/>
  <c r="K86" i="10"/>
  <c r="G86" i="10"/>
  <c r="D86" i="11"/>
  <c r="C59" i="6"/>
  <c r="J59" i="12"/>
  <c r="L59" i="12"/>
  <c r="J60" i="12"/>
  <c r="L60" i="12"/>
  <c r="J61" i="12"/>
  <c r="L61" i="12"/>
  <c r="J62" i="12"/>
  <c r="L62" i="12"/>
  <c r="J63" i="12"/>
  <c r="L63" i="12"/>
  <c r="K59" i="10"/>
  <c r="K60" i="10"/>
  <c r="N60" i="10"/>
  <c r="K61" i="10"/>
  <c r="N61" i="10"/>
  <c r="K62" i="10"/>
  <c r="N62" i="10"/>
  <c r="K63" i="10"/>
  <c r="N63" i="10"/>
  <c r="K59" i="9"/>
  <c r="L59" i="9"/>
  <c r="K60" i="9"/>
  <c r="L60" i="9"/>
  <c r="K61" i="9"/>
  <c r="L61" i="9"/>
  <c r="K62" i="9"/>
  <c r="L62" i="9"/>
  <c r="K63" i="9"/>
  <c r="L63" i="9"/>
  <c r="H59" i="8"/>
  <c r="K59" i="8"/>
  <c r="H60" i="8"/>
  <c r="K60" i="8"/>
  <c r="H61" i="8"/>
  <c r="K61" i="8"/>
  <c r="H62" i="8"/>
  <c r="K62" i="8"/>
  <c r="H63" i="8"/>
  <c r="K63" i="8"/>
  <c r="H59" i="13"/>
  <c r="J59" i="13"/>
  <c r="M59" i="13"/>
  <c r="O59" i="13"/>
  <c r="P59" i="13"/>
  <c r="Q59" i="13"/>
  <c r="H60" i="13"/>
  <c r="J60" i="13"/>
  <c r="M60" i="13"/>
  <c r="O60" i="13"/>
  <c r="P60" i="13"/>
  <c r="Q60" i="13"/>
  <c r="H61" i="13"/>
  <c r="J61" i="13"/>
  <c r="M61" i="13"/>
  <c r="O61" i="13"/>
  <c r="P61" i="13"/>
  <c r="Q61" i="13"/>
  <c r="H62" i="13"/>
  <c r="J62" i="13"/>
  <c r="M62" i="13"/>
  <c r="O62" i="13"/>
  <c r="P62" i="13"/>
  <c r="Q62" i="13"/>
  <c r="H63" i="13"/>
  <c r="J63" i="13"/>
  <c r="M63" i="13"/>
  <c r="O63" i="13"/>
  <c r="P63" i="13"/>
  <c r="Q63" i="13"/>
  <c r="E59" i="13"/>
  <c r="E60" i="13"/>
  <c r="E61" i="13"/>
  <c r="E62" i="13"/>
  <c r="E63" i="13"/>
  <c r="G59" i="8"/>
  <c r="G60" i="8"/>
  <c r="G61" i="8"/>
  <c r="G62" i="8"/>
  <c r="G63" i="8"/>
  <c r="G59" i="9"/>
  <c r="G60" i="9"/>
  <c r="G61" i="9"/>
  <c r="G62" i="9"/>
  <c r="G63" i="9"/>
  <c r="G59" i="10"/>
  <c r="G60" i="10"/>
  <c r="G61" i="10"/>
  <c r="G62" i="10"/>
  <c r="G63" i="10"/>
  <c r="D59" i="11"/>
  <c r="E59" i="11"/>
  <c r="F59" i="11"/>
  <c r="G59" i="11"/>
  <c r="D60" i="11"/>
  <c r="E60" i="11"/>
  <c r="F60" i="11"/>
  <c r="G60" i="11"/>
  <c r="D61" i="11"/>
  <c r="E61" i="11"/>
  <c r="F61" i="11"/>
  <c r="G61" i="11"/>
  <c r="D62" i="11"/>
  <c r="E62" i="11"/>
  <c r="F62" i="11"/>
  <c r="G62" i="11"/>
  <c r="D63" i="11"/>
  <c r="E63" i="11"/>
  <c r="F63" i="11"/>
  <c r="G63" i="11"/>
  <c r="D59" i="12"/>
  <c r="E59" i="12"/>
  <c r="F59" i="12"/>
  <c r="G59" i="12"/>
  <c r="D60" i="12"/>
  <c r="E60" i="12"/>
  <c r="F60" i="12"/>
  <c r="G60" i="12"/>
  <c r="D61" i="12"/>
  <c r="E61" i="12"/>
  <c r="F61" i="12"/>
  <c r="G61" i="12"/>
  <c r="D62" i="12"/>
  <c r="E62" i="12"/>
  <c r="F62" i="12"/>
  <c r="G62" i="12"/>
  <c r="D63" i="12"/>
  <c r="E63" i="12"/>
  <c r="F63" i="12"/>
  <c r="G63" i="12"/>
  <c r="D59" i="6"/>
  <c r="E59" i="6"/>
  <c r="F59" i="6"/>
  <c r="G59" i="6"/>
  <c r="D60" i="6"/>
  <c r="E60" i="6"/>
  <c r="F60" i="6"/>
  <c r="G60" i="6"/>
  <c r="D61" i="6"/>
  <c r="E61" i="6"/>
  <c r="F61" i="6"/>
  <c r="G61" i="6"/>
  <c r="D62" i="6"/>
  <c r="E62" i="6"/>
  <c r="F62" i="6"/>
  <c r="G62" i="6"/>
  <c r="D63" i="6"/>
  <c r="E63" i="6"/>
  <c r="F63" i="6"/>
  <c r="G63" i="6"/>
  <c r="C63" i="13"/>
  <c r="C63" i="8"/>
  <c r="C63" i="9"/>
  <c r="C63" i="10"/>
  <c r="C63" i="11"/>
  <c r="C63" i="12"/>
  <c r="C63" i="6"/>
  <c r="C62" i="13"/>
  <c r="C62" i="8"/>
  <c r="C62" i="9"/>
  <c r="C62" i="10"/>
  <c r="C62" i="11"/>
  <c r="C62" i="12"/>
  <c r="C62" i="6"/>
  <c r="C61" i="13"/>
  <c r="C61" i="8"/>
  <c r="C61" i="9"/>
  <c r="C61" i="10"/>
  <c r="C61" i="11"/>
  <c r="C61" i="12"/>
  <c r="C61" i="6"/>
  <c r="C60" i="13"/>
  <c r="C60" i="8"/>
  <c r="C60" i="9"/>
  <c r="C60" i="10"/>
  <c r="C60" i="11"/>
  <c r="C60" i="12"/>
  <c r="C60" i="6"/>
  <c r="C59" i="13"/>
  <c r="C59" i="8"/>
  <c r="C59" i="9"/>
  <c r="C59" i="10"/>
  <c r="C59" i="11"/>
  <c r="C59" i="12"/>
  <c r="K80" i="13"/>
  <c r="K86" i="13"/>
  <c r="K80" i="8"/>
  <c r="K86" i="8"/>
  <c r="K80" i="9"/>
  <c r="K86" i="9"/>
  <c r="K80" i="11"/>
  <c r="K86" i="11"/>
  <c r="K80" i="12"/>
  <c r="K86" i="12"/>
  <c r="K80" i="6"/>
  <c r="K86" i="6"/>
  <c r="K84" i="13"/>
  <c r="K90" i="13"/>
  <c r="K84" i="8"/>
  <c r="K90" i="8"/>
  <c r="K84" i="9"/>
  <c r="K90" i="9"/>
  <c r="K84" i="10"/>
  <c r="K90" i="10"/>
  <c r="K84" i="11"/>
  <c r="K90" i="11"/>
  <c r="K84" i="12"/>
  <c r="K90" i="12"/>
  <c r="K84" i="6"/>
  <c r="K90" i="6"/>
  <c r="K83" i="13"/>
  <c r="K89" i="13"/>
  <c r="K83" i="8"/>
  <c r="K89" i="8"/>
  <c r="K83" i="9"/>
  <c r="K89" i="9"/>
  <c r="K83" i="10"/>
  <c r="K89" i="10"/>
  <c r="K83" i="11"/>
  <c r="K89" i="11"/>
  <c r="K83" i="12"/>
  <c r="K89" i="12"/>
  <c r="K83" i="6"/>
  <c r="K89" i="6"/>
  <c r="K82" i="13"/>
  <c r="K88" i="13"/>
  <c r="K82" i="8"/>
  <c r="K88" i="8"/>
  <c r="K82" i="9"/>
  <c r="K88" i="9"/>
  <c r="K82" i="10"/>
  <c r="K88" i="10"/>
  <c r="K82" i="11"/>
  <c r="K88" i="11"/>
  <c r="K82" i="12"/>
  <c r="K88" i="12"/>
  <c r="K82" i="6"/>
  <c r="K88" i="6"/>
  <c r="K81" i="13"/>
  <c r="K87" i="13"/>
  <c r="K81" i="8"/>
  <c r="K87" i="8"/>
  <c r="K81" i="9"/>
  <c r="K87" i="9"/>
  <c r="K81" i="10"/>
  <c r="K87" i="10"/>
  <c r="K81" i="11"/>
  <c r="K87" i="11"/>
  <c r="K81" i="12"/>
  <c r="K87" i="12"/>
  <c r="K81" i="6"/>
  <c r="K87" i="6"/>
  <c r="D90" i="13"/>
  <c r="E90" i="13"/>
  <c r="F90" i="13"/>
  <c r="G90" i="13"/>
  <c r="D90" i="8"/>
  <c r="E90" i="8"/>
  <c r="F90" i="8"/>
  <c r="G90" i="8"/>
  <c r="D90" i="9"/>
  <c r="E90" i="9"/>
  <c r="F90" i="9"/>
  <c r="G90" i="9"/>
  <c r="D90" i="10"/>
  <c r="E90" i="10"/>
  <c r="F90" i="10"/>
  <c r="G90" i="10"/>
  <c r="D90" i="11"/>
  <c r="E90" i="11"/>
  <c r="F90" i="11"/>
  <c r="G90" i="11"/>
  <c r="D90" i="12"/>
  <c r="E90" i="12"/>
  <c r="F90" i="12"/>
  <c r="G90" i="12"/>
  <c r="D90" i="6"/>
  <c r="E90" i="6"/>
  <c r="F90" i="6"/>
  <c r="G90" i="6"/>
  <c r="C90" i="13"/>
  <c r="C90" i="8"/>
  <c r="C90" i="9"/>
  <c r="C90" i="10"/>
  <c r="C90" i="11"/>
  <c r="C90" i="12"/>
  <c r="C90" i="6"/>
  <c r="F86" i="13"/>
  <c r="G86" i="13"/>
  <c r="F87" i="13"/>
  <c r="G87" i="13"/>
  <c r="F88" i="13"/>
  <c r="G88" i="13"/>
  <c r="F86" i="8"/>
  <c r="G86" i="8"/>
  <c r="F87" i="8"/>
  <c r="G87" i="8"/>
  <c r="F88" i="8"/>
  <c r="G88" i="8"/>
  <c r="F86" i="9"/>
  <c r="G86" i="9"/>
  <c r="F87" i="9"/>
  <c r="G87" i="9"/>
  <c r="F88" i="9"/>
  <c r="G88" i="9"/>
  <c r="F86" i="10"/>
  <c r="F87" i="10"/>
  <c r="G87" i="10"/>
  <c r="F88" i="10"/>
  <c r="G88" i="10"/>
  <c r="F86" i="11"/>
  <c r="G86" i="11"/>
  <c r="F87" i="11"/>
  <c r="G87" i="11"/>
  <c r="F88" i="11"/>
  <c r="G88" i="11"/>
  <c r="F86" i="12"/>
  <c r="G86" i="12"/>
  <c r="F87" i="12"/>
  <c r="G87" i="12"/>
  <c r="F88" i="12"/>
  <c r="G88" i="12"/>
  <c r="F86" i="6"/>
  <c r="G86" i="6"/>
  <c r="F87" i="6"/>
  <c r="G87" i="6"/>
  <c r="F88" i="6"/>
  <c r="G88" i="6"/>
  <c r="D89" i="13"/>
  <c r="E89" i="13"/>
  <c r="F89" i="13"/>
  <c r="G89" i="13"/>
  <c r="D89" i="8"/>
  <c r="E89" i="8"/>
  <c r="F89" i="8"/>
  <c r="G89" i="8"/>
  <c r="D89" i="9"/>
  <c r="E89" i="9"/>
  <c r="F89" i="9"/>
  <c r="G89" i="9"/>
  <c r="D89" i="10"/>
  <c r="E89" i="10"/>
  <c r="F89" i="10"/>
  <c r="G89" i="10"/>
  <c r="D89" i="11"/>
  <c r="E89" i="11"/>
  <c r="F89" i="11"/>
  <c r="G89" i="11"/>
  <c r="D89" i="12"/>
  <c r="E89" i="12"/>
  <c r="F89" i="12"/>
  <c r="G89" i="12"/>
  <c r="D89" i="6"/>
  <c r="E89" i="6"/>
  <c r="F89" i="6"/>
  <c r="G89" i="6"/>
  <c r="C89" i="13"/>
  <c r="C89" i="8"/>
  <c r="C89" i="9"/>
  <c r="C89" i="10"/>
  <c r="C89" i="11"/>
  <c r="C89" i="12"/>
  <c r="C89" i="6"/>
  <c r="C82" i="6"/>
  <c r="D83" i="6"/>
  <c r="C82" i="12"/>
  <c r="D83" i="12"/>
  <c r="C82" i="11"/>
  <c r="D83" i="11"/>
  <c r="C82" i="10"/>
  <c r="D83" i="10"/>
  <c r="C82" i="9"/>
  <c r="D83" i="9"/>
  <c r="C82" i="8"/>
  <c r="D83" i="8"/>
  <c r="C82" i="13"/>
  <c r="D83" i="13"/>
  <c r="D88" i="13"/>
  <c r="E88" i="13"/>
  <c r="D88" i="8"/>
  <c r="E88" i="8"/>
  <c r="D88" i="9"/>
  <c r="E88" i="9"/>
  <c r="D88" i="10"/>
  <c r="E88" i="10"/>
  <c r="D88" i="11"/>
  <c r="E88" i="11"/>
  <c r="D88" i="12"/>
  <c r="E88" i="12"/>
  <c r="D88" i="6"/>
  <c r="E88" i="6"/>
  <c r="C88" i="13"/>
  <c r="C88" i="8"/>
  <c r="C88" i="9"/>
  <c r="C88" i="10"/>
  <c r="C88" i="11"/>
  <c r="C88" i="12"/>
  <c r="C88" i="6"/>
  <c r="D87" i="13"/>
  <c r="E87" i="13"/>
  <c r="D87" i="8"/>
  <c r="E87" i="8"/>
  <c r="D87" i="9"/>
  <c r="E87" i="9"/>
  <c r="D87" i="10"/>
  <c r="E87" i="10"/>
  <c r="D87" i="11"/>
  <c r="E87" i="11"/>
  <c r="D87" i="12"/>
  <c r="E87" i="12"/>
  <c r="D87" i="6"/>
  <c r="E87" i="6"/>
  <c r="C87" i="13"/>
  <c r="C87" i="8"/>
  <c r="C87" i="9"/>
  <c r="C87" i="10"/>
  <c r="C87" i="11"/>
  <c r="C87" i="12"/>
  <c r="C87" i="6"/>
  <c r="D86" i="13"/>
  <c r="E86" i="13"/>
  <c r="D86" i="8"/>
  <c r="E86" i="8"/>
  <c r="D86" i="9"/>
  <c r="E86" i="9"/>
  <c r="D86" i="10"/>
  <c r="E86" i="10"/>
  <c r="E86" i="11"/>
  <c r="D86" i="12"/>
  <c r="E86" i="12"/>
  <c r="D86" i="6"/>
  <c r="E86" i="6"/>
  <c r="C86" i="13"/>
  <c r="C86" i="8"/>
  <c r="C86" i="9"/>
  <c r="C86" i="10"/>
  <c r="C86" i="11"/>
  <c r="C86" i="12"/>
  <c r="C86" i="6"/>
  <c r="C84" i="13"/>
  <c r="C84" i="8"/>
  <c r="C84" i="9"/>
  <c r="C84" i="10"/>
  <c r="C84" i="11"/>
  <c r="C84" i="12"/>
  <c r="C84" i="6"/>
  <c r="L83" i="13"/>
  <c r="L83" i="8"/>
  <c r="L83" i="9"/>
  <c r="L83" i="10"/>
  <c r="L83" i="11"/>
  <c r="L83" i="12"/>
  <c r="L83" i="6"/>
  <c r="C83" i="13"/>
  <c r="C83" i="8"/>
  <c r="C83" i="9"/>
  <c r="C83" i="10"/>
  <c r="C83" i="11"/>
  <c r="C83" i="12"/>
  <c r="C83" i="6"/>
  <c r="C81" i="13"/>
  <c r="C81" i="8"/>
  <c r="C81" i="9"/>
  <c r="C81" i="10"/>
  <c r="C81" i="11"/>
  <c r="C81" i="12"/>
  <c r="C81" i="6"/>
  <c r="C80" i="13"/>
  <c r="C80" i="8"/>
  <c r="C80" i="9"/>
  <c r="C80" i="10"/>
  <c r="C80" i="11"/>
  <c r="C80" i="12"/>
  <c r="C80" i="6"/>
  <c r="Q19" i="13"/>
  <c r="P19" i="13"/>
  <c r="O19" i="13"/>
  <c r="N19" i="13"/>
  <c r="M19" i="13"/>
  <c r="L19" i="13"/>
  <c r="K19" i="13"/>
  <c r="J19" i="13"/>
  <c r="I19" i="13"/>
  <c r="H19" i="13"/>
  <c r="G19" i="13"/>
  <c r="F19" i="13"/>
  <c r="E19" i="13"/>
  <c r="D19" i="13"/>
  <c r="C19" i="13"/>
  <c r="D19" i="12"/>
  <c r="E19" i="12"/>
  <c r="F19" i="12"/>
  <c r="G19" i="12"/>
  <c r="H19" i="12"/>
  <c r="I19" i="12"/>
  <c r="J19" i="12"/>
  <c r="K19" i="12"/>
  <c r="L19" i="12"/>
  <c r="M19" i="12"/>
  <c r="C19" i="12"/>
  <c r="D19" i="11"/>
  <c r="E19" i="11"/>
  <c r="F19" i="11"/>
  <c r="G19" i="11"/>
  <c r="C19" i="11"/>
  <c r="D19" i="10"/>
  <c r="E19" i="10"/>
  <c r="F19" i="10"/>
  <c r="G19" i="10"/>
  <c r="H19" i="10"/>
  <c r="I19" i="10"/>
  <c r="J19" i="10"/>
  <c r="K19" i="10"/>
  <c r="L19" i="10"/>
  <c r="M19" i="10"/>
  <c r="N19" i="10"/>
  <c r="C19" i="10"/>
  <c r="D19" i="9"/>
  <c r="E19" i="9"/>
  <c r="F19" i="9"/>
  <c r="G19" i="9"/>
  <c r="H19" i="9"/>
  <c r="I19" i="9"/>
  <c r="J19" i="9"/>
  <c r="K19" i="9"/>
  <c r="L19" i="9"/>
  <c r="M19" i="9"/>
  <c r="C19" i="9"/>
  <c r="D19" i="8"/>
  <c r="E19" i="8"/>
  <c r="F19" i="8"/>
  <c r="G19" i="8"/>
  <c r="I19" i="8"/>
  <c r="J19" i="8"/>
  <c r="K19" i="8"/>
  <c r="L19" i="8"/>
  <c r="C19" i="8"/>
  <c r="D19" i="6"/>
  <c r="E19" i="6"/>
  <c r="F19" i="6"/>
  <c r="G19" i="6"/>
  <c r="C19" i="6"/>
</calcChain>
</file>

<file path=xl/sharedStrings.xml><?xml version="1.0" encoding="utf-8"?>
<sst xmlns="http://schemas.openxmlformats.org/spreadsheetml/2006/main" count="1053" uniqueCount="189">
  <si>
    <t>Cs</t>
  </si>
  <si>
    <t>Rb</t>
  </si>
  <si>
    <t>Ba</t>
  </si>
  <si>
    <t>Sr</t>
  </si>
  <si>
    <t>Pb</t>
  </si>
  <si>
    <t>Th</t>
  </si>
  <si>
    <t>U</t>
  </si>
  <si>
    <t>Zr</t>
  </si>
  <si>
    <t>Hf</t>
  </si>
  <si>
    <t>Ta</t>
  </si>
  <si>
    <t>Y</t>
  </si>
  <si>
    <t>Nb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</si>
  <si>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</si>
  <si>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</si>
  <si>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</si>
  <si>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</si>
  <si>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</si>
  <si>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</si>
  <si>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</si>
  <si>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</si>
  <si>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</si>
  <si>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</si>
  <si>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</si>
  <si>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</si>
  <si>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</si>
  <si>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</si>
  <si>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CC16</t>
  </si>
  <si>
    <t>PLS16</t>
  </si>
  <si>
    <t>PLS41</t>
  </si>
  <si>
    <t>PLS06</t>
  </si>
  <si>
    <t>PQ16</t>
  </si>
  <si>
    <t>PQ01</t>
  </si>
  <si>
    <t>PQ02</t>
  </si>
  <si>
    <t>PQ4.1</t>
  </si>
  <si>
    <t>PQ06</t>
  </si>
  <si>
    <t>PQ08</t>
  </si>
  <si>
    <t>MM36</t>
  </si>
  <si>
    <t>BP01</t>
  </si>
  <si>
    <t>XL01</t>
  </si>
  <si>
    <t>XL02</t>
  </si>
  <si>
    <t>XL03</t>
  </si>
  <si>
    <t>XL04</t>
  </si>
  <si>
    <t>XL05</t>
  </si>
  <si>
    <t>total</t>
  </si>
  <si>
    <t>Sample</t>
  </si>
  <si>
    <t>CC07</t>
  </si>
  <si>
    <t>CC08</t>
  </si>
  <si>
    <t>CC32</t>
  </si>
  <si>
    <t>MgO</t>
  </si>
  <si>
    <t>CaO</t>
  </si>
  <si>
    <t>MnO</t>
  </si>
  <si>
    <t>LOI</t>
  </si>
  <si>
    <t>Cr</t>
  </si>
  <si>
    <t>Ni</t>
  </si>
  <si>
    <t>B</t>
  </si>
  <si>
    <t>Mg#</t>
  </si>
  <si>
    <t>Li</t>
  </si>
  <si>
    <t>Be</t>
  </si>
  <si>
    <t>Major elements (wt%)</t>
  </si>
  <si>
    <t>PLS13</t>
  </si>
  <si>
    <t>PLS21</t>
  </si>
  <si>
    <t>PLS23</t>
  </si>
  <si>
    <t>PLS35</t>
  </si>
  <si>
    <t>PLS36</t>
  </si>
  <si>
    <t>PLS49</t>
  </si>
  <si>
    <t>PLS50</t>
  </si>
  <si>
    <t>PLS75</t>
  </si>
  <si>
    <t>PLS89</t>
  </si>
  <si>
    <t>PLS93</t>
  </si>
  <si>
    <t>LSB-138</t>
  </si>
  <si>
    <t>LS14-172</t>
  </si>
  <si>
    <t>KT01</t>
  </si>
  <si>
    <t>KT02</t>
  </si>
  <si>
    <t>KT03</t>
  </si>
  <si>
    <t>KT04</t>
  </si>
  <si>
    <t>KT05</t>
  </si>
  <si>
    <t>KT06</t>
  </si>
  <si>
    <t>KT08</t>
  </si>
  <si>
    <t>KT09</t>
  </si>
  <si>
    <t>KT10</t>
  </si>
  <si>
    <t>KT11</t>
  </si>
  <si>
    <t>DK01</t>
  </si>
  <si>
    <t>DK03</t>
  </si>
  <si>
    <t>DK04</t>
  </si>
  <si>
    <t>DK05</t>
  </si>
  <si>
    <t>DK06</t>
  </si>
  <si>
    <t>DK07</t>
  </si>
  <si>
    <t>DN06</t>
  </si>
  <si>
    <t>DN08</t>
  </si>
  <si>
    <t>DN09</t>
  </si>
  <si>
    <t>DN10</t>
  </si>
  <si>
    <t>DN11</t>
  </si>
  <si>
    <t>DN12</t>
  </si>
  <si>
    <t>PQ03</t>
  </si>
  <si>
    <t>PQ4.2</t>
  </si>
  <si>
    <t>PQ05</t>
  </si>
  <si>
    <t>PQ07</t>
  </si>
  <si>
    <t>PQ09</t>
  </si>
  <si>
    <r>
      <t>Latitude (</t>
    </r>
    <r>
      <rPr>
        <vertAlign val="superscript"/>
        <sz val="11"/>
        <color theme="1"/>
        <rFont val="Calibri"/>
        <family val="2"/>
        <scheme val="minor"/>
      </rPr>
      <t>o</t>
    </r>
    <r>
      <rPr>
        <sz val="11"/>
        <color theme="1"/>
        <rFont val="Calibri"/>
        <family val="2"/>
        <scheme val="minor"/>
      </rPr>
      <t>N)</t>
    </r>
  </si>
  <si>
    <r>
      <t>Longitute (</t>
    </r>
    <r>
      <rPr>
        <vertAlign val="superscript"/>
        <sz val="11"/>
        <color theme="1"/>
        <rFont val="Calibri"/>
        <family val="2"/>
        <scheme val="minor"/>
      </rPr>
      <t>o</t>
    </r>
    <r>
      <rPr>
        <sz val="11"/>
        <color theme="1"/>
        <rFont val="Calibri"/>
        <family val="2"/>
        <scheme val="minor"/>
      </rPr>
      <t>E)</t>
    </r>
  </si>
  <si>
    <r>
      <t>SiO</t>
    </r>
    <r>
      <rPr>
        <vertAlign val="subscript"/>
        <sz val="11"/>
        <color theme="1"/>
        <rFont val="Calibri"/>
        <family val="2"/>
        <scheme val="minor"/>
      </rPr>
      <t>2</t>
    </r>
  </si>
  <si>
    <r>
      <t>TiO</t>
    </r>
    <r>
      <rPr>
        <vertAlign val="subscript"/>
        <sz val="11"/>
        <color theme="1"/>
        <rFont val="Calibri"/>
        <family val="2"/>
        <scheme val="minor"/>
      </rPr>
      <t>2</t>
    </r>
  </si>
  <si>
    <r>
      <t>Al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3</t>
    </r>
  </si>
  <si>
    <r>
      <t>Fe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perscript"/>
        <sz val="11"/>
        <color theme="1"/>
        <rFont val="Calibri"/>
        <family val="2"/>
        <scheme val="minor"/>
      </rPr>
      <t>T</t>
    </r>
    <r>
      <rPr>
        <vertAlign val="subscript"/>
        <sz val="11"/>
        <color theme="1"/>
        <rFont val="Calibri"/>
        <family val="2"/>
        <scheme val="minor"/>
      </rPr>
      <t>3</t>
    </r>
  </si>
  <si>
    <r>
      <t>Na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</si>
  <si>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r>
      <t>K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</si>
  <si>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r>
      <t>P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5</t>
    </r>
  </si>
  <si>
    <r>
      <rPr>
        <vertAlign val="superscript"/>
        <sz val="11"/>
        <color theme="1"/>
        <rFont val="Calibri"/>
        <family val="2"/>
        <scheme val="minor"/>
      </rPr>
      <t>87</t>
    </r>
    <r>
      <rPr>
        <sz val="11"/>
        <color theme="1"/>
        <rFont val="Calibri"/>
        <family val="2"/>
        <scheme val="minor"/>
      </rPr>
      <t>Sr/</t>
    </r>
    <r>
      <rPr>
        <vertAlign val="superscript"/>
        <sz val="11"/>
        <color theme="1"/>
        <rFont val="Calibri"/>
        <family val="2"/>
        <scheme val="minor"/>
      </rPr>
      <t>86</t>
    </r>
    <r>
      <rPr>
        <sz val="11"/>
        <color theme="1"/>
        <rFont val="Calibri"/>
        <family val="2"/>
        <scheme val="minor"/>
      </rPr>
      <t>Sr</t>
    </r>
  </si>
  <si>
    <r>
      <rPr>
        <vertAlign val="superscript"/>
        <sz val="11"/>
        <color theme="1"/>
        <rFont val="Calibri"/>
        <family val="2"/>
        <scheme val="minor"/>
      </rPr>
      <t>143</t>
    </r>
    <r>
      <rPr>
        <sz val="11"/>
        <color theme="1"/>
        <rFont val="Calibri"/>
        <family val="2"/>
        <scheme val="minor"/>
      </rPr>
      <t>Nd/</t>
    </r>
    <r>
      <rPr>
        <vertAlign val="superscript"/>
        <sz val="11"/>
        <color theme="1"/>
        <rFont val="Calibri"/>
        <family val="2"/>
        <scheme val="minor"/>
      </rPr>
      <t>144</t>
    </r>
    <r>
      <rPr>
        <sz val="11"/>
        <color theme="1"/>
        <rFont val="Calibri"/>
        <family val="2"/>
        <scheme val="minor"/>
      </rPr>
      <t>Nd</t>
    </r>
  </si>
  <si>
    <r>
      <rPr>
        <vertAlign val="superscript"/>
        <sz val="11"/>
        <color theme="1"/>
        <rFont val="Calibri"/>
        <family val="2"/>
        <scheme val="minor"/>
      </rPr>
      <t>206</t>
    </r>
    <r>
      <rPr>
        <sz val="11"/>
        <color theme="1"/>
        <rFont val="Calibri"/>
        <family val="2"/>
        <scheme val="minor"/>
      </rPr>
      <t>Pb/</t>
    </r>
    <r>
      <rPr>
        <vertAlign val="superscript"/>
        <sz val="11"/>
        <color theme="1"/>
        <rFont val="Calibri"/>
        <family val="2"/>
        <scheme val="minor"/>
      </rPr>
      <t>204</t>
    </r>
    <r>
      <rPr>
        <sz val="11"/>
        <color theme="1"/>
        <rFont val="Calibri"/>
        <family val="2"/>
        <scheme val="minor"/>
      </rPr>
      <t>Pb</t>
    </r>
  </si>
  <si>
    <r>
      <rPr>
        <vertAlign val="superscript"/>
        <sz val="11"/>
        <color theme="1"/>
        <rFont val="Calibri"/>
        <family val="2"/>
        <scheme val="minor"/>
      </rPr>
      <t>207</t>
    </r>
    <r>
      <rPr>
        <sz val="11"/>
        <color theme="1"/>
        <rFont val="Calibri"/>
        <family val="2"/>
        <scheme val="minor"/>
      </rPr>
      <t>Pb/</t>
    </r>
    <r>
      <rPr>
        <vertAlign val="superscript"/>
        <sz val="11"/>
        <color theme="1"/>
        <rFont val="Calibri"/>
        <family val="2"/>
        <scheme val="minor"/>
      </rPr>
      <t>204</t>
    </r>
    <r>
      <rPr>
        <sz val="11"/>
        <color theme="1"/>
        <rFont val="Calibri"/>
        <family val="2"/>
        <scheme val="minor"/>
      </rPr>
      <t>Pb</t>
    </r>
  </si>
  <si>
    <r>
      <rPr>
        <vertAlign val="superscript"/>
        <sz val="11"/>
        <color theme="1"/>
        <rFont val="Calibri"/>
        <family val="2"/>
        <scheme val="minor"/>
      </rPr>
      <t>208</t>
    </r>
    <r>
      <rPr>
        <sz val="11"/>
        <color theme="1"/>
        <rFont val="Calibri"/>
        <family val="2"/>
        <scheme val="minor"/>
      </rPr>
      <t>Pb/</t>
    </r>
    <r>
      <rPr>
        <vertAlign val="superscript"/>
        <sz val="11"/>
        <color theme="1"/>
        <rFont val="Calibri"/>
        <family val="2"/>
        <scheme val="minor"/>
      </rPr>
      <t>204</t>
    </r>
    <r>
      <rPr>
        <sz val="11"/>
        <color theme="1"/>
        <rFont val="Calibri"/>
        <family val="2"/>
        <scheme val="minor"/>
      </rPr>
      <t>Pb</t>
    </r>
  </si>
  <si>
    <r>
      <t>Trace elements (</t>
    </r>
    <r>
      <rPr>
        <sz val="11"/>
        <color theme="1"/>
        <rFont val="Symbol"/>
        <family val="1"/>
        <charset val="2"/>
      </rPr>
      <t>m</t>
    </r>
    <r>
      <rPr>
        <sz val="11"/>
        <color theme="1"/>
        <rFont val="Calibri"/>
        <family val="2"/>
      </rPr>
      <t>g.g-</t>
    </r>
    <r>
      <rPr>
        <vertAlign val="superscript"/>
        <sz val="11"/>
        <color theme="1"/>
        <rFont val="Calibri"/>
        <family val="2"/>
      </rPr>
      <t>1</t>
    </r>
    <r>
      <rPr>
        <sz val="11"/>
        <color theme="1"/>
        <rFont val="Calibri"/>
        <family val="2"/>
      </rPr>
      <t>)</t>
    </r>
  </si>
  <si>
    <r>
      <t>Fe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perscript"/>
        <sz val="11"/>
        <color theme="1"/>
        <rFont val="Calibri"/>
        <family val="2"/>
        <scheme val="minor"/>
      </rPr>
      <t>T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, total Fe as Fe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3</t>
    </r>
  </si>
  <si>
    <t>LOI, loss on ignition</t>
  </si>
  <si>
    <r>
      <t xml:space="preserve">Sr and Nd isotope data reported are relative to the reference materials with the following values: NIST SRM 987 </t>
    </r>
    <r>
      <rPr>
        <vertAlign val="superscript"/>
        <sz val="11"/>
        <color theme="1"/>
        <rFont val="Calibri"/>
        <family val="2"/>
        <scheme val="minor"/>
      </rPr>
      <t>87</t>
    </r>
    <r>
      <rPr>
        <sz val="11"/>
        <color theme="1"/>
        <rFont val="Calibri"/>
        <family val="2"/>
        <scheme val="minor"/>
      </rPr>
      <t>Sr/</t>
    </r>
    <r>
      <rPr>
        <vertAlign val="superscript"/>
        <sz val="11"/>
        <color theme="1"/>
        <rFont val="Calibri"/>
        <family val="2"/>
        <scheme val="minor"/>
      </rPr>
      <t>86</t>
    </r>
    <r>
      <rPr>
        <sz val="11"/>
        <color theme="1"/>
        <rFont val="Calibri"/>
        <family val="2"/>
        <scheme val="minor"/>
      </rPr>
      <t xml:space="preserve">Sr=0.710250; La Jolla </t>
    </r>
    <r>
      <rPr>
        <vertAlign val="superscript"/>
        <sz val="11"/>
        <color theme="1"/>
        <rFont val="Calibri"/>
        <family val="2"/>
        <scheme val="minor"/>
      </rPr>
      <t>143</t>
    </r>
    <r>
      <rPr>
        <sz val="11"/>
        <color theme="1"/>
        <rFont val="Calibri"/>
        <family val="2"/>
        <scheme val="minor"/>
      </rPr>
      <t>Nd/</t>
    </r>
    <r>
      <rPr>
        <vertAlign val="superscript"/>
        <sz val="11"/>
        <color theme="1"/>
        <rFont val="Calibri"/>
        <family val="2"/>
        <scheme val="minor"/>
      </rPr>
      <t>144</t>
    </r>
    <r>
      <rPr>
        <sz val="11"/>
        <color theme="1"/>
        <rFont val="Calibri"/>
        <family val="2"/>
        <scheme val="minor"/>
      </rPr>
      <t xml:space="preserve">Nd=0.511860. </t>
    </r>
  </si>
  <si>
    <r>
      <t>FeO</t>
    </r>
    <r>
      <rPr>
        <vertAlign val="superscript"/>
        <sz val="11"/>
        <color theme="1"/>
        <rFont val="Calibri"/>
        <family val="2"/>
        <scheme val="minor"/>
      </rPr>
      <t>T</t>
    </r>
  </si>
  <si>
    <r>
      <t>FeO</t>
    </r>
    <r>
      <rPr>
        <vertAlign val="superscript"/>
        <sz val="11"/>
        <color theme="1"/>
        <rFont val="Calibri"/>
        <family val="2"/>
        <scheme val="minor"/>
      </rPr>
      <t>T</t>
    </r>
    <r>
      <rPr>
        <sz val="11"/>
        <color theme="1"/>
        <rFont val="Calibri"/>
        <family val="2"/>
        <scheme val="minor"/>
      </rPr>
      <t>=Fe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3</t>
    </r>
    <r>
      <rPr>
        <vertAlign val="superscript"/>
        <sz val="11"/>
        <color theme="1"/>
        <rFont val="Calibri"/>
        <family val="2"/>
        <scheme val="minor"/>
      </rPr>
      <t>T</t>
    </r>
    <r>
      <rPr>
        <sz val="11"/>
        <color theme="1"/>
        <rFont val="Calibri"/>
        <family val="2"/>
        <scheme val="minor"/>
      </rPr>
      <t>/1.11, total Fe as FeO</t>
    </r>
  </si>
  <si>
    <t>Age (Ma)</t>
  </si>
  <si>
    <t>Ages shown in italic are inferred from dates of nearby samples</t>
  </si>
  <si>
    <r>
      <rPr>
        <sz val="11"/>
        <color theme="1"/>
        <rFont val="Calibri (Body)"/>
      </rPr>
      <t>(</t>
    </r>
    <r>
      <rPr>
        <vertAlign val="superscript"/>
        <sz val="11"/>
        <color theme="1"/>
        <rFont val="Calibri"/>
        <family val="2"/>
        <scheme val="minor"/>
      </rPr>
      <t>87</t>
    </r>
    <r>
      <rPr>
        <sz val="11"/>
        <color theme="1"/>
        <rFont val="Calibri"/>
        <family val="2"/>
        <scheme val="minor"/>
      </rPr>
      <t>Sr/</t>
    </r>
    <r>
      <rPr>
        <vertAlign val="superscript"/>
        <sz val="11"/>
        <color theme="1"/>
        <rFont val="Calibri"/>
        <family val="2"/>
        <scheme val="minor"/>
      </rPr>
      <t>86</t>
    </r>
    <r>
      <rPr>
        <sz val="11"/>
        <color theme="1"/>
        <rFont val="Calibri"/>
        <family val="2"/>
        <scheme val="minor"/>
      </rPr>
      <t>Sr)</t>
    </r>
    <r>
      <rPr>
        <vertAlign val="subscript"/>
        <sz val="11"/>
        <color theme="1"/>
        <rFont val="Calibri (Body)"/>
      </rPr>
      <t>i</t>
    </r>
  </si>
  <si>
    <r>
      <rPr>
        <sz val="11"/>
        <color theme="1"/>
        <rFont val="Calibri (Body)"/>
      </rPr>
      <t>(</t>
    </r>
    <r>
      <rPr>
        <vertAlign val="superscript"/>
        <sz val="11"/>
        <color theme="1"/>
        <rFont val="Calibri"/>
        <family val="2"/>
        <scheme val="minor"/>
      </rPr>
      <t>143</t>
    </r>
    <r>
      <rPr>
        <sz val="11"/>
        <color theme="1"/>
        <rFont val="Calibri"/>
        <family val="2"/>
        <scheme val="minor"/>
      </rPr>
      <t>Nd/</t>
    </r>
    <r>
      <rPr>
        <vertAlign val="superscript"/>
        <sz val="11"/>
        <color theme="1"/>
        <rFont val="Calibri"/>
        <family val="2"/>
        <scheme val="minor"/>
      </rPr>
      <t>144</t>
    </r>
    <r>
      <rPr>
        <sz val="11"/>
        <color theme="1"/>
        <rFont val="Calibri"/>
        <family val="2"/>
        <scheme val="minor"/>
      </rPr>
      <t>Nd)</t>
    </r>
    <r>
      <rPr>
        <vertAlign val="subscript"/>
        <sz val="11"/>
        <color theme="1"/>
        <rFont val="Calibri (Body)"/>
      </rPr>
      <t>i</t>
    </r>
  </si>
  <si>
    <t>atomic wt</t>
  </si>
  <si>
    <t>iso_ab</t>
  </si>
  <si>
    <t>Rb87</t>
  </si>
  <si>
    <t>Sr86</t>
  </si>
  <si>
    <t>Nd144</t>
  </si>
  <si>
    <t>Sm147</t>
  </si>
  <si>
    <t>Pb204</t>
  </si>
  <si>
    <t>Th232</t>
  </si>
  <si>
    <t>U238</t>
  </si>
  <si>
    <t>decay</t>
  </si>
  <si>
    <t>87Rb/86Sr</t>
  </si>
  <si>
    <t>147Sm/144Nd</t>
  </si>
  <si>
    <t>238U/204Pb</t>
  </si>
  <si>
    <t>235U/204Pb</t>
  </si>
  <si>
    <t>232Th/204Pb</t>
  </si>
  <si>
    <t>Sr/Nd/Pb</t>
  </si>
  <si>
    <t>Bb39</t>
  </si>
  <si>
    <t>Rb/Sm/U/Th (sample Bb39)</t>
  </si>
  <si>
    <t>initial</t>
  </si>
  <si>
    <t>Age</t>
  </si>
  <si>
    <r>
      <t xml:space="preserve">Pb isotopic ratios of NST SRM 981 during analytical sessions are: </t>
    </r>
    <r>
      <rPr>
        <vertAlign val="superscript"/>
        <sz val="11"/>
        <color theme="1"/>
        <rFont val="Calibri"/>
        <family val="2"/>
        <scheme val="minor"/>
      </rPr>
      <t>206</t>
    </r>
    <r>
      <rPr>
        <sz val="11"/>
        <color theme="1"/>
        <rFont val="Calibri"/>
        <family val="2"/>
        <scheme val="minor"/>
      </rPr>
      <t>Pb/</t>
    </r>
    <r>
      <rPr>
        <vertAlign val="superscript"/>
        <sz val="11"/>
        <color theme="1"/>
        <rFont val="Calibri"/>
        <family val="2"/>
        <scheme val="minor"/>
      </rPr>
      <t>204</t>
    </r>
    <r>
      <rPr>
        <sz val="11"/>
        <color theme="1"/>
        <rFont val="Calibri"/>
        <family val="2"/>
        <scheme val="minor"/>
      </rPr>
      <t xml:space="preserve">Pb=16.9422±0.0017, </t>
    </r>
    <r>
      <rPr>
        <vertAlign val="superscript"/>
        <sz val="11"/>
        <color theme="1"/>
        <rFont val="Calibri"/>
        <family val="2"/>
        <scheme val="minor"/>
      </rPr>
      <t>207</t>
    </r>
    <r>
      <rPr>
        <sz val="11"/>
        <color theme="1"/>
        <rFont val="Calibri"/>
        <family val="2"/>
        <scheme val="minor"/>
      </rPr>
      <t>Pb/</t>
    </r>
    <r>
      <rPr>
        <vertAlign val="superscript"/>
        <sz val="11"/>
        <color theme="1"/>
        <rFont val="Calibri"/>
        <family val="2"/>
        <scheme val="minor"/>
      </rPr>
      <t>204</t>
    </r>
    <r>
      <rPr>
        <sz val="11"/>
        <color theme="1"/>
        <rFont val="Calibri"/>
        <family val="2"/>
        <scheme val="minor"/>
      </rPr>
      <t xml:space="preserve">Pb=15.4997±0.0019, and </t>
    </r>
    <r>
      <rPr>
        <vertAlign val="superscript"/>
        <sz val="11"/>
        <color theme="1"/>
        <rFont val="Calibri"/>
        <family val="2"/>
        <scheme val="minor"/>
      </rPr>
      <t>208</t>
    </r>
    <r>
      <rPr>
        <sz val="11"/>
        <color theme="1"/>
        <rFont val="Calibri"/>
        <family val="2"/>
        <scheme val="minor"/>
      </rPr>
      <t>Pb/</t>
    </r>
    <r>
      <rPr>
        <vertAlign val="superscript"/>
        <sz val="11"/>
        <color theme="1"/>
        <rFont val="Calibri"/>
        <family val="2"/>
        <scheme val="minor"/>
      </rPr>
      <t>204</t>
    </r>
    <r>
      <rPr>
        <sz val="11"/>
        <color theme="1"/>
        <rFont val="Calibri"/>
        <family val="2"/>
        <scheme val="minor"/>
      </rPr>
      <t>Pb=36.7270± 0.0043.</t>
    </r>
  </si>
  <si>
    <t>l</t>
  </si>
  <si>
    <r>
      <rPr>
        <vertAlign val="superscript"/>
        <sz val="11"/>
        <color theme="1"/>
        <rFont val="Calibri"/>
        <family val="2"/>
        <scheme val="minor"/>
      </rPr>
      <t>(206</t>
    </r>
    <r>
      <rPr>
        <sz val="11"/>
        <color theme="1"/>
        <rFont val="Calibri"/>
        <family val="2"/>
        <scheme val="minor"/>
      </rPr>
      <t>Pb/</t>
    </r>
    <r>
      <rPr>
        <vertAlign val="superscript"/>
        <sz val="11"/>
        <color theme="1"/>
        <rFont val="Calibri"/>
        <family val="2"/>
        <scheme val="minor"/>
      </rPr>
      <t>204</t>
    </r>
    <r>
      <rPr>
        <sz val="11"/>
        <color theme="1"/>
        <rFont val="Calibri"/>
        <family val="2"/>
        <scheme val="minor"/>
      </rPr>
      <t>Pb)</t>
    </r>
    <r>
      <rPr>
        <vertAlign val="subscript"/>
        <sz val="11"/>
        <color theme="1"/>
        <rFont val="Calibri"/>
        <family val="2"/>
        <scheme val="minor"/>
      </rPr>
      <t>i</t>
    </r>
  </si>
  <si>
    <r>
      <t>(206</t>
    </r>
    <r>
      <rPr>
        <sz val="11"/>
        <color theme="1"/>
        <rFont val="Calibri"/>
        <family val="2"/>
        <scheme val="minor"/>
      </rPr>
      <t>Pb/</t>
    </r>
    <r>
      <rPr>
        <vertAlign val="superscript"/>
        <sz val="11"/>
        <color theme="1"/>
        <rFont val="Calibri"/>
        <family val="2"/>
        <scheme val="minor"/>
      </rPr>
      <t>204</t>
    </r>
    <r>
      <rPr>
        <sz val="11"/>
        <color theme="1"/>
        <rFont val="Calibri"/>
        <family val="2"/>
        <scheme val="minor"/>
      </rPr>
      <t>Pb)</t>
    </r>
    <r>
      <rPr>
        <vertAlign val="subscript"/>
        <sz val="11"/>
        <color theme="1"/>
        <rFont val="Calibri"/>
        <family val="2"/>
        <scheme val="minor"/>
      </rPr>
      <t>i</t>
    </r>
  </si>
  <si>
    <r>
      <t>(</t>
    </r>
    <r>
      <rPr>
        <vertAlign val="superscript"/>
        <sz val="11"/>
        <color theme="1"/>
        <rFont val="Calibri"/>
        <family val="2"/>
        <scheme val="minor"/>
      </rPr>
      <t>207</t>
    </r>
    <r>
      <rPr>
        <sz val="11"/>
        <color theme="1"/>
        <rFont val="Calibri"/>
        <family val="2"/>
        <scheme val="minor"/>
      </rPr>
      <t>Pb/</t>
    </r>
    <r>
      <rPr>
        <vertAlign val="superscript"/>
        <sz val="11"/>
        <color theme="1"/>
        <rFont val="Calibri"/>
        <family val="2"/>
        <scheme val="minor"/>
      </rPr>
      <t>204</t>
    </r>
    <r>
      <rPr>
        <sz val="11"/>
        <color theme="1"/>
        <rFont val="Calibri"/>
        <family val="2"/>
        <scheme val="minor"/>
      </rPr>
      <t>Pb)</t>
    </r>
    <r>
      <rPr>
        <vertAlign val="subscript"/>
        <sz val="11"/>
        <color theme="1"/>
        <rFont val="Calibri"/>
        <family val="2"/>
        <scheme val="minor"/>
      </rPr>
      <t>i</t>
    </r>
  </si>
  <si>
    <r>
      <t>(</t>
    </r>
    <r>
      <rPr>
        <vertAlign val="superscript"/>
        <sz val="11"/>
        <color theme="1"/>
        <rFont val="Calibri"/>
        <family val="2"/>
        <scheme val="minor"/>
      </rPr>
      <t>207</t>
    </r>
    <r>
      <rPr>
        <sz val="11"/>
        <color theme="1"/>
        <rFont val="Calibri"/>
        <family val="2"/>
        <scheme val="minor"/>
      </rPr>
      <t>Pb/</t>
    </r>
    <r>
      <rPr>
        <vertAlign val="superscript"/>
        <sz val="11"/>
        <color theme="1"/>
        <rFont val="Calibri"/>
        <family val="2"/>
        <scheme val="minor"/>
      </rPr>
      <t>204</t>
    </r>
    <r>
      <rPr>
        <sz val="11"/>
        <color theme="1"/>
        <rFont val="Calibri"/>
        <family val="2"/>
        <scheme val="minor"/>
      </rPr>
      <t>Pb)</t>
    </r>
    <r>
      <rPr>
        <vertAlign val="subscript"/>
        <sz val="11"/>
        <color theme="1"/>
        <rFont val="Calibri"/>
        <family val="2"/>
        <scheme val="minor"/>
      </rPr>
      <t>i</t>
    </r>
  </si>
  <si>
    <r>
      <t>(</t>
    </r>
    <r>
      <rPr>
        <vertAlign val="superscript"/>
        <sz val="11"/>
        <color theme="1"/>
        <rFont val="Calibri"/>
        <family val="2"/>
        <scheme val="minor"/>
      </rPr>
      <t>208</t>
    </r>
    <r>
      <rPr>
        <sz val="11"/>
        <color theme="1"/>
        <rFont val="Calibri"/>
        <family val="2"/>
        <scheme val="minor"/>
      </rPr>
      <t>Pb/</t>
    </r>
    <r>
      <rPr>
        <vertAlign val="superscript"/>
        <sz val="11"/>
        <color theme="1"/>
        <rFont val="Calibri"/>
        <family val="2"/>
        <scheme val="minor"/>
      </rPr>
      <t>204</t>
    </r>
    <r>
      <rPr>
        <sz val="11"/>
        <color theme="1"/>
        <rFont val="Calibri"/>
        <family val="2"/>
        <scheme val="minor"/>
      </rPr>
      <t>Pb)</t>
    </r>
    <r>
      <rPr>
        <vertAlign val="subscript"/>
        <sz val="11"/>
        <color theme="1"/>
        <rFont val="Calibri"/>
        <family val="2"/>
        <scheme val="minor"/>
      </rPr>
      <t>i</t>
    </r>
  </si>
  <si>
    <r>
      <t>(</t>
    </r>
    <r>
      <rPr>
        <vertAlign val="superscript"/>
        <sz val="11"/>
        <color theme="1"/>
        <rFont val="Calibri"/>
        <family val="2"/>
        <scheme val="minor"/>
      </rPr>
      <t>208</t>
    </r>
    <r>
      <rPr>
        <sz val="11"/>
        <color theme="1"/>
        <rFont val="Calibri"/>
        <family val="2"/>
        <scheme val="minor"/>
      </rPr>
      <t>Pb/</t>
    </r>
    <r>
      <rPr>
        <vertAlign val="superscript"/>
        <sz val="11"/>
        <color theme="1"/>
        <rFont val="Calibri"/>
        <family val="2"/>
        <scheme val="minor"/>
      </rPr>
      <t>204</t>
    </r>
    <r>
      <rPr>
        <sz val="11"/>
        <color theme="1"/>
        <rFont val="Calibri"/>
        <family val="2"/>
        <scheme val="minor"/>
      </rPr>
      <t>Pb)</t>
    </r>
    <r>
      <rPr>
        <vertAlign val="subscript"/>
        <sz val="11"/>
        <color theme="1"/>
        <rFont val="Calibri"/>
        <family val="2"/>
        <scheme val="minor"/>
      </rPr>
      <t>i</t>
    </r>
  </si>
  <si>
    <r>
      <t>Mg# ≡ Mg/(Mg + Fe</t>
    </r>
    <r>
      <rPr>
        <vertAlign val="superscript"/>
        <sz val="11"/>
        <color theme="1"/>
        <rFont val="Calibri"/>
        <family val="2"/>
        <scheme val="minor"/>
      </rPr>
      <t>2+</t>
    </r>
    <r>
      <rPr>
        <sz val="11"/>
        <color theme="1"/>
        <rFont val="Calibri"/>
        <family val="2"/>
        <scheme val="minor"/>
      </rPr>
      <t>) (molar), where Fe</t>
    </r>
    <r>
      <rPr>
        <vertAlign val="superscript"/>
        <sz val="11"/>
        <color theme="1"/>
        <rFont val="Calibri"/>
        <family val="2"/>
        <scheme val="minor"/>
      </rPr>
      <t>2+</t>
    </r>
    <r>
      <rPr>
        <sz val="11"/>
        <color theme="1"/>
        <rFont val="Calibri"/>
        <family val="2"/>
        <scheme val="minor"/>
      </rPr>
      <t>/ΣFe (molar) = 0.9</t>
    </r>
  </si>
  <si>
    <t>SAB</t>
  </si>
  <si>
    <t>Rock series: ALK, alkaline rock series; SAB, sub-alkaline rock series</t>
  </si>
  <si>
    <t>Rock series</t>
  </si>
  <si>
    <t>ALK</t>
  </si>
  <si>
    <t>CC16-1</t>
  </si>
  <si>
    <t>DK2-1</t>
  </si>
  <si>
    <t>DK2-2</t>
  </si>
  <si>
    <t>DK8-1</t>
  </si>
  <si>
    <t>DK9-2</t>
  </si>
  <si>
    <t>DK9-3</t>
  </si>
  <si>
    <t>DN7-1</t>
  </si>
  <si>
    <t>DN7-3</t>
  </si>
  <si>
    <t>DN7-5</t>
  </si>
  <si>
    <t>DN13-1</t>
  </si>
  <si>
    <t>DN13-2</t>
  </si>
  <si>
    <t>Table S1: Locality, major- and trace-element concentrations, and Sr-Nd-Pb isotopic compositions of volcanic rocks in Vietnam: Kon Plong region</t>
  </si>
  <si>
    <t>Table S1: Locality, major- and trace-element concentrations, and Sr-Nd-Pb isotopic compositions of volcanic rocks in Vietnam: Con Co island</t>
  </si>
  <si>
    <t>Table S1: Locality, major- and trace-element concentrations, and Sr-Nd-Pb isotopic compositions of volcanic rocks in Vietnam: Ly Son-Quang Ngai region (including Ly Son island and coastal-inland basalts)</t>
  </si>
  <si>
    <t>Table S1: Locality, major- and trace-element concentrations, and Sr-Nd-Pb isotopic compositions of volcanic rocks in Vietnam: Pleiku region (plateau)</t>
  </si>
  <si>
    <t>Table S1: Locality, major- and trace-element concentrations, and Sr-Nd-Pb isotopic compositions of volcanic rocks in Vietnam: Buon Ma Thuot region (plateau)</t>
  </si>
  <si>
    <t>Table S1: Locality, major- and trace-element concentrations, and Sr-Nd-Pb isotopic compositions of volcanic rocks in Vietnam: Phuoc Long region (plateau)</t>
  </si>
  <si>
    <t xml:space="preserve">Table S1: Locality, major- and trace-element concentrations, and Sr-Nd-Pb isotopic compositions of volcanic rocks in Vietnam: Xuan Loc region </t>
  </si>
  <si>
    <t>Table S1: Locality, major- and trace-element concentrations, and Sr-Nd-Pb isotopic compositions of volcanic rocks in Vietnam: Phu Quy island</t>
  </si>
  <si>
    <t>Table S1: Locality, major- and trace-element concentrations, and Sr-Nd isotopic compositions of seafloor basalts from the EVS (EVS-MORB)</t>
  </si>
  <si>
    <t>41R</t>
  </si>
  <si>
    <t>42R</t>
  </si>
  <si>
    <t>43R</t>
  </si>
  <si>
    <t>47R</t>
  </si>
  <si>
    <t>49R</t>
  </si>
  <si>
    <t>50R</t>
  </si>
  <si>
    <t>71R</t>
  </si>
  <si>
    <t>75R</t>
  </si>
  <si>
    <t>38R</t>
  </si>
  <si>
    <t>70R</t>
  </si>
  <si>
    <r>
      <t xml:space="preserve">Site U1431 (15.08 </t>
    </r>
    <r>
      <rPr>
        <sz val="11"/>
        <color theme="1"/>
        <rFont val="Calibri"/>
        <family val="2"/>
      </rPr>
      <t>°</t>
    </r>
    <r>
      <rPr>
        <sz val="11"/>
        <color theme="1"/>
        <rFont val="Calibri"/>
        <family val="2"/>
        <scheme val="minor"/>
      </rPr>
      <t xml:space="preserve">N, 117.14 </t>
    </r>
    <r>
      <rPr>
        <sz val="11"/>
        <color theme="1"/>
        <rFont val="Calibri"/>
        <family val="2"/>
      </rPr>
      <t>°</t>
    </r>
    <r>
      <rPr>
        <sz val="11"/>
        <color theme="1"/>
        <rFont val="Calibri"/>
        <family val="2"/>
        <scheme val="minor"/>
      </rPr>
      <t>E)</t>
    </r>
  </si>
  <si>
    <t>Site U1433 (12.82 °N, 115.07 °E)</t>
  </si>
  <si>
    <t>Ages shown in italic are from Li et al. (2014)</t>
  </si>
  <si>
    <t>For calculating initial isoptopic ratios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</si>
</sst>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"/>
    <numFmt numFmtId="165" formatCode="0.0"/>
    <numFmt numFmtId="166" formatCode="0.000000"/>
    <numFmt numFmtId="167" formatCode="0.0000"/>
    <numFmt numFmtId="168" formatCode="0.0000000"/>
  </numFmts>
  <fonts count="1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11"/>
      <color theme="1"/>
      <name val="Calibri"/>
      <family val="2"/>
    </font>
    <font>
      <vertAlign val="superscript"/>
      <sz val="11"/>
      <color theme="1"/>
      <name val="Calibri"/>
      <family val="2"/>
    </font>
    <font>
      <vertAlign val="subscript"/>
      <sz val="11"/>
      <color theme="1"/>
      <name val="Calibri (Body)"/>
    </font>
    <font>
      <sz val="11"/>
      <color theme="1"/>
      <name val="Calibri (Body)"/>
    </font>
    <font>
      <i/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vertAlign val="superscript"/>
      <sz val="11"/>
      <color theme="1"/>
      <name val="Times New Roman"/>
      <family val="1"/>
    </font>
    <font>
      <i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0" xfId="0" applyAlignment="1">
      <alignment horizontal="right"/>
    </xf>
    <xf numFmtId="0" fontId="1" fillId="0" borderId="0" xfId="0" applyFont="1"/>
    <xf numFmtId="0" fontId="0" fillId="0" borderId="0" xfId="0" applyAlignment="1">
      <alignment vertical="top"/>
    </xf>
    <xf numFmtId="0" fontId="0" fillId="0" borderId="1" xfId="0" applyBorder="1" applyAlignment="1">
      <alignment horizontal="right"/>
    </xf>
    <xf numFmtId="164" fontId="0" fillId="0" borderId="0" xfId="0" applyNumberFormat="1" applyBorder="1" applyAlignment="1">
      <alignment horizontal="right"/>
    </xf>
    <xf numFmtId="164" fontId="0" fillId="0" borderId="2" xfId="0" applyNumberFormat="1" applyBorder="1" applyAlignment="1">
      <alignment horizontal="right"/>
    </xf>
    <xf numFmtId="2" fontId="0" fillId="0" borderId="0" xfId="0" applyNumberFormat="1" applyAlignment="1">
      <alignment horizontal="right"/>
    </xf>
    <xf numFmtId="165" fontId="0" fillId="0" borderId="0" xfId="0" applyNumberFormat="1" applyAlignment="1">
      <alignment horizontal="right"/>
    </xf>
    <xf numFmtId="1" fontId="0" fillId="0" borderId="0" xfId="0" applyNumberFormat="1" applyAlignment="1">
      <alignment horizontal="right"/>
    </xf>
    <xf numFmtId="164" fontId="0" fillId="0" borderId="0" xfId="0" applyNumberFormat="1" applyAlignment="1">
      <alignment horizontal="right"/>
    </xf>
    <xf numFmtId="166" fontId="0" fillId="0" borderId="0" xfId="0" applyNumberFormat="1" applyAlignment="1">
      <alignment horizontal="right"/>
    </xf>
    <xf numFmtId="0" fontId="0" fillId="0" borderId="0" xfId="0" applyAlignment="1">
      <alignment horizontal="left" vertical="top"/>
    </xf>
    <xf numFmtId="0" fontId="11" fillId="0" borderId="0" xfId="0" applyFont="1"/>
    <xf numFmtId="0" fontId="0" fillId="0" borderId="0" xfId="0" applyBorder="1" applyAlignment="1">
      <alignment horizontal="right"/>
    </xf>
    <xf numFmtId="0" fontId="0" fillId="0" borderId="0" xfId="0" applyFont="1"/>
    <xf numFmtId="0" fontId="2" fillId="0" borderId="0" xfId="0" applyFont="1"/>
    <xf numFmtId="0" fontId="0" fillId="0" borderId="2" xfId="0" applyFont="1" applyBorder="1"/>
    <xf numFmtId="166" fontId="0" fillId="0" borderId="0" xfId="0" applyNumberFormat="1" applyBorder="1" applyAlignment="1">
      <alignment horizontal="right"/>
    </xf>
    <xf numFmtId="0" fontId="0" fillId="0" borderId="2" xfId="0" applyFill="1" applyBorder="1"/>
    <xf numFmtId="0" fontId="0" fillId="0" borderId="2" xfId="0" applyBorder="1" applyAlignment="1">
      <alignment horizontal="right"/>
    </xf>
    <xf numFmtId="164" fontId="9" fillId="0" borderId="2" xfId="0" applyNumberFormat="1" applyFont="1" applyBorder="1" applyAlignment="1">
      <alignment horizontal="right"/>
    </xf>
    <xf numFmtId="2" fontId="0" fillId="0" borderId="2" xfId="0" applyNumberFormat="1" applyBorder="1" applyAlignment="1">
      <alignment horizontal="right"/>
    </xf>
    <xf numFmtId="0" fontId="12" fillId="0" borderId="2" xfId="0" applyFont="1" applyBorder="1" applyAlignment="1">
      <alignment horizontal="right"/>
    </xf>
    <xf numFmtId="164" fontId="12" fillId="0" borderId="2" xfId="0" applyNumberFormat="1" applyFont="1" applyBorder="1" applyAlignment="1">
      <alignment horizontal="right"/>
    </xf>
    <xf numFmtId="0" fontId="12" fillId="0" borderId="2" xfId="0" applyFont="1" applyBorder="1"/>
    <xf numFmtId="2" fontId="12" fillId="0" borderId="2" xfId="0" applyNumberFormat="1" applyFont="1" applyBorder="1" applyAlignment="1">
      <alignment horizontal="right"/>
    </xf>
    <xf numFmtId="165" fontId="12" fillId="0" borderId="2" xfId="0" applyNumberFormat="1" applyFont="1" applyBorder="1" applyAlignment="1">
      <alignment horizontal="right"/>
    </xf>
    <xf numFmtId="0" fontId="0" fillId="0" borderId="0" xfId="0" applyFill="1" applyBorder="1"/>
    <xf numFmtId="0" fontId="0" fillId="0" borderId="0" xfId="0" applyFont="1" applyBorder="1" applyAlignment="1">
      <alignment horizontal="right"/>
    </xf>
    <xf numFmtId="0" fontId="0" fillId="0" borderId="0" xfId="0" applyFill="1" applyBorder="1" applyAlignment="1">
      <alignment horizontal="left"/>
    </xf>
    <xf numFmtId="164" fontId="0" fillId="0" borderId="0" xfId="0" applyNumberFormat="1" applyFont="1" applyBorder="1" applyAlignment="1">
      <alignment horizontal="right"/>
    </xf>
    <xf numFmtId="2" fontId="0" fillId="0" borderId="0" xfId="0" applyNumberFormat="1" applyFont="1" applyBorder="1" applyAlignment="1">
      <alignment horizontal="right"/>
    </xf>
    <xf numFmtId="165" fontId="0" fillId="0" borderId="0" xfId="0" applyNumberFormat="1" applyFont="1" applyBorder="1" applyAlignment="1">
      <alignment horizontal="right"/>
    </xf>
    <xf numFmtId="164" fontId="12" fillId="0" borderId="0" xfId="0" applyNumberFormat="1" applyFont="1" applyBorder="1" applyAlignment="1">
      <alignment horizontal="right"/>
    </xf>
    <xf numFmtId="2" fontId="0" fillId="0" borderId="0" xfId="0" applyNumberFormat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" fontId="0" fillId="0" borderId="0" xfId="0" applyNumberFormat="1" applyBorder="1" applyAlignment="1">
      <alignment horizontal="right"/>
    </xf>
    <xf numFmtId="165" fontId="9" fillId="0" borderId="2" xfId="0" applyNumberFormat="1" applyFont="1" applyBorder="1"/>
    <xf numFmtId="165" fontId="9" fillId="0" borderId="2" xfId="0" applyNumberFormat="1" applyFont="1" applyBorder="1" applyAlignment="1">
      <alignment horizontal="right"/>
    </xf>
    <xf numFmtId="0" fontId="0" fillId="2" borderId="1" xfId="0" applyFill="1" applyBorder="1" applyAlignment="1">
      <alignment horizontal="right"/>
    </xf>
    <xf numFmtId="0" fontId="0" fillId="3" borderId="1" xfId="0" applyFill="1" applyBorder="1" applyAlignment="1">
      <alignment horizontal="right"/>
    </xf>
    <xf numFmtId="164" fontId="0" fillId="0" borderId="0" xfId="0" applyNumberFormat="1" applyBorder="1" applyAlignment="1">
      <alignment horizontal="center"/>
    </xf>
    <xf numFmtId="0" fontId="0" fillId="4" borderId="3" xfId="0" applyFill="1" applyBorder="1"/>
    <xf numFmtId="0" fontId="0" fillId="4" borderId="4" xfId="0" applyFill="1" applyBorder="1"/>
    <xf numFmtId="166" fontId="0" fillId="4" borderId="4" xfId="0" applyNumberFormat="1" applyFill="1" applyBorder="1"/>
    <xf numFmtId="0" fontId="0" fillId="4" borderId="5" xfId="0" applyFill="1" applyBorder="1"/>
    <xf numFmtId="0" fontId="0" fillId="4" borderId="6" xfId="0" applyFill="1" applyBorder="1"/>
    <xf numFmtId="0" fontId="0" fillId="4" borderId="0" xfId="0" applyFill="1" applyBorder="1"/>
    <xf numFmtId="2" fontId="0" fillId="4" borderId="0" xfId="0" applyNumberFormat="1" applyFill="1" applyBorder="1"/>
    <xf numFmtId="0" fontId="0" fillId="4" borderId="7" xfId="0" applyFill="1" applyBorder="1"/>
    <xf numFmtId="167" fontId="0" fillId="4" borderId="0" xfId="0" applyNumberFormat="1" applyFill="1" applyBorder="1"/>
    <xf numFmtId="164" fontId="0" fillId="4" borderId="0" xfId="0" applyNumberFormat="1" applyFill="1" applyBorder="1"/>
    <xf numFmtId="0" fontId="0" fillId="4" borderId="0" xfId="0" applyFill="1" applyBorder="1" applyAlignment="1">
      <alignment horizontal="right"/>
    </xf>
    <xf numFmtId="0" fontId="1" fillId="4" borderId="0" xfId="0" applyFont="1" applyFill="1" applyBorder="1" applyAlignment="1">
      <alignment horizontal="right"/>
    </xf>
    <xf numFmtId="0" fontId="4" fillId="4" borderId="0" xfId="0" applyFont="1" applyFill="1" applyBorder="1" applyAlignment="1">
      <alignment horizontal="right"/>
    </xf>
    <xf numFmtId="11" fontId="0" fillId="4" borderId="0" xfId="0" applyNumberFormat="1" applyFill="1" applyBorder="1"/>
    <xf numFmtId="168" fontId="0" fillId="4" borderId="0" xfId="0" applyNumberFormat="1" applyFill="1" applyBorder="1" applyAlignment="1">
      <alignment horizontal="right"/>
    </xf>
    <xf numFmtId="0" fontId="0" fillId="4" borderId="8" xfId="0" applyFill="1" applyBorder="1"/>
    <xf numFmtId="0" fontId="0" fillId="4" borderId="9" xfId="0" applyFill="1" applyBorder="1"/>
    <xf numFmtId="0" fontId="0" fillId="4" borderId="9" xfId="0" applyFill="1" applyBorder="1" applyAlignment="1">
      <alignment horizontal="right"/>
    </xf>
    <xf numFmtId="0" fontId="0" fillId="4" borderId="10" xfId="0" applyFill="1" applyBorder="1"/>
    <xf numFmtId="0" fontId="10" fillId="4" borderId="0" xfId="0" applyFont="1" applyFill="1" applyBorder="1"/>
    <xf numFmtId="168" fontId="0" fillId="4" borderId="0" xfId="0" applyNumberFormat="1" applyFill="1" applyBorder="1"/>
    <xf numFmtId="166" fontId="0" fillId="4" borderId="0" xfId="0" applyNumberFormat="1" applyFill="1" applyBorder="1"/>
    <xf numFmtId="0" fontId="2" fillId="4" borderId="6" xfId="0" applyFont="1" applyFill="1" applyBorder="1"/>
    <xf numFmtId="0" fontId="0" fillId="4" borderId="6" xfId="0" applyFont="1" applyFill="1" applyBorder="1"/>
    <xf numFmtId="0" fontId="0" fillId="4" borderId="8" xfId="0" applyFont="1" applyFill="1" applyBorder="1"/>
    <xf numFmtId="0" fontId="0" fillId="4" borderId="4" xfId="0" applyFill="1" applyBorder="1" applyAlignment="1">
      <alignment horizontal="left"/>
    </xf>
    <xf numFmtId="0" fontId="0" fillId="4" borderId="0" xfId="0" applyFill="1" applyBorder="1" applyAlignment="1">
      <alignment horizontal="left"/>
    </xf>
    <xf numFmtId="0" fontId="0" fillId="4" borderId="9" xfId="0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0"/>
  <sheetViews>
    <sheetView tabSelected="1" workbookViewId="0">
      <pane xSplit="2" ySplit="5" topLeftCell="C52" activePane="bottomRight" state="frozen"/>
      <selection pane="topRight" activeCell="C1" sqref="C1"/>
      <selection pane="bottomLeft" activeCell="A6" sqref="A6"/>
      <selection pane="bottomRight" activeCell="O77" sqref="O77"/>
    </sheetView>
  </sheetViews>
  <sheetFormatPr defaultColWidth="8.81640625" defaultRowHeight="14.5"/>
  <cols>
    <col min="2" max="2" width="14.6328125" customWidth="1"/>
    <col min="3" max="7" width="10.36328125" style="7" bestFit="1" customWidth="1"/>
  </cols>
  <sheetData>
    <row r="1" spans="2:7">
      <c r="B1" s="8" t="s">
        <v>167</v>
      </c>
    </row>
    <row r="2" spans="2:7">
      <c r="B2" s="1" t="s">
        <v>44</v>
      </c>
      <c r="C2" s="10" t="s">
        <v>45</v>
      </c>
      <c r="D2" s="10" t="s">
        <v>46</v>
      </c>
      <c r="E2" s="10" t="s">
        <v>26</v>
      </c>
      <c r="F2" s="10" t="s">
        <v>155</v>
      </c>
      <c r="G2" s="10" t="s">
        <v>47</v>
      </c>
    </row>
    <row r="3" spans="2:7" ht="16.5">
      <c r="B3" s="3" t="s">
        <v>98</v>
      </c>
      <c r="C3" s="11">
        <v>17.230833333333333</v>
      </c>
      <c r="D3" s="11">
        <v>17.230833333333333</v>
      </c>
      <c r="E3" s="11">
        <v>17.230833333333333</v>
      </c>
      <c r="F3" s="11">
        <v>17.230833333333333</v>
      </c>
      <c r="G3" s="11">
        <v>17.230833333333333</v>
      </c>
    </row>
    <row r="4" spans="2:7" ht="16.5">
      <c r="B4" s="3" t="s">
        <v>99</v>
      </c>
      <c r="C4" s="11">
        <v>107.17722222222223</v>
      </c>
      <c r="D4" s="11">
        <v>107.17722222222223</v>
      </c>
      <c r="E4" s="11">
        <v>107.17722222222223</v>
      </c>
      <c r="F4" s="11">
        <v>107.17722222222223</v>
      </c>
      <c r="G4" s="11">
        <v>107.17722222222223</v>
      </c>
    </row>
    <row r="5" spans="2:7">
      <c r="B5" s="25" t="s">
        <v>118</v>
      </c>
      <c r="C5" s="29">
        <v>0.06</v>
      </c>
      <c r="D5" s="29">
        <v>0.06</v>
      </c>
      <c r="E5" s="26">
        <v>0.06</v>
      </c>
      <c r="F5" s="29">
        <v>0.06</v>
      </c>
      <c r="G5" s="26">
        <v>0.09</v>
      </c>
    </row>
    <row r="6" spans="2:7">
      <c r="B6" s="34" t="s">
        <v>153</v>
      </c>
      <c r="C6" s="35" t="s">
        <v>151</v>
      </c>
      <c r="D6" s="35" t="s">
        <v>151</v>
      </c>
      <c r="E6" s="35" t="s">
        <v>151</v>
      </c>
      <c r="F6" s="35" t="s">
        <v>151</v>
      </c>
      <c r="G6" s="35" t="s">
        <v>151</v>
      </c>
    </row>
    <row r="7" spans="2:7">
      <c r="B7" t="s">
        <v>58</v>
      </c>
    </row>
    <row r="8" spans="2:7" ht="16.5">
      <c r="B8" t="s">
        <v>100</v>
      </c>
      <c r="C8" s="13">
        <v>52.64454833589317</v>
      </c>
      <c r="D8" s="13">
        <v>52.510389453694842</v>
      </c>
      <c r="E8" s="13">
        <v>53.209322057207494</v>
      </c>
      <c r="F8" s="13">
        <v>49.945291724771714</v>
      </c>
      <c r="G8" s="13">
        <v>53.01034483866615</v>
      </c>
    </row>
    <row r="9" spans="2:7" ht="16.5">
      <c r="B9" t="s">
        <v>101</v>
      </c>
      <c r="C9" s="13">
        <v>2.2955377017804528</v>
      </c>
      <c r="D9" s="13">
        <v>2.3505738724218692</v>
      </c>
      <c r="E9" s="13">
        <v>2.290793204311365</v>
      </c>
      <c r="F9" s="13">
        <v>2.5168310521544237</v>
      </c>
      <c r="G9" s="13">
        <v>2.284900039033972</v>
      </c>
    </row>
    <row r="10" spans="2:7" ht="16.5">
      <c r="B10" t="s">
        <v>102</v>
      </c>
      <c r="C10" s="13">
        <v>15.475409416581371</v>
      </c>
      <c r="D10" s="13">
        <v>15.932751000279145</v>
      </c>
      <c r="E10" s="13">
        <v>15.45673211128687</v>
      </c>
      <c r="F10" s="13">
        <v>16.948897366706987</v>
      </c>
      <c r="G10" s="13">
        <v>15.553147389969292</v>
      </c>
    </row>
    <row r="11" spans="2:7" ht="17.5">
      <c r="B11" t="s">
        <v>103</v>
      </c>
      <c r="C11" s="13">
        <v>10.567554844814534</v>
      </c>
      <c r="D11" s="13">
        <v>10.918734878879635</v>
      </c>
      <c r="E11" s="13">
        <v>10.460542903103708</v>
      </c>
      <c r="F11" s="13">
        <v>11.559299318697956</v>
      </c>
      <c r="G11" s="13">
        <v>10.697677346707039</v>
      </c>
    </row>
    <row r="12" spans="2:7">
      <c r="B12" t="s">
        <v>50</v>
      </c>
      <c r="C12" s="13">
        <v>0.13622708654481394</v>
      </c>
      <c r="D12" s="13">
        <v>0.14210414005725613</v>
      </c>
      <c r="E12" s="13">
        <v>0.13733217353005947</v>
      </c>
      <c r="F12" s="13">
        <v>0.18063149086104385</v>
      </c>
      <c r="G12" s="13">
        <v>0.13703078617044703</v>
      </c>
    </row>
    <row r="13" spans="2:7">
      <c r="B13" t="s">
        <v>48</v>
      </c>
      <c r="C13" s="13">
        <v>5.18</v>
      </c>
      <c r="D13" s="13">
        <v>5.3762414843533648</v>
      </c>
      <c r="E13" s="13">
        <v>5.03639351980061</v>
      </c>
      <c r="F13" s="13">
        <v>4.8795013015785109</v>
      </c>
      <c r="G13" s="13">
        <v>5.1564901689282747</v>
      </c>
    </row>
    <row r="14" spans="2:7">
      <c r="B14" t="s">
        <v>49</v>
      </c>
      <c r="C14" s="13">
        <v>8.3895872916883203</v>
      </c>
      <c r="D14" s="13">
        <v>8.2915839656307373</v>
      </c>
      <c r="E14" s="13">
        <v>8.3684788829989945</v>
      </c>
      <c r="F14" s="13">
        <v>8.051350171499843</v>
      </c>
      <c r="G14" s="13">
        <v>8.2966097772234342</v>
      </c>
    </row>
    <row r="15" spans="2:7" ht="16.5">
      <c r="B15" t="s">
        <v>104</v>
      </c>
      <c r="C15" s="13">
        <v>3.5288290992505997</v>
      </c>
      <c r="D15" s="13">
        <v>3.4862146635047098</v>
      </c>
      <c r="E15" s="13">
        <v>3.4848618242746814</v>
      </c>
      <c r="F15" s="13">
        <v>3.3306901843295398</v>
      </c>
      <c r="G15" s="13">
        <v>3.5282567441917418</v>
      </c>
    </row>
    <row r="16" spans="2:7" ht="16.5">
      <c r="B16" t="s">
        <v>105</v>
      </c>
      <c r="C16" s="13">
        <v>1.5807033780709738</v>
      </c>
      <c r="D16" s="13">
        <v>1.4783886146496816</v>
      </c>
      <c r="E16" s="13">
        <v>1.6749066111237492</v>
      </c>
      <c r="F16" s="13">
        <v>0.74934616128298459</v>
      </c>
      <c r="G16" s="13">
        <v>1.5952344631483169</v>
      </c>
    </row>
    <row r="17" spans="2:7" ht="16.5">
      <c r="B17" t="s">
        <v>106</v>
      </c>
      <c r="C17" s="13">
        <v>0.41349398419576855</v>
      </c>
      <c r="D17" s="13">
        <v>0.41640026765230692</v>
      </c>
      <c r="E17" s="13">
        <v>0.40883390899821564</v>
      </c>
      <c r="F17" s="13">
        <v>0.39796040020392559</v>
      </c>
      <c r="G17" s="13">
        <v>0.3974092085138925</v>
      </c>
    </row>
    <row r="18" spans="2:7">
      <c r="B18" t="s">
        <v>51</v>
      </c>
      <c r="C18" s="13">
        <v>0.45964792791669273</v>
      </c>
      <c r="D18" s="13">
        <v>0.36776021482734911</v>
      </c>
      <c r="E18" s="13">
        <v>6.6481205161016868E-2</v>
      </c>
      <c r="F18" s="13">
        <v>1.8628397796715328</v>
      </c>
      <c r="G18" s="13">
        <v>0.10273258979316177</v>
      </c>
    </row>
    <row r="19" spans="2:7">
      <c r="B19" t="s">
        <v>43</v>
      </c>
      <c r="C19" s="13">
        <f>SUM(C8:C18)</f>
        <v>100.6715390667367</v>
      </c>
      <c r="D19" s="13">
        <f t="shared" ref="D19:G19" si="0">SUM(D8:D18)</f>
        <v>101.2711425559509</v>
      </c>
      <c r="E19" s="13">
        <f t="shared" si="0"/>
        <v>100.59467840179677</v>
      </c>
      <c r="F19" s="13">
        <f t="shared" si="0"/>
        <v>100.42263895175847</v>
      </c>
      <c r="G19" s="13">
        <f t="shared" si="0"/>
        <v>100.75983335234571</v>
      </c>
    </row>
    <row r="20" spans="2:7" ht="16.5">
      <c r="B20" t="s">
        <v>116</v>
      </c>
      <c r="C20" s="13">
        <f>C11/1.11</f>
        <v>9.5203196800130936</v>
      </c>
      <c r="D20" s="13">
        <f t="shared" ref="D20:G20" si="1">D11/1.11</f>
        <v>9.8366980890807518</v>
      </c>
      <c r="E20" s="13">
        <f t="shared" si="1"/>
        <v>9.423912525318654</v>
      </c>
      <c r="F20" s="13">
        <f t="shared" si="1"/>
        <v>10.413783169998158</v>
      </c>
      <c r="G20" s="13">
        <f t="shared" si="1"/>
        <v>9.6375471591955293</v>
      </c>
    </row>
    <row r="21" spans="2:7">
      <c r="B21" t="s">
        <v>55</v>
      </c>
      <c r="C21" s="13">
        <f>((C13/40.32)*100)/((C13/40.32)+(C20/71.85)*0.9)</f>
        <v>51.860893382961009</v>
      </c>
      <c r="D21" s="13">
        <f t="shared" ref="D21:G21" si="2">((D13/40.32)*100)/((D13/40.32)+(D20/71.85)*0.9)</f>
        <v>51.973048192257224</v>
      </c>
      <c r="E21" s="13">
        <f t="shared" si="2"/>
        <v>51.412959052366027</v>
      </c>
      <c r="F21" s="13">
        <f t="shared" si="2"/>
        <v>48.126035522368618</v>
      </c>
      <c r="G21" s="13">
        <f t="shared" si="2"/>
        <v>51.441675789631425</v>
      </c>
    </row>
    <row r="22" spans="2:7" ht="16.5">
      <c r="B22" t="s">
        <v>112</v>
      </c>
      <c r="C22" s="13"/>
      <c r="D22" s="13"/>
      <c r="E22" s="13"/>
      <c r="F22" s="13"/>
      <c r="G22" s="13"/>
    </row>
    <row r="23" spans="2:7">
      <c r="B23" t="s">
        <v>56</v>
      </c>
      <c r="C23" s="13">
        <v>9.5444539753778006</v>
      </c>
      <c r="D23" s="13">
        <v>10.307332675449592</v>
      </c>
      <c r="E23" s="13">
        <v>9.344200695116573</v>
      </c>
      <c r="F23" s="14">
        <v>10.701252044218734</v>
      </c>
      <c r="G23" s="14">
        <v>10.349051780684428</v>
      </c>
    </row>
    <row r="24" spans="2:7">
      <c r="B24" t="s">
        <v>57</v>
      </c>
      <c r="C24" s="13">
        <v>1.7107301046219485</v>
      </c>
      <c r="D24" s="13">
        <v>1.6560757596136477</v>
      </c>
      <c r="E24" s="13">
        <v>1.6701280627429811</v>
      </c>
      <c r="F24" s="13">
        <v>2.2655000941540782</v>
      </c>
      <c r="G24" s="13">
        <v>1.6581256096838146</v>
      </c>
    </row>
    <row r="25" spans="2:7">
      <c r="B25" t="s">
        <v>54</v>
      </c>
      <c r="C25" s="14">
        <v>12.527573474525196</v>
      </c>
      <c r="D25" s="14">
        <v>10.483590680776484</v>
      </c>
      <c r="E25" s="14">
        <v>10.171967888114729</v>
      </c>
      <c r="F25" s="13">
        <v>2.7916971868974079</v>
      </c>
      <c r="G25" s="14">
        <v>10.251661216604379</v>
      </c>
    </row>
    <row r="26" spans="2:7">
      <c r="B26" t="s">
        <v>52</v>
      </c>
      <c r="C26" s="15">
        <v>150.73769379706499</v>
      </c>
      <c r="D26" s="15">
        <v>149.9717860766186</v>
      </c>
      <c r="E26" s="15">
        <v>172.75250189331695</v>
      </c>
      <c r="F26" s="15">
        <v>188.82144742294557</v>
      </c>
      <c r="G26" s="15">
        <v>171.90597230756038</v>
      </c>
    </row>
    <row r="27" spans="2:7">
      <c r="B27" t="s">
        <v>53</v>
      </c>
      <c r="C27" s="14">
        <v>46.798146042659646</v>
      </c>
      <c r="D27" s="14">
        <v>50.047200875593745</v>
      </c>
      <c r="E27" s="14">
        <v>49.338607666963711</v>
      </c>
      <c r="F27" s="14">
        <v>163.99711146038572</v>
      </c>
      <c r="G27" s="14">
        <v>50.324011797215434</v>
      </c>
    </row>
    <row r="28" spans="2:7">
      <c r="B28" t="s">
        <v>1</v>
      </c>
      <c r="C28" s="14">
        <v>41.854139179173863</v>
      </c>
      <c r="D28" s="14">
        <v>33.418672600362314</v>
      </c>
      <c r="E28" s="14">
        <v>42.215052579845576</v>
      </c>
      <c r="F28" s="13">
        <v>8.2663338791395802</v>
      </c>
      <c r="G28" s="14">
        <v>42.291605597060176</v>
      </c>
    </row>
    <row r="29" spans="2:7">
      <c r="B29" t="s">
        <v>3</v>
      </c>
      <c r="C29" s="15">
        <v>531.05207226750656</v>
      </c>
      <c r="D29" s="15">
        <v>518.08811453539147</v>
      </c>
      <c r="E29" s="15">
        <v>487.6511594670485</v>
      </c>
      <c r="F29" s="15">
        <v>505.47593117526748</v>
      </c>
      <c r="G29" s="15">
        <v>502.73903846398446</v>
      </c>
    </row>
    <row r="30" spans="2:7">
      <c r="B30" t="s">
        <v>10</v>
      </c>
      <c r="C30" s="14">
        <v>23.26747380342578</v>
      </c>
      <c r="D30" s="14">
        <v>24.310971646265248</v>
      </c>
      <c r="E30" s="14">
        <v>22.540583297983474</v>
      </c>
      <c r="F30" s="14">
        <v>45.676994400052358</v>
      </c>
      <c r="G30" s="14">
        <v>22.886084343835496</v>
      </c>
    </row>
    <row r="31" spans="2:7">
      <c r="B31" t="s">
        <v>7</v>
      </c>
      <c r="C31" s="15">
        <v>154.51030930978123</v>
      </c>
      <c r="D31" s="15">
        <v>158.47336217698694</v>
      </c>
      <c r="E31" s="15">
        <v>150.69894138459682</v>
      </c>
      <c r="F31" s="15">
        <v>163.84169108223901</v>
      </c>
      <c r="G31" s="15">
        <v>148.31125690357595</v>
      </c>
    </row>
    <row r="32" spans="2:7">
      <c r="B32" t="s">
        <v>11</v>
      </c>
      <c r="C32" s="14">
        <v>31.133570337106732</v>
      </c>
      <c r="D32" s="14">
        <v>31.646470689792046</v>
      </c>
      <c r="E32" s="14">
        <v>30.518305005077252</v>
      </c>
      <c r="F32" s="14">
        <v>32.600775695856413</v>
      </c>
      <c r="G32" s="14">
        <v>30.280786680687605</v>
      </c>
    </row>
    <row r="33" spans="2:7">
      <c r="B33" t="s">
        <v>0</v>
      </c>
      <c r="C33" s="13">
        <v>1.3018091853451055</v>
      </c>
      <c r="D33" s="16">
        <v>0.97205637027999003</v>
      </c>
      <c r="E33" s="13">
        <v>1.3480225822728931</v>
      </c>
      <c r="F33" s="16">
        <v>0.24509012781663958</v>
      </c>
      <c r="G33" s="13">
        <v>1.341103364976481</v>
      </c>
    </row>
    <row r="34" spans="2:7">
      <c r="B34" t="s">
        <v>2</v>
      </c>
      <c r="C34" s="15">
        <v>397.33681027893448</v>
      </c>
      <c r="D34" s="15">
        <v>420.91184730092112</v>
      </c>
      <c r="E34" s="15">
        <v>389.73409134381421</v>
      </c>
      <c r="F34" s="15">
        <v>561.86245314087967</v>
      </c>
      <c r="G34" s="15">
        <v>398.73658132958155</v>
      </c>
    </row>
    <row r="35" spans="2:7">
      <c r="B35" t="s">
        <v>12</v>
      </c>
      <c r="C35" s="14">
        <v>23.596097443867126</v>
      </c>
      <c r="D35" s="14">
        <v>24.774390127305249</v>
      </c>
      <c r="E35" s="14">
        <v>22.60029388429367</v>
      </c>
      <c r="F35" s="14">
        <v>45.241060047356953</v>
      </c>
      <c r="G35" s="14">
        <v>22.49868013486449</v>
      </c>
    </row>
    <row r="36" spans="2:7">
      <c r="B36" t="s">
        <v>13</v>
      </c>
      <c r="C36" s="14">
        <v>45.579069566399603</v>
      </c>
      <c r="D36" s="14">
        <v>48.694444737568375</v>
      </c>
      <c r="E36" s="14">
        <v>44.008968858582918</v>
      </c>
      <c r="F36" s="14">
        <v>59.569382102750318</v>
      </c>
      <c r="G36" s="14">
        <v>43.937652251046288</v>
      </c>
    </row>
    <row r="37" spans="2:7">
      <c r="B37" t="s">
        <v>14</v>
      </c>
      <c r="C37" s="13">
        <v>5.6593236498607613</v>
      </c>
      <c r="D37" s="13">
        <v>5.8881411630347751</v>
      </c>
      <c r="E37" s="13">
        <v>5.4204183482530635</v>
      </c>
      <c r="F37" s="13">
        <v>9.2355593532591538</v>
      </c>
      <c r="G37" s="13">
        <v>5.3965287594149682</v>
      </c>
    </row>
    <row r="38" spans="2:7">
      <c r="B38" t="s">
        <v>15</v>
      </c>
      <c r="C38" s="14">
        <v>25.421380608469075</v>
      </c>
      <c r="D38" s="14">
        <v>26.575271809011173</v>
      </c>
      <c r="E38" s="14">
        <v>24.543199334381015</v>
      </c>
      <c r="F38" s="14">
        <v>41.461324664093581</v>
      </c>
      <c r="G38" s="14">
        <v>24.403755667925083</v>
      </c>
    </row>
    <row r="39" spans="2:7">
      <c r="B39" t="s">
        <v>16</v>
      </c>
      <c r="C39" s="13">
        <v>6.1569287228587868</v>
      </c>
      <c r="D39" s="13">
        <v>6.3989923506577249</v>
      </c>
      <c r="E39" s="13">
        <v>5.944970506568362</v>
      </c>
      <c r="F39" s="13">
        <v>9.3085831045751064</v>
      </c>
      <c r="G39" s="13">
        <v>5.9270791086562378</v>
      </c>
    </row>
    <row r="40" spans="2:7">
      <c r="B40" t="s">
        <v>17</v>
      </c>
      <c r="C40" s="13">
        <v>2.0137587442184079</v>
      </c>
      <c r="D40" s="13">
        <v>2.0939991730583487</v>
      </c>
      <c r="E40" s="13">
        <v>1.9528289639927296</v>
      </c>
      <c r="F40" s="13">
        <v>3.0088127835205598</v>
      </c>
      <c r="G40" s="13">
        <v>1.9719606251848241</v>
      </c>
    </row>
    <row r="41" spans="2:7">
      <c r="B41" t="s">
        <v>18</v>
      </c>
      <c r="C41" s="13">
        <v>6.7435365550228203</v>
      </c>
      <c r="D41" s="13">
        <v>6.9359668263048482</v>
      </c>
      <c r="E41" s="13">
        <v>6.5394400568904834</v>
      </c>
      <c r="F41" s="13">
        <v>11.230272240207567</v>
      </c>
      <c r="G41" s="13">
        <v>6.4770583263479686</v>
      </c>
    </row>
    <row r="42" spans="2:7">
      <c r="B42" t="s">
        <v>19</v>
      </c>
      <c r="C42" s="16">
        <v>0.95041723474003603</v>
      </c>
      <c r="D42" s="16">
        <v>0.99191297219458485</v>
      </c>
      <c r="E42" s="13">
        <v>0.92638128546600818</v>
      </c>
      <c r="F42" s="13">
        <v>1.5755813432770187</v>
      </c>
      <c r="G42" s="16">
        <v>0.93206706331321143</v>
      </c>
    </row>
    <row r="43" spans="2:7">
      <c r="B43" t="s">
        <v>20</v>
      </c>
      <c r="C43" s="13">
        <v>5.3865254410254586</v>
      </c>
      <c r="D43" s="13">
        <v>5.5663367261087968</v>
      </c>
      <c r="E43" s="13">
        <v>5.2406346793930254</v>
      </c>
      <c r="F43" s="13">
        <v>8.9169700418172511</v>
      </c>
      <c r="G43" s="13">
        <v>5.2473995512865974</v>
      </c>
    </row>
    <row r="44" spans="2:7">
      <c r="B44" t="s">
        <v>21</v>
      </c>
      <c r="C44" s="16">
        <v>0.98271709886484304</v>
      </c>
      <c r="D44" s="13">
        <v>1.0001238390935756</v>
      </c>
      <c r="E44" s="16">
        <v>0.95097811427340517</v>
      </c>
      <c r="F44" s="13">
        <v>1.6698859451707746</v>
      </c>
      <c r="G44" s="16">
        <v>0.9464194360638345</v>
      </c>
    </row>
    <row r="45" spans="2:7">
      <c r="B45" t="s">
        <v>22</v>
      </c>
      <c r="C45" s="13">
        <v>2.4396736331341624</v>
      </c>
      <c r="D45" s="13">
        <v>2.5086213839016303</v>
      </c>
      <c r="E45" s="13">
        <v>2.3702686355156137</v>
      </c>
      <c r="F45" s="13">
        <v>4.2317699541281053</v>
      </c>
      <c r="G45" s="13">
        <v>2.3865446693723915</v>
      </c>
    </row>
    <row r="46" spans="2:7">
      <c r="B46" t="s">
        <v>23</v>
      </c>
      <c r="C46" s="16">
        <v>0.31280791250057732</v>
      </c>
      <c r="D46" s="16">
        <v>0.32732874872519169</v>
      </c>
      <c r="E46" s="16">
        <v>0.30804549904035555</v>
      </c>
      <c r="F46" s="16">
        <v>0.53751833935271587</v>
      </c>
      <c r="G46" s="16">
        <v>0.30622976290527876</v>
      </c>
    </row>
    <row r="47" spans="2:7">
      <c r="B47" t="s">
        <v>24</v>
      </c>
      <c r="C47" s="13">
        <v>1.8894830662929247</v>
      </c>
      <c r="D47" s="13">
        <v>1.9373251948578825</v>
      </c>
      <c r="E47" s="13">
        <v>1.836621975033748</v>
      </c>
      <c r="F47" s="13">
        <v>3.1543190094334559</v>
      </c>
      <c r="G47" s="13">
        <v>1.8472447696511047</v>
      </c>
    </row>
    <row r="48" spans="2:7">
      <c r="B48" t="s">
        <v>25</v>
      </c>
      <c r="C48" s="16">
        <v>0.26937402371734914</v>
      </c>
      <c r="D48" s="16">
        <v>0.27500724201486948</v>
      </c>
      <c r="E48" s="16">
        <v>0.26422628941791421</v>
      </c>
      <c r="F48" s="16">
        <v>0.45252421782719709</v>
      </c>
      <c r="G48" s="16">
        <v>0.26336302382027071</v>
      </c>
    </row>
    <row r="49" spans="2:7">
      <c r="B49" t="s">
        <v>8</v>
      </c>
      <c r="C49" s="13">
        <v>4.2097997945810341</v>
      </c>
      <c r="D49" s="13">
        <v>4.2732038933110168</v>
      </c>
      <c r="E49" s="13">
        <v>4.1144673762164743</v>
      </c>
      <c r="F49" s="13">
        <v>4.4909961758082648</v>
      </c>
      <c r="G49" s="13">
        <v>4.0820879185729542</v>
      </c>
    </row>
    <row r="50" spans="2:7">
      <c r="B50" t="s">
        <v>9</v>
      </c>
      <c r="C50" s="13">
        <v>1.6807691799700182</v>
      </c>
      <c r="D50" s="13">
        <v>1.7193489204290844</v>
      </c>
      <c r="E50" s="13">
        <v>1.6781260118396681</v>
      </c>
      <c r="F50" s="13">
        <v>1.7939177071961887</v>
      </c>
      <c r="G50" s="13">
        <v>1.6557902096787949</v>
      </c>
    </row>
    <row r="51" spans="2:7">
      <c r="B51" t="s">
        <v>4</v>
      </c>
      <c r="C51" s="13">
        <v>4.8096443820091741</v>
      </c>
      <c r="D51" s="13">
        <v>5.1827210846423641</v>
      </c>
      <c r="E51" s="13">
        <v>4.4121870564533658</v>
      </c>
      <c r="F51" s="13">
        <v>4.6903037360299358</v>
      </c>
      <c r="G51" s="13">
        <v>5.1669659271698753</v>
      </c>
    </row>
    <row r="52" spans="2:7">
      <c r="B52" t="s">
        <v>5</v>
      </c>
      <c r="C52" s="13">
        <v>4.9626412403945466</v>
      </c>
      <c r="D52" s="13">
        <v>5.0878857996883031</v>
      </c>
      <c r="E52" s="13">
        <v>4.7605307415332643</v>
      </c>
      <c r="F52" s="13">
        <v>5.149024599775089</v>
      </c>
      <c r="G52" s="13">
        <v>4.7952525291967607</v>
      </c>
    </row>
    <row r="53" spans="2:7">
      <c r="B53" t="s">
        <v>6</v>
      </c>
      <c r="C53" s="13">
        <v>1.1261391533686338</v>
      </c>
      <c r="D53" s="13">
        <v>1.1048604087602398</v>
      </c>
      <c r="E53" s="13">
        <v>1.1075324070327377</v>
      </c>
      <c r="F53" s="16">
        <v>0.77885227112106692</v>
      </c>
      <c r="G53" s="13">
        <v>1.0171404836683284</v>
      </c>
    </row>
    <row r="54" spans="2:7" ht="16.5">
      <c r="B54" t="s">
        <v>107</v>
      </c>
      <c r="C54" s="17">
        <v>0.70507919656697315</v>
      </c>
      <c r="D54" s="17">
        <v>0.70505819736525321</v>
      </c>
      <c r="E54" s="17">
        <v>0.70505919732723987</v>
      </c>
      <c r="F54" s="17">
        <v>0.70506619706114659</v>
      </c>
      <c r="G54" s="17">
        <v>0.70505419751730658</v>
      </c>
    </row>
    <row r="55" spans="2:7" ht="16.5">
      <c r="B55" t="s">
        <v>108</v>
      </c>
      <c r="C55" s="17">
        <v>0.51268118899216697</v>
      </c>
      <c r="D55" s="17">
        <v>0.51267118926154753</v>
      </c>
      <c r="E55" s="17">
        <v>0.51267918904604304</v>
      </c>
      <c r="F55" s="17">
        <v>0.51267018928848562</v>
      </c>
      <c r="G55" s="17">
        <v>0.51268918877666259</v>
      </c>
    </row>
    <row r="56" spans="2:7" ht="16.5">
      <c r="B56" t="s">
        <v>109</v>
      </c>
      <c r="C56" s="16">
        <v>18.832875320589554</v>
      </c>
      <c r="D56" s="16">
        <v>18.830239885008218</v>
      </c>
      <c r="E56" s="16">
        <v>18.838172311259456</v>
      </c>
      <c r="F56" s="16">
        <v>18.837943816338186</v>
      </c>
      <c r="G56" s="16">
        <v>18.835578589866174</v>
      </c>
    </row>
    <row r="57" spans="2:7" ht="16.5">
      <c r="B57" t="s">
        <v>110</v>
      </c>
      <c r="C57" s="16">
        <v>15.737359125581438</v>
      </c>
      <c r="D57" s="16">
        <v>15.736606651345475</v>
      </c>
      <c r="E57" s="16">
        <v>15.736325567054445</v>
      </c>
      <c r="F57" s="16">
        <v>15.7367771405442</v>
      </c>
      <c r="G57" s="16">
        <v>15.734859567314622</v>
      </c>
    </row>
    <row r="58" spans="2:7" ht="16.5">
      <c r="B58" s="3" t="s">
        <v>111</v>
      </c>
      <c r="C58" s="11">
        <v>39.378089024368812</v>
      </c>
      <c r="D58" s="11">
        <v>39.373696679290326</v>
      </c>
      <c r="E58" s="11">
        <v>39.378093739553883</v>
      </c>
      <c r="F58" s="11">
        <v>39.379938048003361</v>
      </c>
      <c r="G58" s="11">
        <v>39.372358512108534</v>
      </c>
    </row>
    <row r="59" spans="2:7" ht="17">
      <c r="B59" s="3" t="s">
        <v>120</v>
      </c>
      <c r="C59" s="24">
        <f>C54-((C28/C29)*($C$77*$D$76)/($C$76*$D$77))*(EXP($B$80*C5*10^6)-1)</f>
        <v>0.7050790059590849</v>
      </c>
      <c r="D59" s="24">
        <f>D54-((D28/D29)*($C$77*$D$76)/($C$76*$D$77))*(EXP($B$80*D5*10^6)-1)</f>
        <v>0.70505804136506234</v>
      </c>
      <c r="E59" s="24">
        <f>E54-((E28/E29)*($C$77*$D$76)/($C$76*$D$77))*(EXP($B$80*E5*10^6)-1)</f>
        <v>0.70505898796534661</v>
      </c>
      <c r="F59" s="24">
        <f>F54-((F28/F29)*($C$77*$D$76)/($C$76*$D$77))*(EXP($B$80*F5*10^6)-1)</f>
        <v>0.70506615751064228</v>
      </c>
      <c r="G59" s="24">
        <f>G54-((G28/G29)*($C$77*$D$76)/($C$76*$D$77))*(EXP($B$80*G5*10^6)-1)</f>
        <v>0.70505389234685767</v>
      </c>
    </row>
    <row r="60" spans="2:7" ht="17">
      <c r="B60" t="s">
        <v>121</v>
      </c>
      <c r="C60" s="17">
        <f>C55-((C39/C38)*($F$77*$E$76)/($E$77*$F$76))*(EXP($B$81*C5*10^6)-1)</f>
        <v>0.51268113153583683</v>
      </c>
      <c r="D60" s="17">
        <f>D55-((D39/D38)*($F$77*$E$76)/($E$77*$F$76))*(EXP($B$81*D5*10^6)-1)</f>
        <v>0.51267113213910542</v>
      </c>
      <c r="E60" s="17">
        <f>E55-((E39/E38)*($F$77*$E$76)/($E$77*$F$76))*(EXP($B$81*E5*10^6)-1)</f>
        <v>0.51267913158262968</v>
      </c>
      <c r="F60" s="17">
        <f>F55-((F39/F38)*($F$77*$E$76)/($E$77*$F$76))*(EXP($B$81*F5*10^6)-1)</f>
        <v>0.5126701360269974</v>
      </c>
      <c r="G60" s="17">
        <f>G55-((G39/G38)*($F$77*$E$76)/($E$77*$F$76))*(EXP($B$81*G5*10^6)-1)</f>
        <v>0.51268910234989951</v>
      </c>
    </row>
    <row r="61" spans="2:7" ht="17.5">
      <c r="B61" t="s">
        <v>144</v>
      </c>
      <c r="C61" s="16">
        <f>C56-((C53/C51)*($I$77*$G$76)/($G$77*$I$76))*(EXP($B$82*C5*10^6)-1)</f>
        <v>18.832740801920639</v>
      </c>
      <c r="D61" s="16">
        <f>D56-((D53/D51)*($I$77*$G$76)/($G$77*$I$76))*(EXP($B$82*D5*10^6)-1)</f>
        <v>18.830117408430208</v>
      </c>
      <c r="E61" s="16">
        <f>E56-((E53/E51)*($I$77*$G$76)/($G$77*$I$76))*(EXP($B$82*E5*10^6)-1)</f>
        <v>18.838028097733243</v>
      </c>
      <c r="F61" s="16">
        <f>F56-((F53/F51)*($I$77*$G$76)/($G$77*$I$76))*(EXP($B$82*F5*10^6)-1)</f>
        <v>18.837848414313353</v>
      </c>
      <c r="G61" s="16">
        <f>G56-((G53/G51)*($I$77*$G$76)/($G$77*$I$76))*(EXP($B$82*G5*10^6)-1)</f>
        <v>18.835408944859299</v>
      </c>
    </row>
    <row r="62" spans="2:7" ht="17.5">
      <c r="B62" t="s">
        <v>146</v>
      </c>
      <c r="C62" s="16">
        <f>C57-((C53/C51)*((1-$I$77)*$G$76)/($G$77*$I$76))*(EXP($B$83*C5*10^6)-1)</f>
        <v>15.73735288159093</v>
      </c>
      <c r="D62" s="16">
        <f>D57-((D53/D51)*((1-$I$77)*$G$76)/($G$77*$I$76))*(EXP($B$83*D5*10^6)-1)</f>
        <v>15.736600966316052</v>
      </c>
      <c r="E62" s="16">
        <f>E57-((E53/E51)*((1-$I$77)*$G$76)/($G$77*$I$76))*(EXP($B$83*E5*10^6)-1)</f>
        <v>15.736318873055046</v>
      </c>
      <c r="F62" s="16">
        <f>F57-((F53/F51)*((1-$I$77)*$G$76)/($G$77*$I$76))*(EXP($B$83*F5*10^6)-1)</f>
        <v>15.736772712241851</v>
      </c>
      <c r="G62" s="16">
        <f>G57-((G53/G51)*((1-$I$77)*$G$76)/($G$77*$I$76))*(EXP($B$83*G5*10^6)-1)</f>
        <v>15.734851692757097</v>
      </c>
    </row>
    <row r="63" spans="2:7" ht="17.5">
      <c r="B63" s="2" t="s">
        <v>148</v>
      </c>
      <c r="C63" s="12">
        <f>C58-((C52/C51)*($H$77*$G$76)/($G$77*$H$76))*(EXP($B$84*C5*10^6)-1)</f>
        <v>39.377893701134305</v>
      </c>
      <c r="D63" s="12">
        <f>D58-((D52/D51)*($H$77*$G$76)/($G$77*$H$76))*(EXP($B$84*D5*10^6)-1)</f>
        <v>39.373510841723267</v>
      </c>
      <c r="E63" s="12">
        <f>E58-((E52/E51)*($H$77*$G$76)/($G$77*$H$76))*(EXP($B$84*E5*10^6)-1)</f>
        <v>39.377889492664345</v>
      </c>
      <c r="F63" s="12">
        <f>F58-((F52/F51)*($H$77*$G$76)/($G$77*$H$76))*(EXP($B$84*F5*10^6)-1)</f>
        <v>39.379730232476504</v>
      </c>
      <c r="G63" s="12">
        <f>G58-((G52/G51)*($H$77*$G$76)/($G$77*$H$76))*(EXP($B$84*G5*10^6)-1)</f>
        <v>39.372094987327934</v>
      </c>
    </row>
    <row r="64" spans="2:7">
      <c r="B64" s="34" t="s">
        <v>152</v>
      </c>
    </row>
    <row r="65" spans="1:13" ht="17.5">
      <c r="B65" t="s">
        <v>113</v>
      </c>
    </row>
    <row r="66" spans="1:13" ht="16.5">
      <c r="B66" t="s">
        <v>114</v>
      </c>
      <c r="G66" s="19"/>
    </row>
    <row r="67" spans="1:13" ht="17.5">
      <c r="B67" t="s">
        <v>117</v>
      </c>
    </row>
    <row r="68" spans="1:13" ht="16.5">
      <c r="B68" t="s">
        <v>150</v>
      </c>
    </row>
    <row r="69" spans="1:13" ht="17" customHeight="1">
      <c r="B69" s="18" t="s">
        <v>115</v>
      </c>
      <c r="C69" s="18"/>
      <c r="D69" s="18"/>
      <c r="E69" s="18"/>
      <c r="F69" s="18"/>
      <c r="G69" s="18"/>
    </row>
    <row r="70" spans="1:13" ht="16.5">
      <c r="B70" t="s">
        <v>142</v>
      </c>
    </row>
    <row r="71" spans="1:13">
      <c r="B71" t="s">
        <v>119</v>
      </c>
    </row>
    <row r="74" spans="1:13" ht="15" thickBot="1"/>
    <row r="75" spans="1:13">
      <c r="A75" s="49" t="s">
        <v>188</v>
      </c>
      <c r="B75" s="50"/>
      <c r="C75" s="50" t="s">
        <v>124</v>
      </c>
      <c r="D75" s="51" t="s">
        <v>125</v>
      </c>
      <c r="E75" s="51" t="s">
        <v>126</v>
      </c>
      <c r="F75" s="51" t="s">
        <v>127</v>
      </c>
      <c r="G75" s="51" t="s">
        <v>128</v>
      </c>
      <c r="H75" s="51" t="s">
        <v>129</v>
      </c>
      <c r="I75" s="51" t="s">
        <v>130</v>
      </c>
      <c r="J75" s="50"/>
      <c r="K75" s="50"/>
      <c r="L75" s="50"/>
      <c r="M75" s="52"/>
    </row>
    <row r="76" spans="1:13">
      <c r="A76" s="53"/>
      <c r="B76" s="54" t="s">
        <v>122</v>
      </c>
      <c r="C76" s="54">
        <v>85.467799999999997</v>
      </c>
      <c r="D76" s="55">
        <v>87.62</v>
      </c>
      <c r="E76" s="55">
        <v>144.24199999999999</v>
      </c>
      <c r="F76" s="54">
        <v>150.36000000000001</v>
      </c>
      <c r="G76" s="55">
        <v>207.2</v>
      </c>
      <c r="H76" s="55">
        <v>232.0377</v>
      </c>
      <c r="I76" s="55">
        <v>238.02891</v>
      </c>
      <c r="J76" s="54"/>
      <c r="K76" s="54"/>
      <c r="L76" s="54"/>
      <c r="M76" s="56"/>
    </row>
    <row r="77" spans="1:13">
      <c r="A77" s="53"/>
      <c r="B77" s="54" t="s">
        <v>123</v>
      </c>
      <c r="C77" s="54">
        <v>0.27829999999999999</v>
      </c>
      <c r="D77" s="57">
        <v>9.8599999999999993E-2</v>
      </c>
      <c r="E77" s="58">
        <v>0.23798</v>
      </c>
      <c r="F77" s="54">
        <v>0.15</v>
      </c>
      <c r="G77" s="54">
        <v>1.4E-2</v>
      </c>
      <c r="H77" s="54">
        <v>0.99980000000000002</v>
      </c>
      <c r="I77" s="54">
        <v>0.99274200000000001</v>
      </c>
      <c r="J77" s="54"/>
      <c r="K77" s="54"/>
      <c r="L77" s="54"/>
      <c r="M77" s="56"/>
    </row>
    <row r="78" spans="1:13">
      <c r="A78" s="53"/>
      <c r="B78" s="54"/>
      <c r="C78" s="59"/>
      <c r="D78" s="59"/>
      <c r="E78" s="59"/>
      <c r="F78" s="59"/>
      <c r="G78" s="59"/>
      <c r="H78" s="54"/>
      <c r="I78" s="60" t="s">
        <v>138</v>
      </c>
      <c r="J78" s="54"/>
      <c r="K78" s="54"/>
      <c r="L78" s="54"/>
      <c r="M78" s="56"/>
    </row>
    <row r="79" spans="1:13">
      <c r="A79" s="53" t="s">
        <v>131</v>
      </c>
      <c r="B79" s="61" t="s">
        <v>143</v>
      </c>
      <c r="C79" s="59"/>
      <c r="D79" s="59"/>
      <c r="E79" s="59"/>
      <c r="F79" s="59"/>
      <c r="G79" s="59"/>
      <c r="H79" s="54"/>
      <c r="I79" s="62" t="s">
        <v>139</v>
      </c>
      <c r="J79" s="59" t="s">
        <v>137</v>
      </c>
      <c r="K79" s="54"/>
      <c r="L79" s="54"/>
      <c r="M79" s="56"/>
    </row>
    <row r="80" spans="1:13">
      <c r="A80" s="53" t="s">
        <v>132</v>
      </c>
      <c r="B80" s="62">
        <v>1.3930000000000001E-11</v>
      </c>
      <c r="C80" s="59">
        <f>(C28/C29)*($C$77*$D$76)/($C$76*$D$77)</f>
        <v>0.2280543294579272</v>
      </c>
      <c r="D80" s="59"/>
      <c r="E80" s="59"/>
      <c r="F80" s="59"/>
      <c r="G80" s="59"/>
      <c r="H80" s="54"/>
      <c r="I80" s="54">
        <v>17.899999999999999</v>
      </c>
      <c r="J80" s="54">
        <v>378</v>
      </c>
      <c r="K80" s="54">
        <f>(I80/J80)*($C$77*$D$76)/($C$76*$D$77)</f>
        <v>0.13702450640466279</v>
      </c>
      <c r="L80" s="54"/>
      <c r="M80" s="56"/>
    </row>
    <row r="81" spans="1:13">
      <c r="A81" s="53" t="s">
        <v>133</v>
      </c>
      <c r="B81" s="62">
        <v>6.5390000000000003E-12</v>
      </c>
      <c r="C81" s="59">
        <f>(C39/C38)*($F$77*$E$76)/($E$77*$F$76)</f>
        <v>0.14644522320609557</v>
      </c>
      <c r="D81" s="59"/>
      <c r="E81" s="59"/>
      <c r="F81" s="59"/>
      <c r="G81" s="59"/>
      <c r="H81" s="54"/>
      <c r="I81" s="54">
        <v>2.99</v>
      </c>
      <c r="J81" s="54">
        <v>22.5</v>
      </c>
      <c r="K81" s="54">
        <f>(I81/J81)*($F$77*$E$76)/($E$77*$F$76)</f>
        <v>8.0352406393372225E-2</v>
      </c>
      <c r="L81" s="54"/>
      <c r="M81" s="56"/>
    </row>
    <row r="82" spans="1:13">
      <c r="A82" s="53" t="s">
        <v>134</v>
      </c>
      <c r="B82" s="62">
        <v>1.5512499999999999E-10</v>
      </c>
      <c r="C82" s="59">
        <f>(C53/C51)*($I$77*$G$76)/($G$77*$I$76)</f>
        <v>14.452650324880391</v>
      </c>
      <c r="D82" s="59"/>
      <c r="E82" s="59"/>
      <c r="F82" s="59"/>
      <c r="G82" s="59"/>
      <c r="H82" s="54"/>
      <c r="I82" s="54">
        <v>0.57999999999999996</v>
      </c>
      <c r="J82" s="54">
        <v>7.45</v>
      </c>
      <c r="K82" s="54">
        <f>(I82/J82)*($I$77*$G$76)/($G$77*$I$76)</f>
        <v>4.805517070743929</v>
      </c>
      <c r="L82" s="54"/>
      <c r="M82" s="56"/>
    </row>
    <row r="83" spans="1:13">
      <c r="A83" s="53" t="s">
        <v>135</v>
      </c>
      <c r="B83" s="62">
        <v>9.8484999999999996E-10</v>
      </c>
      <c r="C83" s="59">
        <f>(C53/C51)*((1-$I$77)*$G$76)/($G$77*$I$76)</f>
        <v>0.10566424716389726</v>
      </c>
      <c r="D83" s="59">
        <f>C82/137.88</f>
        <v>0.10482049843980557</v>
      </c>
      <c r="E83" s="59"/>
      <c r="F83" s="59"/>
      <c r="G83" s="59"/>
      <c r="H83" s="54"/>
      <c r="I83" s="54">
        <v>0.57999999999999996</v>
      </c>
      <c r="J83" s="54">
        <v>7.45</v>
      </c>
      <c r="K83" s="54">
        <f>(I83/J83)*((1-$I$77)*$G$76)/($G$77*$I$76)</f>
        <v>3.513344141726589E-2</v>
      </c>
      <c r="L83" s="54">
        <f>K82/137.88</f>
        <v>3.4852894333796992E-2</v>
      </c>
      <c r="M83" s="56"/>
    </row>
    <row r="84" spans="1:13">
      <c r="A84" s="53" t="s">
        <v>136</v>
      </c>
      <c r="B84" s="62">
        <v>4.9475000000000002E-11</v>
      </c>
      <c r="C84" s="59">
        <f>(C52/C51)*($H$77*$G$76)/($G$77*$H$76)</f>
        <v>65.798532792965005</v>
      </c>
      <c r="D84" s="59"/>
      <c r="E84" s="59"/>
      <c r="F84" s="59"/>
      <c r="G84" s="59"/>
      <c r="H84" s="54"/>
      <c r="I84" s="54">
        <v>2.93</v>
      </c>
      <c r="J84" s="54">
        <v>7.45</v>
      </c>
      <c r="K84" s="54">
        <f>(I84/J84)*($H$77*$G$76)/($G$77*$H$76)</f>
        <v>25.080006424436242</v>
      </c>
      <c r="L84" s="54"/>
      <c r="M84" s="56"/>
    </row>
    <row r="85" spans="1:13">
      <c r="A85" s="53"/>
      <c r="B85" s="54"/>
      <c r="C85" s="59"/>
      <c r="D85" s="59"/>
      <c r="E85" s="59"/>
      <c r="F85" s="59"/>
      <c r="G85" s="59"/>
      <c r="H85" s="54"/>
      <c r="I85" s="60" t="s">
        <v>138</v>
      </c>
      <c r="J85" s="59" t="s">
        <v>141</v>
      </c>
      <c r="K85" s="59" t="s">
        <v>140</v>
      </c>
      <c r="L85" s="54"/>
      <c r="M85" s="56"/>
    </row>
    <row r="86" spans="1:13" ht="17">
      <c r="A86" s="53" t="s">
        <v>120</v>
      </c>
      <c r="B86" s="54"/>
      <c r="C86" s="59">
        <f>C54-((C28/C29)*($C$77*$D$76)/($C$76*$D$77))*(EXP($B$80*C5*10^6)-1)</f>
        <v>0.7050790059590849</v>
      </c>
      <c r="D86" s="63">
        <f>D54-((D28/D29)*($C$77*$D$76)/($C$76*$D$77))*(EXP($B$80*D5*10^6)-1)</f>
        <v>0.70505804136506234</v>
      </c>
      <c r="E86" s="63">
        <f>E54-((E28/E29)*($C$77*$D$76)/($C$76*$D$77))*(EXP($B$80*E5*10^6)-1)</f>
        <v>0.70505898796534661</v>
      </c>
      <c r="F86" s="63">
        <f>F54-((F28/F29)*($C$77*$D$76)/($C$76*$D$77))*(EXP($B$80*F5*10^6)-1)</f>
        <v>0.70506615751064228</v>
      </c>
      <c r="G86" s="63">
        <f>G54-((G28/G29)*($C$77*$D$76)/($C$76*$D$77))*(EXP($B$80*G5*10^6)-1)</f>
        <v>0.70505389234685767</v>
      </c>
      <c r="H86" s="54"/>
      <c r="I86" s="59">
        <v>0.70448495948524092</v>
      </c>
      <c r="J86" s="59">
        <v>1.1399999999999999</v>
      </c>
      <c r="K86" s="59">
        <f>I86-K80*(EXP(J86*10^6*$B$80)-1)</f>
        <v>0.70448278349139681</v>
      </c>
      <c r="L86" s="54"/>
      <c r="M86" s="56">
        <v>0.70448278349139681</v>
      </c>
    </row>
    <row r="87" spans="1:13" ht="17">
      <c r="A87" s="53" t="s">
        <v>121</v>
      </c>
      <c r="B87" s="54"/>
      <c r="C87" s="59">
        <f>C55-((C39/C38)*($F$77*$E$76)/($E$77*$F$76))*(EXP($B$81*C5*10^6)-1)</f>
        <v>0.51268113153583683</v>
      </c>
      <c r="D87" s="59">
        <f>D55-((D39/D38)*($F$77*$E$76)/($E$77*$F$76))*(EXP($B$81*D5*10^6)-1)</f>
        <v>0.51267113213910542</v>
      </c>
      <c r="E87" s="59">
        <f>E55-((E39/E38)*($F$77*$E$76)/($E$77*$F$76))*(EXP($B$81*E5*10^6)-1)</f>
        <v>0.51267913158262968</v>
      </c>
      <c r="F87" s="59">
        <f>F55-((F39/F38)*($F$77*$E$76)/($E$77*$F$76))*(EXP($B$81*F5*10^6)-1)</f>
        <v>0.5126701360269974</v>
      </c>
      <c r="G87" s="59">
        <f>G55-((G39/G38)*($F$77*$E$76)/($E$77*$F$76))*(EXP($B$81*G5*10^6)-1)</f>
        <v>0.51268910234989951</v>
      </c>
      <c r="H87" s="54"/>
      <c r="I87" s="59">
        <v>0.5125980259533216</v>
      </c>
      <c r="J87" s="59"/>
      <c r="K87" s="59">
        <f>I87-K81*(EXP(B81*$J$86*10^6)-1)</f>
        <v>0.51259742696728972</v>
      </c>
      <c r="L87" s="54"/>
      <c r="M87" s="56">
        <v>0.51259742696728972</v>
      </c>
    </row>
    <row r="88" spans="1:13" ht="17.5">
      <c r="A88" s="53" t="s">
        <v>144</v>
      </c>
      <c r="B88" s="54"/>
      <c r="C88" s="54">
        <f>C56-((C53/C51)*($I$77*$G$76)/($G$77*$I$76))*(EXP($B$82*C5*10^6)-1)</f>
        <v>18.832740801920639</v>
      </c>
      <c r="D88" s="54">
        <f>D56-((D53/D51)*($I$77*$G$76)/($G$77*$I$76))*(EXP($B$82*D5*10^6)-1)</f>
        <v>18.830117408430208</v>
      </c>
      <c r="E88" s="54">
        <f>E56-((E53/E51)*($I$77*$G$76)/($G$77*$I$76))*(EXP($B$82*E5*10^6)-1)</f>
        <v>18.838028097733243</v>
      </c>
      <c r="F88" s="54">
        <f>F56-((F53/F51)*($I$77*$G$76)/($G$77*$I$76))*(EXP($B$82*F5*10^6)-1)</f>
        <v>18.837848414313353</v>
      </c>
      <c r="G88" s="54">
        <f>G56-((G53/G51)*($I$77*$G$76)/($G$77*$I$76))*(EXP($B$82*G5*10^6)-1)</f>
        <v>18.835408944859299</v>
      </c>
      <c r="H88" s="54"/>
      <c r="I88" s="54">
        <v>18.521340379051779</v>
      </c>
      <c r="J88" s="59"/>
      <c r="K88" s="54">
        <f>I88-K82*(EXP(B82*$J$86*10^6)-1)</f>
        <v>18.520490484252651</v>
      </c>
      <c r="L88" s="54"/>
      <c r="M88" s="56">
        <v>18.520490484252651</v>
      </c>
    </row>
    <row r="89" spans="1:13" ht="17.5">
      <c r="A89" s="53" t="s">
        <v>146</v>
      </c>
      <c r="B89" s="54"/>
      <c r="C89" s="54">
        <f>C57-((C53/C51)*((1-$I$77)*$G$76)/($G$77*$I$76))*(EXP($B$83*C5*10^6)-1)</f>
        <v>15.73735288159093</v>
      </c>
      <c r="D89" s="54">
        <f>D57-((D53/D51)*((1-$I$77)*$G$76)/($G$77*$I$76))*(EXP($B$83*D5*10^6)-1)</f>
        <v>15.736600966316052</v>
      </c>
      <c r="E89" s="54">
        <f>E57-((E53/E51)*((1-$I$77)*$G$76)/($G$77*$I$76))*(EXP($B$83*E5*10^6)-1)</f>
        <v>15.736318873055046</v>
      </c>
      <c r="F89" s="54">
        <f>F57-((F53/F51)*((1-$I$77)*$G$76)/($G$77*$I$76))*(EXP($B$83*F5*10^6)-1)</f>
        <v>15.736772712241851</v>
      </c>
      <c r="G89" s="54">
        <f>G57-((G53/G51)*((1-$I$77)*$G$76)/($G$77*$I$76))*(EXP($B$83*G5*10^6)-1)</f>
        <v>15.734851692757097</v>
      </c>
      <c r="H89" s="54"/>
      <c r="I89" s="54">
        <v>15.630176366922729</v>
      </c>
      <c r="J89" s="59"/>
      <c r="K89" s="54">
        <f>I89-K83*(EXP(B83*$J$86*10^6)-1)</f>
        <v>15.63013689943768</v>
      </c>
      <c r="L89" s="54"/>
      <c r="M89" s="56">
        <v>15.63013689943768</v>
      </c>
    </row>
    <row r="90" spans="1:13" ht="18" thickBot="1">
      <c r="A90" s="64" t="s">
        <v>148</v>
      </c>
      <c r="B90" s="65"/>
      <c r="C90" s="65">
        <f>C58-((C52/C51)*($H$77*$G$76)/($G$77*$H$76))*(EXP($B$84*C5*10^6)-1)</f>
        <v>39.377893701134305</v>
      </c>
      <c r="D90" s="65">
        <f>D58-((D52/D51)*($H$77*$G$76)/($G$77*$H$76))*(EXP($B$84*D5*10^6)-1)</f>
        <v>39.373510841723267</v>
      </c>
      <c r="E90" s="65">
        <f>E58-((E52/E51)*($H$77*$G$76)/($G$77*$H$76))*(EXP($B$84*E5*10^6)-1)</f>
        <v>39.377889492664345</v>
      </c>
      <c r="F90" s="65">
        <f>F58-((F52/F51)*($H$77*$G$76)/($G$77*$H$76))*(EXP($B$84*F5*10^6)-1)</f>
        <v>39.379730232476504</v>
      </c>
      <c r="G90" s="65">
        <f>G58-((G52/G51)*($H$77*$G$76)/($G$77*$H$76))*(EXP($B$84*G5*10^6)-1)</f>
        <v>39.372094987327934</v>
      </c>
      <c r="H90" s="65"/>
      <c r="I90" s="65">
        <v>38.790237782195469</v>
      </c>
      <c r="J90" s="66"/>
      <c r="K90" s="65">
        <f>I90-K84*(EXP(B84*$J$86*10^6)-1)</f>
        <v>38.788823192320997</v>
      </c>
      <c r="L90" s="65"/>
      <c r="M90" s="67">
        <v>38.788823192320997</v>
      </c>
    </row>
  </sheetData>
  <sortState ref="A2:I98">
    <sortCondition ref="A2:A98"/>
  </sortState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0"/>
  <sheetViews>
    <sheetView workbookViewId="0">
      <pane xSplit="2" ySplit="5" topLeftCell="C9" activePane="bottomRight" state="frozen"/>
      <selection activeCell="O77" sqref="O77"/>
      <selection pane="topRight" activeCell="O77" sqref="O77"/>
      <selection pane="bottomLeft" activeCell="O77" sqref="O77"/>
      <selection pane="bottomRight" activeCell="O77" sqref="O77"/>
    </sheetView>
  </sheetViews>
  <sheetFormatPr defaultColWidth="8.81640625" defaultRowHeight="14.5"/>
  <cols>
    <col min="2" max="2" width="11.6328125" style="4" customWidth="1"/>
    <col min="3" max="3" width="8.36328125" bestFit="1" customWidth="1"/>
    <col min="4" max="4" width="8" customWidth="1"/>
    <col min="5" max="5" width="9.36328125" bestFit="1" customWidth="1"/>
    <col min="6" max="7" width="8" customWidth="1"/>
    <col min="8" max="8" width="8.36328125" bestFit="1" customWidth="1"/>
    <col min="9" max="13" width="8.6328125" customWidth="1"/>
    <col min="14" max="14" width="8" customWidth="1"/>
    <col min="15" max="17" width="8.6328125" customWidth="1"/>
  </cols>
  <sheetData>
    <row r="1" spans="2:17">
      <c r="B1" s="8" t="s">
        <v>168</v>
      </c>
    </row>
    <row r="2" spans="2:17">
      <c r="B2" s="6" t="s">
        <v>44</v>
      </c>
      <c r="C2" s="10" t="s">
        <v>29</v>
      </c>
      <c r="D2" s="10" t="s">
        <v>59</v>
      </c>
      <c r="E2" s="10" t="s">
        <v>27</v>
      </c>
      <c r="F2" s="10" t="s">
        <v>60</v>
      </c>
      <c r="G2" s="10" t="s">
        <v>61</v>
      </c>
      <c r="H2" s="10" t="s">
        <v>62</v>
      </c>
      <c r="I2" s="10" t="s">
        <v>63</v>
      </c>
      <c r="J2" s="10" t="s">
        <v>28</v>
      </c>
      <c r="K2" s="10" t="s">
        <v>64</v>
      </c>
      <c r="L2" s="10" t="s">
        <v>65</v>
      </c>
      <c r="M2" s="10" t="s">
        <v>66</v>
      </c>
      <c r="N2" s="10" t="s">
        <v>67</v>
      </c>
      <c r="O2" s="10" t="s">
        <v>68</v>
      </c>
      <c r="P2" s="10" t="s">
        <v>69</v>
      </c>
      <c r="Q2" s="10" t="s">
        <v>70</v>
      </c>
    </row>
    <row r="3" spans="2:17" ht="16.5">
      <c r="B3" s="5" t="s">
        <v>98</v>
      </c>
      <c r="C3" s="11">
        <v>15.3257984</v>
      </c>
      <c r="D3" s="11">
        <v>15.239905500000001</v>
      </c>
      <c r="E3" s="11">
        <v>15.3754352</v>
      </c>
      <c r="F3" s="11">
        <v>15.381039700000001</v>
      </c>
      <c r="G3" s="11">
        <v>15.3900381</v>
      </c>
      <c r="H3" s="11">
        <v>15.439038999999999</v>
      </c>
      <c r="I3" s="11">
        <v>15.438143800000001</v>
      </c>
      <c r="J3" s="11">
        <v>15.432485399999999</v>
      </c>
      <c r="K3" s="11">
        <v>15.3943292</v>
      </c>
      <c r="L3" s="11">
        <v>15.241634700000001</v>
      </c>
      <c r="M3" s="11">
        <v>15.2057164</v>
      </c>
      <c r="N3" s="11">
        <v>15.3816425</v>
      </c>
      <c r="O3" s="11">
        <v>15.3907607</v>
      </c>
      <c r="P3" s="11">
        <v>15.390277777777778</v>
      </c>
      <c r="Q3" s="11">
        <v>15.386944444444444</v>
      </c>
    </row>
    <row r="4" spans="2:17" ht="16.5">
      <c r="B4" s="5" t="s">
        <v>99</v>
      </c>
      <c r="C4" s="11">
        <v>108.8786973</v>
      </c>
      <c r="D4" s="11">
        <v>108.93875199999999</v>
      </c>
      <c r="E4" s="11">
        <v>109.11515129999999</v>
      </c>
      <c r="F4" s="11">
        <v>109.1455114</v>
      </c>
      <c r="G4" s="11">
        <v>109.13228890000001</v>
      </c>
      <c r="H4" s="11">
        <v>109.0777124</v>
      </c>
      <c r="I4" s="11">
        <v>109.0786803</v>
      </c>
      <c r="J4" s="11">
        <v>109.08161130000001</v>
      </c>
      <c r="K4" s="11">
        <v>109.1170959</v>
      </c>
      <c r="L4" s="11">
        <v>108.9391447</v>
      </c>
      <c r="M4" s="11">
        <v>108.9204646</v>
      </c>
      <c r="N4" s="11">
        <v>109.09596430000001</v>
      </c>
      <c r="O4" s="11">
        <v>109.09705529999999</v>
      </c>
      <c r="P4" s="11">
        <v>109.10333333333332</v>
      </c>
      <c r="Q4" s="11">
        <v>109.14305555555556</v>
      </c>
    </row>
    <row r="5" spans="2:17">
      <c r="B5" s="25" t="s">
        <v>118</v>
      </c>
      <c r="C5" s="12">
        <v>5.42</v>
      </c>
      <c r="D5" s="12"/>
      <c r="E5" s="12">
        <v>0.17</v>
      </c>
      <c r="F5" s="12"/>
      <c r="G5" s="12"/>
      <c r="H5" s="30">
        <v>0.03</v>
      </c>
      <c r="I5" s="12"/>
      <c r="J5" s="12">
        <v>0.03</v>
      </c>
      <c r="K5" s="12"/>
      <c r="L5" s="12"/>
      <c r="M5" s="30">
        <v>5.42</v>
      </c>
      <c r="N5" s="30"/>
      <c r="O5" s="30">
        <v>0.17</v>
      </c>
      <c r="P5" s="30">
        <v>0.17</v>
      </c>
      <c r="Q5" s="12">
        <v>0.01</v>
      </c>
    </row>
    <row r="6" spans="2:17">
      <c r="B6" s="36" t="s">
        <v>153</v>
      </c>
      <c r="C6" s="37" t="s">
        <v>154</v>
      </c>
      <c r="D6" s="37" t="s">
        <v>154</v>
      </c>
      <c r="E6" s="37" t="s">
        <v>151</v>
      </c>
      <c r="F6" s="37" t="s">
        <v>151</v>
      </c>
      <c r="G6" s="37" t="s">
        <v>151</v>
      </c>
      <c r="H6" s="37" t="s">
        <v>151</v>
      </c>
      <c r="I6" s="37" t="s">
        <v>151</v>
      </c>
      <c r="J6" s="37" t="s">
        <v>151</v>
      </c>
      <c r="K6" s="37" t="s">
        <v>151</v>
      </c>
      <c r="L6" s="37" t="s">
        <v>151</v>
      </c>
      <c r="M6" s="37" t="s">
        <v>154</v>
      </c>
      <c r="N6" s="37" t="s">
        <v>154</v>
      </c>
      <c r="O6" s="37" t="s">
        <v>154</v>
      </c>
      <c r="P6" s="37" t="s">
        <v>151</v>
      </c>
      <c r="Q6" s="37" t="s">
        <v>151</v>
      </c>
    </row>
    <row r="7" spans="2:17">
      <c r="B7" s="4" t="s">
        <v>58</v>
      </c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spans="2:17" ht="16.5">
      <c r="B8" s="4" t="s">
        <v>100</v>
      </c>
      <c r="C8" s="13">
        <v>45.078201272028188</v>
      </c>
      <c r="D8" s="13">
        <v>42.797847144768241</v>
      </c>
      <c r="E8" s="13">
        <v>55.862575568727962</v>
      </c>
      <c r="F8" s="13">
        <v>54.536553633450808</v>
      </c>
      <c r="G8" s="13">
        <v>49.689575959628314</v>
      </c>
      <c r="H8" s="13">
        <v>51.435454498558137</v>
      </c>
      <c r="I8" s="13">
        <v>50.367689682793966</v>
      </c>
      <c r="J8" s="13">
        <v>51.365759377567713</v>
      </c>
      <c r="K8" s="13">
        <v>49.801854334796197</v>
      </c>
      <c r="L8" s="13">
        <v>49.003407433514887</v>
      </c>
      <c r="M8" s="13">
        <v>46.345825885933984</v>
      </c>
      <c r="N8" s="13">
        <v>49.168530893944236</v>
      </c>
      <c r="O8" s="13">
        <v>49.76375921195946</v>
      </c>
      <c r="P8" s="13">
        <v>50.656283553650503</v>
      </c>
      <c r="Q8" s="13">
        <v>53.512310094531813</v>
      </c>
    </row>
    <row r="9" spans="2:17" ht="16.5">
      <c r="B9" s="4" t="s">
        <v>101</v>
      </c>
      <c r="C9" s="13">
        <v>2.3187847099732899</v>
      </c>
      <c r="D9" s="13">
        <v>2.932576097944513</v>
      </c>
      <c r="E9" s="13">
        <v>1.4893251524467064</v>
      </c>
      <c r="F9" s="13">
        <v>1.7302086126089802</v>
      </c>
      <c r="G9" s="13">
        <v>1.9838991684725091</v>
      </c>
      <c r="H9" s="13">
        <v>1.8299638814695358</v>
      </c>
      <c r="I9" s="13">
        <v>1.8050500781131884</v>
      </c>
      <c r="J9" s="13">
        <v>1.7949439345978413</v>
      </c>
      <c r="K9" s="13">
        <v>1.8035587148874652</v>
      </c>
      <c r="L9" s="13">
        <v>1.9569342286952573</v>
      </c>
      <c r="M9" s="13">
        <v>2.4450046414352666</v>
      </c>
      <c r="N9" s="13">
        <v>2.0370286045456831</v>
      </c>
      <c r="O9" s="13">
        <v>2.0394749682211306</v>
      </c>
      <c r="P9" s="13">
        <v>1.7741424009670352</v>
      </c>
      <c r="Q9" s="13">
        <v>1.7318914024528445</v>
      </c>
    </row>
    <row r="10" spans="2:17" ht="16.5">
      <c r="B10" s="4" t="s">
        <v>102</v>
      </c>
      <c r="C10" s="13">
        <v>13.93374489966555</v>
      </c>
      <c r="D10" s="13">
        <v>14.673868902439027</v>
      </c>
      <c r="E10" s="13">
        <v>14.854226003344481</v>
      </c>
      <c r="F10" s="13">
        <v>15.270610117056854</v>
      </c>
      <c r="G10" s="13">
        <v>14.830029347826086</v>
      </c>
      <c r="H10" s="13">
        <v>14.918750418060199</v>
      </c>
      <c r="I10" s="13">
        <v>14.798775334448159</v>
      </c>
      <c r="J10" s="13">
        <v>14.896796342477138</v>
      </c>
      <c r="K10" s="13">
        <v>13.867508340260457</v>
      </c>
      <c r="L10" s="13">
        <v>14.30123160535117</v>
      </c>
      <c r="M10" s="13">
        <v>13.544582023411371</v>
      </c>
      <c r="N10" s="13">
        <v>15.051832023411372</v>
      </c>
      <c r="O10" s="13">
        <v>14.746597654013113</v>
      </c>
      <c r="P10" s="13">
        <v>14.885307527682142</v>
      </c>
      <c r="Q10" s="13">
        <v>15.460265655531774</v>
      </c>
    </row>
    <row r="11" spans="2:17" ht="17.5">
      <c r="B11" s="4" t="s">
        <v>103</v>
      </c>
      <c r="C11" s="13">
        <v>11.785409698996654</v>
      </c>
      <c r="D11" s="13">
        <v>13.121922991804047</v>
      </c>
      <c r="E11" s="13">
        <v>10.353271297583705</v>
      </c>
      <c r="F11" s="13">
        <v>10.620110762466648</v>
      </c>
      <c r="G11" s="13">
        <v>11.312194393296004</v>
      </c>
      <c r="H11" s="13">
        <v>11.587029048137987</v>
      </c>
      <c r="I11" s="13">
        <v>11.513573240389311</v>
      </c>
      <c r="J11" s="13">
        <v>11.617532090980745</v>
      </c>
      <c r="K11" s="13">
        <v>11.107951807228917</v>
      </c>
      <c r="L11" s="13">
        <v>11.310695295178682</v>
      </c>
      <c r="M11" s="13">
        <v>12.284109672691741</v>
      </c>
      <c r="N11" s="13">
        <v>12.433519785051292</v>
      </c>
      <c r="O11" s="13">
        <v>11.549654599707239</v>
      </c>
      <c r="P11" s="13">
        <v>11.107136184708553</v>
      </c>
      <c r="Q11" s="13">
        <v>10.56353561695685</v>
      </c>
    </row>
    <row r="12" spans="2:17">
      <c r="B12" s="4" t="s">
        <v>50</v>
      </c>
      <c r="C12" s="13">
        <v>0.16623560804899384</v>
      </c>
      <c r="D12" s="13">
        <v>0.17269808027923211</v>
      </c>
      <c r="E12" s="13">
        <v>0.12412790901137355</v>
      </c>
      <c r="F12" s="13">
        <v>0.13405614610673663</v>
      </c>
      <c r="G12" s="13">
        <v>0.14049203849518807</v>
      </c>
      <c r="H12" s="13">
        <v>0.14448328958880136</v>
      </c>
      <c r="I12" s="13">
        <v>0.14403427384076986</v>
      </c>
      <c r="J12" s="13">
        <v>0.1457410784743533</v>
      </c>
      <c r="K12" s="13">
        <v>0.15688244191144229</v>
      </c>
      <c r="L12" s="13">
        <v>0.15291480752405948</v>
      </c>
      <c r="M12" s="13">
        <v>0.1580036526684164</v>
      </c>
      <c r="N12" s="13">
        <v>0.16164566929133856</v>
      </c>
      <c r="O12" s="13">
        <v>0.15025784743533535</v>
      </c>
      <c r="P12" s="13">
        <v>0.12577899141158336</v>
      </c>
      <c r="Q12" s="13">
        <v>0.13391645012111872</v>
      </c>
    </row>
    <row r="13" spans="2:17">
      <c r="B13" s="4" t="s">
        <v>48</v>
      </c>
      <c r="C13" s="13">
        <v>10.544091513797223</v>
      </c>
      <c r="D13" s="13">
        <v>7.3878866931196354</v>
      </c>
      <c r="E13" s="13">
        <v>6.8625968663929733</v>
      </c>
      <c r="F13" s="13">
        <v>6.3813920386634111</v>
      </c>
      <c r="G13" s="13">
        <v>7.7169500337785166</v>
      </c>
      <c r="H13" s="13">
        <v>7.3049215558904539</v>
      </c>
      <c r="I13" s="13">
        <v>7.7346228238840098</v>
      </c>
      <c r="J13" s="13">
        <v>7.5376456287862963</v>
      </c>
      <c r="K13" s="13">
        <v>7.7062044861082093</v>
      </c>
      <c r="L13" s="13">
        <v>8.2587472847269137</v>
      </c>
      <c r="M13" s="13">
        <v>9.6155126279686112</v>
      </c>
      <c r="N13" s="13">
        <v>7.4791247726445977</v>
      </c>
      <c r="O13" s="13">
        <v>7.7005858575308128</v>
      </c>
      <c r="P13" s="13">
        <v>7.359113818886736</v>
      </c>
      <c r="Q13" s="13">
        <v>6.220495375242316</v>
      </c>
    </row>
    <row r="14" spans="2:17">
      <c r="B14" s="4" t="s">
        <v>49</v>
      </c>
      <c r="C14" s="13">
        <v>10.362099393519321</v>
      </c>
      <c r="D14" s="13">
        <v>10.620891323400528</v>
      </c>
      <c r="E14" s="13">
        <v>7.7853926875758104</v>
      </c>
      <c r="F14" s="13">
        <v>8.4064553803500264</v>
      </c>
      <c r="G14" s="13">
        <v>7.7793629526945072</v>
      </c>
      <c r="H14" s="13">
        <v>8.4657477733495057</v>
      </c>
      <c r="I14" s="13">
        <v>8.4999162710102247</v>
      </c>
      <c r="J14" s="13">
        <v>8.4918576172685754</v>
      </c>
      <c r="K14" s="13">
        <v>8.8711913657119119</v>
      </c>
      <c r="L14" s="13">
        <v>8.2738012129613594</v>
      </c>
      <c r="M14" s="13">
        <v>9.4405549124935018</v>
      </c>
      <c r="N14" s="13">
        <v>9.5340158031537001</v>
      </c>
      <c r="O14" s="13">
        <v>8.5661187214611871</v>
      </c>
      <c r="P14" s="13">
        <v>8.7077211655060118</v>
      </c>
      <c r="Q14" s="13">
        <v>8.7052082597096625</v>
      </c>
    </row>
    <row r="15" spans="2:17" ht="16.5">
      <c r="B15" s="4" t="s">
        <v>104</v>
      </c>
      <c r="C15" s="13">
        <v>2.1562983941093972</v>
      </c>
      <c r="D15" s="13">
        <v>1.8409562596557902</v>
      </c>
      <c r="E15" s="13">
        <v>3.6079766129032258</v>
      </c>
      <c r="F15" s="13">
        <v>3.315812099111735</v>
      </c>
      <c r="G15" s="13">
        <v>3.3025250046750818</v>
      </c>
      <c r="H15" s="13">
        <v>3.4120551215521275</v>
      </c>
      <c r="I15" s="13">
        <v>3.2842363043478264</v>
      </c>
      <c r="J15" s="13">
        <v>3.4450845244438262</v>
      </c>
      <c r="K15" s="13">
        <v>3.2262274438035226</v>
      </c>
      <c r="L15" s="13">
        <v>3.0141495862552596</v>
      </c>
      <c r="M15" s="13">
        <v>2.8393965077138854</v>
      </c>
      <c r="N15" s="13">
        <v>3.2782747942964003</v>
      </c>
      <c r="O15" s="13">
        <v>3.3822084570775508</v>
      </c>
      <c r="P15" s="13">
        <v>3.260290512089993</v>
      </c>
      <c r="Q15" s="13">
        <v>3.4477107777269831</v>
      </c>
    </row>
    <row r="16" spans="2:17" ht="16.5">
      <c r="B16" s="4" t="s">
        <v>105</v>
      </c>
      <c r="C16" s="13">
        <v>1.7513627264467035</v>
      </c>
      <c r="D16" s="13">
        <v>1.2946903702459911</v>
      </c>
      <c r="E16" s="13">
        <v>0.87411119313987184</v>
      </c>
      <c r="F16" s="13">
        <v>1.1582870549151005</v>
      </c>
      <c r="G16" s="13">
        <v>2.0631536430234538</v>
      </c>
      <c r="H16" s="13">
        <v>1.5700205434720884</v>
      </c>
      <c r="I16" s="13">
        <v>1.4550741240274863</v>
      </c>
      <c r="J16" s="13">
        <v>1.4729248301229856</v>
      </c>
      <c r="K16" s="13">
        <v>1.3166793423934406</v>
      </c>
      <c r="L16" s="13">
        <v>1.2904804219433246</v>
      </c>
      <c r="M16" s="13">
        <v>1.8874939803509572</v>
      </c>
      <c r="N16" s="13">
        <v>1.8340085041740022</v>
      </c>
      <c r="O16" s="13">
        <v>2.1015610686808559</v>
      </c>
      <c r="P16" s="13">
        <v>1.2911764843039126</v>
      </c>
      <c r="Q16" s="13">
        <v>1.0417096024795272</v>
      </c>
    </row>
    <row r="17" spans="2:17" ht="16.5">
      <c r="B17" s="4" t="s">
        <v>106</v>
      </c>
      <c r="C17" s="13">
        <v>0.59971971252566747</v>
      </c>
      <c r="D17" s="13">
        <v>0.72726601208459196</v>
      </c>
      <c r="E17" s="13">
        <v>0.209454953798768</v>
      </c>
      <c r="F17" s="13">
        <v>0.29848854594455859</v>
      </c>
      <c r="G17" s="13">
        <v>0.4952461819815196</v>
      </c>
      <c r="H17" s="13">
        <v>0.39549605364476392</v>
      </c>
      <c r="I17" s="13">
        <v>0.39605473562628346</v>
      </c>
      <c r="J17" s="13">
        <v>0.37926251111393361</v>
      </c>
      <c r="K17" s="13">
        <v>0.42329617045598883</v>
      </c>
      <c r="L17" s="13">
        <v>0.38061479722792613</v>
      </c>
      <c r="M17" s="13">
        <v>0.4518213552361397</v>
      </c>
      <c r="N17" s="13">
        <v>0.4217541067761808</v>
      </c>
      <c r="O17" s="13">
        <v>0.50467801346373675</v>
      </c>
      <c r="P17" s="13">
        <v>0.37150319908233503</v>
      </c>
      <c r="Q17" s="13">
        <v>0.29458690415498351</v>
      </c>
    </row>
    <row r="18" spans="2:17">
      <c r="B18" s="4" t="s">
        <v>51</v>
      </c>
      <c r="C18" s="13">
        <v>1.35</v>
      </c>
      <c r="D18" s="13">
        <v>4.3</v>
      </c>
      <c r="E18" s="13">
        <v>0.4</v>
      </c>
      <c r="F18" s="13">
        <v>0.16</v>
      </c>
      <c r="G18" s="13">
        <v>1.25</v>
      </c>
      <c r="H18" s="13">
        <v>-0.38</v>
      </c>
      <c r="I18" s="13">
        <v>0.32</v>
      </c>
      <c r="J18" s="13">
        <v>-0.51</v>
      </c>
      <c r="K18" s="13">
        <v>1.67</v>
      </c>
      <c r="L18" s="13">
        <v>2.5099999999999998</v>
      </c>
      <c r="M18" s="13">
        <v>1.19</v>
      </c>
      <c r="N18" s="13">
        <v>-0.56999999999999995</v>
      </c>
      <c r="O18" s="13">
        <v>-0.03</v>
      </c>
      <c r="P18" s="13">
        <v>0.65411888398582008</v>
      </c>
      <c r="Q18" s="13">
        <v>-0.11969232337319519</v>
      </c>
    </row>
    <row r="19" spans="2:17">
      <c r="B19" s="4" t="s">
        <v>43</v>
      </c>
      <c r="C19" s="13">
        <f>SUM(C8:C18)</f>
        <v>100.04594792911098</v>
      </c>
      <c r="D19" s="13">
        <f t="shared" ref="D19:Q19" si="0">SUM(D8:D18)</f>
        <v>99.870603875741594</v>
      </c>
      <c r="E19" s="13">
        <f t="shared" si="0"/>
        <v>102.42305824492489</v>
      </c>
      <c r="F19" s="13">
        <f t="shared" si="0"/>
        <v>102.01197439067487</v>
      </c>
      <c r="G19" s="13">
        <f t="shared" si="0"/>
        <v>100.56342872387118</v>
      </c>
      <c r="H19" s="13">
        <f t="shared" si="0"/>
        <v>100.68392218372362</v>
      </c>
      <c r="I19" s="13">
        <f t="shared" si="0"/>
        <v>100.31902686848122</v>
      </c>
      <c r="J19" s="13">
        <f t="shared" si="0"/>
        <v>100.63754793583342</v>
      </c>
      <c r="K19" s="13">
        <f t="shared" si="0"/>
        <v>99.951354447557549</v>
      </c>
      <c r="L19" s="13">
        <f t="shared" si="0"/>
        <v>100.45297667337883</v>
      </c>
      <c r="M19" s="13">
        <f t="shared" si="0"/>
        <v>100.20230525990385</v>
      </c>
      <c r="N19" s="13">
        <f t="shared" si="0"/>
        <v>100.82973495728879</v>
      </c>
      <c r="O19" s="13">
        <f t="shared" si="0"/>
        <v>100.4748963995504</v>
      </c>
      <c r="P19" s="13">
        <f t="shared" si="0"/>
        <v>100.19257272227463</v>
      </c>
      <c r="Q19" s="13">
        <f t="shared" si="0"/>
        <v>100.99193781553468</v>
      </c>
    </row>
    <row r="20" spans="2:17" ht="16.5">
      <c r="B20" t="s">
        <v>116</v>
      </c>
      <c r="C20" s="13">
        <f>C11/1.11</f>
        <v>10.617486215312299</v>
      </c>
      <c r="D20" s="13">
        <f t="shared" ref="D20:Q20" si="1">D11/1.11</f>
        <v>11.82155224486851</v>
      </c>
      <c r="E20" s="13">
        <f t="shared" si="1"/>
        <v>9.3272714392645977</v>
      </c>
      <c r="F20" s="13">
        <f t="shared" si="1"/>
        <v>9.5676673535735564</v>
      </c>
      <c r="G20" s="13">
        <f t="shared" si="1"/>
        <v>10.191166120086489</v>
      </c>
      <c r="H20" s="13">
        <f t="shared" si="1"/>
        <v>10.43876490823242</v>
      </c>
      <c r="I20" s="13">
        <f t="shared" si="1"/>
        <v>10.372588504855234</v>
      </c>
      <c r="J20" s="13">
        <f t="shared" si="1"/>
        <v>10.46624512700968</v>
      </c>
      <c r="K20" s="13">
        <f t="shared" si="1"/>
        <v>10.007163790296321</v>
      </c>
      <c r="L20" s="13">
        <f t="shared" si="1"/>
        <v>10.189815581242055</v>
      </c>
      <c r="M20" s="13">
        <f t="shared" si="1"/>
        <v>11.06676547089346</v>
      </c>
      <c r="N20" s="13">
        <f t="shared" si="1"/>
        <v>11.201369175721883</v>
      </c>
      <c r="O20" s="13">
        <f t="shared" si="1"/>
        <v>10.405094233970484</v>
      </c>
      <c r="P20" s="13">
        <f t="shared" si="1"/>
        <v>10.00642899523293</v>
      </c>
      <c r="Q20" s="13">
        <f t="shared" si="1"/>
        <v>9.5166987540151791</v>
      </c>
    </row>
    <row r="21" spans="2:17">
      <c r="B21" s="4" t="s">
        <v>55</v>
      </c>
      <c r="C21" s="13">
        <f>((C13/40.32)*100)/((C13/40.32)+(C20/71.85)*0.9)</f>
        <v>66.28804130157657</v>
      </c>
      <c r="D21" s="13">
        <f t="shared" ref="D21:Q21" si="2">((D13/40.32)*100)/((D13/40.32)+(D20/71.85)*0.9)</f>
        <v>55.305227936377051</v>
      </c>
      <c r="E21" s="13">
        <f t="shared" si="2"/>
        <v>59.296517042908995</v>
      </c>
      <c r="F21" s="13">
        <f t="shared" si="2"/>
        <v>56.907798227607095</v>
      </c>
      <c r="G21" s="13">
        <f t="shared" si="2"/>
        <v>59.988631395200869</v>
      </c>
      <c r="H21" s="13">
        <f t="shared" si="2"/>
        <v>58.081392868882908</v>
      </c>
      <c r="I21" s="13">
        <f t="shared" si="2"/>
        <v>59.619449745757564</v>
      </c>
      <c r="J21" s="13">
        <f t="shared" si="2"/>
        <v>58.779272455419864</v>
      </c>
      <c r="K21" s="13">
        <f t="shared" si="2"/>
        <v>60.391821625719793</v>
      </c>
      <c r="L21" s="13">
        <f t="shared" si="2"/>
        <v>61.608828859044401</v>
      </c>
      <c r="M21" s="13">
        <f t="shared" si="2"/>
        <v>63.23995274621678</v>
      </c>
      <c r="N21" s="13">
        <f t="shared" si="2"/>
        <v>56.934352643517954</v>
      </c>
      <c r="O21" s="13">
        <f t="shared" si="2"/>
        <v>59.437814711508828</v>
      </c>
      <c r="P21" s="13">
        <f t="shared" si="2"/>
        <v>59.286098050366981</v>
      </c>
      <c r="Q21" s="13">
        <f t="shared" si="2"/>
        <v>56.411877362456039</v>
      </c>
    </row>
    <row r="22" spans="2:17" ht="16.5">
      <c r="B22" s="4" t="s">
        <v>112</v>
      </c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</row>
    <row r="23" spans="2:17">
      <c r="B23" s="4" t="s">
        <v>56</v>
      </c>
      <c r="C23" s="13">
        <v>4.7228255108793693</v>
      </c>
      <c r="D23" s="13"/>
      <c r="E23" s="13">
        <v>6.7782083557101345</v>
      </c>
      <c r="F23" s="14"/>
      <c r="G23" s="14">
        <v>7.2119009165191841</v>
      </c>
      <c r="H23" s="14">
        <v>7.5624298923446531</v>
      </c>
      <c r="I23" s="13">
        <v>7.4239477472236608</v>
      </c>
      <c r="J23" s="13">
        <v>7.7110179878603162</v>
      </c>
      <c r="K23" s="13">
        <v>5.2165848298998476</v>
      </c>
      <c r="L23" s="14"/>
      <c r="M23" s="14">
        <v>5.5514808171867287</v>
      </c>
      <c r="N23" s="14">
        <v>6.4180474789746338</v>
      </c>
      <c r="O23" s="13">
        <v>8.7083626080668743</v>
      </c>
      <c r="P23" s="13">
        <v>6.066678285835609</v>
      </c>
      <c r="Q23" s="14">
        <v>7.3187584297328856</v>
      </c>
    </row>
    <row r="24" spans="2:17">
      <c r="B24" s="4" t="s">
        <v>57</v>
      </c>
      <c r="C24" s="13">
        <v>1.4866201665957028</v>
      </c>
      <c r="D24" s="13"/>
      <c r="E24" s="13">
        <v>0.93835601600591856</v>
      </c>
      <c r="F24" s="13"/>
      <c r="G24" s="13">
        <v>1.6320749022221948</v>
      </c>
      <c r="H24" s="13">
        <v>1.2671938594534407</v>
      </c>
      <c r="I24" s="13">
        <v>1.2832256372050304</v>
      </c>
      <c r="J24" s="13">
        <v>1.3559212438237249</v>
      </c>
      <c r="K24" s="13">
        <v>1.3187153632871977</v>
      </c>
      <c r="L24" s="13"/>
      <c r="M24" s="13">
        <v>1.3676989195213716</v>
      </c>
      <c r="N24" s="13">
        <v>1.2652892810818384</v>
      </c>
      <c r="O24" s="13">
        <v>1.591375601212714</v>
      </c>
      <c r="P24" s="13">
        <v>1.3277158717533308</v>
      </c>
      <c r="Q24" s="13">
        <v>1.2137749185373459</v>
      </c>
    </row>
    <row r="25" spans="2:17">
      <c r="B25" s="4" t="s">
        <v>54</v>
      </c>
      <c r="C25" s="14">
        <v>3.3892558083479001</v>
      </c>
      <c r="D25" s="14"/>
      <c r="E25" s="14">
        <v>1.6192644607487272</v>
      </c>
      <c r="F25" s="13"/>
      <c r="G25" s="14">
        <v>3.5374868508013337</v>
      </c>
      <c r="H25" s="14">
        <v>4.3440765337034568</v>
      </c>
      <c r="I25" s="14">
        <v>9.9589606014581822</v>
      </c>
      <c r="J25" s="14">
        <v>5.3421533286611966</v>
      </c>
      <c r="K25" s="14">
        <v>1.3528482697119042</v>
      </c>
      <c r="L25" s="13"/>
      <c r="M25" s="14">
        <v>1.2931669337193037</v>
      </c>
      <c r="N25" s="14">
        <v>2.4022159835808874</v>
      </c>
      <c r="O25" s="14">
        <v>10.601367596301358</v>
      </c>
      <c r="P25" s="14">
        <v>4.8727821021329634</v>
      </c>
      <c r="Q25" s="13">
        <v>2.9993880590180892</v>
      </c>
    </row>
    <row r="26" spans="2:17">
      <c r="B26" s="4" t="s">
        <v>52</v>
      </c>
      <c r="C26" s="15">
        <v>375.05876839954527</v>
      </c>
      <c r="D26" s="15">
        <v>363.47030308323866</v>
      </c>
      <c r="E26" s="15">
        <v>321.44827911192965</v>
      </c>
      <c r="F26" s="15">
        <v>256.54880336407717</v>
      </c>
      <c r="G26" s="15">
        <v>284.04436416351314</v>
      </c>
      <c r="H26" s="15">
        <v>270.6673542784788</v>
      </c>
      <c r="I26" s="15">
        <v>272.28215744111424</v>
      </c>
      <c r="J26" s="15">
        <v>270.8597108011445</v>
      </c>
      <c r="K26" s="15">
        <v>303.79242045779688</v>
      </c>
      <c r="L26" s="15">
        <v>349.34876034187539</v>
      </c>
      <c r="M26" s="15">
        <v>349.98297306436064</v>
      </c>
      <c r="N26" s="15">
        <v>193.9422505359789</v>
      </c>
      <c r="O26" s="15">
        <v>286.8652125178827</v>
      </c>
      <c r="P26" s="15">
        <v>310.6662802394867</v>
      </c>
      <c r="Q26" s="15">
        <v>255.04223204206733</v>
      </c>
    </row>
    <row r="27" spans="2:17">
      <c r="B27" s="4" t="s">
        <v>53</v>
      </c>
      <c r="C27" s="15">
        <v>305.60159779890239</v>
      </c>
      <c r="D27" s="15">
        <v>268.35701741849033</v>
      </c>
      <c r="E27" s="15">
        <v>148.91500126826841</v>
      </c>
      <c r="F27" s="15">
        <v>118.56301193002001</v>
      </c>
      <c r="G27" s="15">
        <v>192.74669732241279</v>
      </c>
      <c r="H27" s="15">
        <v>186.01924410018131</v>
      </c>
      <c r="I27" s="15">
        <v>187.08312513186431</v>
      </c>
      <c r="J27" s="15">
        <v>191.35522753821991</v>
      </c>
      <c r="K27" s="15">
        <v>186.94423635514207</v>
      </c>
      <c r="L27" s="15">
        <v>263.90677411191575</v>
      </c>
      <c r="M27" s="15">
        <v>265.64178085625895</v>
      </c>
      <c r="N27" s="15">
        <v>149.71114059407114</v>
      </c>
      <c r="O27" s="15">
        <v>198.67875890538954</v>
      </c>
      <c r="P27" s="15">
        <v>218.30709365214972</v>
      </c>
      <c r="Q27" s="15">
        <v>121.59160205041</v>
      </c>
    </row>
    <row r="28" spans="2:17">
      <c r="B28" s="4" t="s">
        <v>1</v>
      </c>
      <c r="C28" s="14">
        <v>38.249927644084138</v>
      </c>
      <c r="D28" s="14"/>
      <c r="E28" s="14">
        <v>20.725125341981162</v>
      </c>
      <c r="F28" s="13"/>
      <c r="G28" s="14">
        <v>45.429214058481108</v>
      </c>
      <c r="H28" s="14">
        <v>40.332781846601065</v>
      </c>
      <c r="I28" s="14">
        <v>30.204180030019991</v>
      </c>
      <c r="J28" s="14">
        <v>35.042359022911768</v>
      </c>
      <c r="K28" s="14">
        <v>31.333429668731959</v>
      </c>
      <c r="L28" s="13"/>
      <c r="M28" s="14">
        <v>66.214004821410811</v>
      </c>
      <c r="N28" s="14">
        <v>46.174217743172427</v>
      </c>
      <c r="O28" s="14">
        <v>53.592216400929168</v>
      </c>
      <c r="P28" s="14">
        <v>31.634758941968343</v>
      </c>
      <c r="Q28" s="13">
        <v>20.818407529826064</v>
      </c>
    </row>
    <row r="29" spans="2:17">
      <c r="B29" s="4" t="s">
        <v>3</v>
      </c>
      <c r="C29" s="15">
        <v>659.3309218257175</v>
      </c>
      <c r="D29" s="15"/>
      <c r="E29" s="15">
        <v>256.86444277047889</v>
      </c>
      <c r="F29" s="15"/>
      <c r="G29" s="15">
        <v>512.99029334758143</v>
      </c>
      <c r="H29" s="15">
        <v>476.86044407957286</v>
      </c>
      <c r="I29" s="15">
        <v>470.66090365127712</v>
      </c>
      <c r="J29" s="15">
        <v>454.49682980135043</v>
      </c>
      <c r="K29" s="15">
        <v>452.92345702817215</v>
      </c>
      <c r="L29" s="15"/>
      <c r="M29" s="15">
        <v>685.80118909262364</v>
      </c>
      <c r="N29" s="15">
        <v>511.00381124970306</v>
      </c>
      <c r="O29" s="15">
        <v>568.70033925951498</v>
      </c>
      <c r="P29" s="15">
        <v>463.95204616261736</v>
      </c>
      <c r="Q29" s="15">
        <v>385.50287992921511</v>
      </c>
    </row>
    <row r="30" spans="2:17">
      <c r="B30" s="4" t="s">
        <v>10</v>
      </c>
      <c r="C30" s="14">
        <v>20.203165948989383</v>
      </c>
      <c r="D30" s="14"/>
      <c r="E30" s="14">
        <v>17.171939178039754</v>
      </c>
      <c r="F30" s="14"/>
      <c r="G30" s="14">
        <v>19.874953717996675</v>
      </c>
      <c r="H30" s="14">
        <v>19.308244257890408</v>
      </c>
      <c r="I30" s="14">
        <v>18.959896422032756</v>
      </c>
      <c r="J30" s="14">
        <v>19.012704630979549</v>
      </c>
      <c r="K30" s="14">
        <v>18.602487768503615</v>
      </c>
      <c r="L30" s="14"/>
      <c r="M30" s="14">
        <v>19.933228355805134</v>
      </c>
      <c r="N30" s="14">
        <v>20.359542033919155</v>
      </c>
      <c r="O30" s="14">
        <v>20.515377235231256</v>
      </c>
      <c r="P30" s="14">
        <v>19.209715095868258</v>
      </c>
      <c r="Q30" s="14">
        <v>19.205038717025573</v>
      </c>
    </row>
    <row r="31" spans="2:17">
      <c r="B31" s="4" t="s">
        <v>7</v>
      </c>
      <c r="C31" s="15">
        <v>182.35597330553264</v>
      </c>
      <c r="D31" s="15"/>
      <c r="E31" s="15">
        <v>102.72007496789487</v>
      </c>
      <c r="F31" s="15"/>
      <c r="G31" s="15">
        <v>184.08122020609403</v>
      </c>
      <c r="H31" s="15">
        <v>153.11962779044089</v>
      </c>
      <c r="I31" s="15">
        <v>149.79534341570334</v>
      </c>
      <c r="J31" s="15">
        <v>148.03740534407927</v>
      </c>
      <c r="K31" s="15">
        <v>145.04735252003169</v>
      </c>
      <c r="L31" s="15"/>
      <c r="M31" s="15">
        <v>148.57361563816701</v>
      </c>
      <c r="N31" s="15">
        <v>157.47521737340489</v>
      </c>
      <c r="O31" s="15">
        <v>190.3369350813347</v>
      </c>
      <c r="P31" s="15">
        <v>151.41733696104288</v>
      </c>
      <c r="Q31" s="15">
        <v>132.43537430924255</v>
      </c>
    </row>
    <row r="32" spans="2:17">
      <c r="B32" s="4" t="s">
        <v>11</v>
      </c>
      <c r="C32" s="14">
        <v>50.478967411489833</v>
      </c>
      <c r="D32" s="14"/>
      <c r="E32" s="14">
        <v>15.134345544400411</v>
      </c>
      <c r="F32" s="14"/>
      <c r="G32" s="14">
        <v>41.541431961168911</v>
      </c>
      <c r="H32" s="14">
        <v>31.128428842760787</v>
      </c>
      <c r="I32" s="14">
        <v>30.48252471389338</v>
      </c>
      <c r="J32" s="14">
        <v>29.577489049972804</v>
      </c>
      <c r="K32" s="14">
        <v>33.510597630066016</v>
      </c>
      <c r="L32" s="14"/>
      <c r="M32" s="14">
        <v>38.29424633259363</v>
      </c>
      <c r="N32" s="14">
        <v>36.713064958428056</v>
      </c>
      <c r="O32" s="14">
        <v>42.182293364871697</v>
      </c>
      <c r="P32" s="14">
        <v>30.066697145054114</v>
      </c>
      <c r="Q32" s="14">
        <v>20.702539619323655</v>
      </c>
    </row>
    <row r="33" spans="2:17">
      <c r="B33" s="4" t="s">
        <v>0</v>
      </c>
      <c r="C33" s="13">
        <v>0.48251790853130039</v>
      </c>
      <c r="D33" s="16"/>
      <c r="E33" s="13">
        <v>0.12936499787591718</v>
      </c>
      <c r="F33" s="16"/>
      <c r="G33" s="13">
        <v>0.199218233741218</v>
      </c>
      <c r="H33" s="13">
        <v>0.53064192310261726</v>
      </c>
      <c r="I33" s="13">
        <v>0.28941783499389628</v>
      </c>
      <c r="J33" s="16">
        <v>0.42116666689049942</v>
      </c>
      <c r="K33" s="13">
        <v>0.1503813633686511</v>
      </c>
      <c r="L33" s="16"/>
      <c r="M33" s="13">
        <v>0.59448397804890962</v>
      </c>
      <c r="N33" s="13">
        <v>0.57022156173186045</v>
      </c>
      <c r="O33" s="13">
        <v>0.54028619627052143</v>
      </c>
      <c r="P33" s="13">
        <v>0.68037751028154381</v>
      </c>
      <c r="Q33" s="16">
        <v>0.51789137550486142</v>
      </c>
    </row>
    <row r="34" spans="2:17">
      <c r="B34" s="4" t="s">
        <v>2</v>
      </c>
      <c r="C34" s="15">
        <v>501.0712606833988</v>
      </c>
      <c r="D34" s="15"/>
      <c r="E34" s="15">
        <v>168.66800859086192</v>
      </c>
      <c r="F34" s="15"/>
      <c r="G34" s="15">
        <v>483.82910593542283</v>
      </c>
      <c r="H34" s="15">
        <v>408.22144707515633</v>
      </c>
      <c r="I34" s="15">
        <v>397.12675733100627</v>
      </c>
      <c r="J34" s="15">
        <v>383.58474095846691</v>
      </c>
      <c r="K34" s="15">
        <v>314.62711306795109</v>
      </c>
      <c r="L34" s="15"/>
      <c r="M34" s="15">
        <v>557.28356012436097</v>
      </c>
      <c r="N34" s="15">
        <v>497.256237080137</v>
      </c>
      <c r="O34" s="15">
        <v>523.03307173705502</v>
      </c>
      <c r="P34" s="15">
        <v>308.74830236018926</v>
      </c>
      <c r="Q34" s="15">
        <v>271.50633797007089</v>
      </c>
    </row>
    <row r="35" spans="2:17">
      <c r="B35" s="4" t="s">
        <v>12</v>
      </c>
      <c r="C35" s="14">
        <v>34.372375222484408</v>
      </c>
      <c r="D35" s="14"/>
      <c r="E35" s="14">
        <v>12.751261916515364</v>
      </c>
      <c r="F35" s="14"/>
      <c r="G35" s="14">
        <v>33.147156095196181</v>
      </c>
      <c r="H35" s="14">
        <v>25.725517079503494</v>
      </c>
      <c r="I35" s="14">
        <v>25.033497457308215</v>
      </c>
      <c r="J35" s="14">
        <v>24.398534309124638</v>
      </c>
      <c r="K35" s="14">
        <v>23.698136111453753</v>
      </c>
      <c r="L35" s="14"/>
      <c r="M35" s="14">
        <v>25.939859203161422</v>
      </c>
      <c r="N35" s="14">
        <v>27.286767578606657</v>
      </c>
      <c r="O35" s="14">
        <v>34.266548973892711</v>
      </c>
      <c r="P35" s="14">
        <v>24.685212437163941</v>
      </c>
      <c r="Q35" s="14">
        <v>17.915926811897393</v>
      </c>
    </row>
    <row r="36" spans="2:17">
      <c r="B36" s="4" t="s">
        <v>13</v>
      </c>
      <c r="C36" s="14">
        <v>69.159446230423001</v>
      </c>
      <c r="D36" s="14"/>
      <c r="E36" s="14">
        <v>26.073595096828114</v>
      </c>
      <c r="F36" s="14"/>
      <c r="G36" s="14">
        <v>66.371856786340061</v>
      </c>
      <c r="H36" s="14">
        <v>51.92800355300399</v>
      </c>
      <c r="I36" s="14">
        <v>50.464674904297311</v>
      </c>
      <c r="J36" s="14">
        <v>49.093641859024856</v>
      </c>
      <c r="K36" s="14">
        <v>47.813225187250808</v>
      </c>
      <c r="L36" s="14"/>
      <c r="M36" s="14">
        <v>52.851670995202468</v>
      </c>
      <c r="N36" s="14">
        <v>55.518825541659083</v>
      </c>
      <c r="O36" s="14">
        <v>68.356253692353434</v>
      </c>
      <c r="P36" s="14">
        <v>47.485316754175713</v>
      </c>
      <c r="Q36" s="14">
        <v>35.84507503682957</v>
      </c>
    </row>
    <row r="37" spans="2:17">
      <c r="B37" s="4" t="s">
        <v>14</v>
      </c>
      <c r="C37" s="13">
        <v>7.9654353598267802</v>
      </c>
      <c r="D37" s="13"/>
      <c r="E37" s="13">
        <v>3.2119753247862488</v>
      </c>
      <c r="F37" s="13"/>
      <c r="G37" s="13">
        <v>7.6619878327089488</v>
      </c>
      <c r="H37" s="13">
        <v>6.0669896673705779</v>
      </c>
      <c r="I37" s="13">
        <v>5.9096556119679899</v>
      </c>
      <c r="J37" s="13">
        <v>5.7742648613512282</v>
      </c>
      <c r="K37" s="13">
        <v>5.677544793969135</v>
      </c>
      <c r="L37" s="13"/>
      <c r="M37" s="13">
        <v>6.2760181044695944</v>
      </c>
      <c r="N37" s="13">
        <v>6.554913529109152</v>
      </c>
      <c r="O37" s="13">
        <v>7.8980594957811059</v>
      </c>
      <c r="P37" s="13">
        <v>5.8032719263975556</v>
      </c>
      <c r="Q37" s="13">
        <v>4.4727690886609759</v>
      </c>
    </row>
    <row r="38" spans="2:17">
      <c r="B38" s="4" t="s">
        <v>15</v>
      </c>
      <c r="C38" s="14">
        <v>33.197088910482634</v>
      </c>
      <c r="D38" s="14"/>
      <c r="E38" s="14">
        <v>15.003000324276108</v>
      </c>
      <c r="F38" s="14"/>
      <c r="G38" s="14">
        <v>31.654375868815531</v>
      </c>
      <c r="H38" s="14">
        <v>25.747734122054222</v>
      </c>
      <c r="I38" s="14">
        <v>25.153844386140037</v>
      </c>
      <c r="J38" s="14">
        <v>24.690291887011085</v>
      </c>
      <c r="K38" s="14">
        <v>24.762518494425336</v>
      </c>
      <c r="L38" s="14"/>
      <c r="M38" s="14">
        <v>27.161385967267609</v>
      </c>
      <c r="N38" s="14">
        <v>27.35903452550216</v>
      </c>
      <c r="O38" s="14">
        <v>33.149517198299051</v>
      </c>
      <c r="P38" s="14">
        <v>25.117811601993338</v>
      </c>
      <c r="Q38" s="14">
        <v>20.016212796406439</v>
      </c>
    </row>
    <row r="39" spans="2:17">
      <c r="B39" s="4" t="s">
        <v>16</v>
      </c>
      <c r="C39" s="13">
        <v>6.7013560452182563</v>
      </c>
      <c r="D39" s="13"/>
      <c r="E39" s="13">
        <v>4.1484366422956658</v>
      </c>
      <c r="F39" s="13"/>
      <c r="G39" s="13">
        <v>6.4546272037842805</v>
      </c>
      <c r="H39" s="13">
        <v>5.6550859095661306</v>
      </c>
      <c r="I39" s="13">
        <v>5.5117430763038406</v>
      </c>
      <c r="J39" s="13">
        <v>5.3917140273491544</v>
      </c>
      <c r="K39" s="13">
        <v>5.5615850478706923</v>
      </c>
      <c r="L39" s="13"/>
      <c r="M39" s="13">
        <v>5.8254165724825331</v>
      </c>
      <c r="N39" s="13">
        <v>5.8089796777567697</v>
      </c>
      <c r="O39" s="13">
        <v>6.7176207457356174</v>
      </c>
      <c r="P39" s="13">
        <v>5.3939853785908456</v>
      </c>
      <c r="Q39" s="13">
        <v>4.8141424746296479</v>
      </c>
    </row>
    <row r="40" spans="2:17">
      <c r="B40" s="4" t="s">
        <v>17</v>
      </c>
      <c r="C40" s="13">
        <v>2.1286697250805089</v>
      </c>
      <c r="D40" s="13"/>
      <c r="E40" s="13">
        <v>1.3659668223097265</v>
      </c>
      <c r="F40" s="13"/>
      <c r="G40" s="13">
        <v>2.0654037204934408</v>
      </c>
      <c r="H40" s="13">
        <v>1.8293268005794154</v>
      </c>
      <c r="I40" s="13">
        <v>1.7880238471612815</v>
      </c>
      <c r="J40" s="13">
        <v>1.7607064908051777</v>
      </c>
      <c r="K40" s="13">
        <v>1.8233755695570091</v>
      </c>
      <c r="L40" s="13"/>
      <c r="M40" s="13">
        <v>1.9496533762039976</v>
      </c>
      <c r="N40" s="13">
        <v>1.8766690853508448</v>
      </c>
      <c r="O40" s="13">
        <v>2.1079816335051627</v>
      </c>
      <c r="P40" s="13">
        <v>1.7672599974230139</v>
      </c>
      <c r="Q40" s="13">
        <v>1.6381554513547223</v>
      </c>
    </row>
    <row r="41" spans="2:17">
      <c r="B41" s="4" t="s">
        <v>18</v>
      </c>
      <c r="C41" s="13">
        <v>6.6312272126059089</v>
      </c>
      <c r="D41" s="13"/>
      <c r="E41" s="13">
        <v>4.6809466292412694</v>
      </c>
      <c r="F41" s="13"/>
      <c r="G41" s="13">
        <v>6.6817194776843039</v>
      </c>
      <c r="H41" s="13">
        <v>5.8534179898963146</v>
      </c>
      <c r="I41" s="13">
        <v>5.8352292109675368</v>
      </c>
      <c r="J41" s="13">
        <v>5.7508729592899188</v>
      </c>
      <c r="K41" s="13">
        <v>5.7637279691811116</v>
      </c>
      <c r="L41" s="13"/>
      <c r="M41" s="13">
        <v>6.064034471239319</v>
      </c>
      <c r="N41" s="13">
        <v>6.1713917174847062</v>
      </c>
      <c r="O41" s="13">
        <v>6.7994573544710191</v>
      </c>
      <c r="P41" s="13">
        <v>5.6745312174971305</v>
      </c>
      <c r="Q41" s="13">
        <v>5.3629987470319387</v>
      </c>
    </row>
    <row r="42" spans="2:17">
      <c r="B42" s="4" t="s">
        <v>19</v>
      </c>
      <c r="C42" s="16">
        <v>0.88062006069667387</v>
      </c>
      <c r="D42" s="16"/>
      <c r="E42" s="13">
        <v>0.68964900453597167</v>
      </c>
      <c r="F42" s="13"/>
      <c r="G42" s="16">
        <v>0.89624873811655648</v>
      </c>
      <c r="H42" s="16">
        <v>0.81710333868383356</v>
      </c>
      <c r="I42" s="16">
        <v>0.81478673898221132</v>
      </c>
      <c r="J42" s="16">
        <v>0.80242155464683051</v>
      </c>
      <c r="K42" s="13">
        <v>0.81044356421575214</v>
      </c>
      <c r="L42" s="13"/>
      <c r="M42" s="16">
        <v>0.86639103389462113</v>
      </c>
      <c r="N42" s="16">
        <v>0.83857392309577894</v>
      </c>
      <c r="O42" s="16">
        <v>0.89642230762144604</v>
      </c>
      <c r="P42" s="13">
        <v>0.78397618235304289</v>
      </c>
      <c r="Q42" s="13">
        <v>0.77330277422005622</v>
      </c>
    </row>
    <row r="43" spans="2:17">
      <c r="B43" s="4" t="s">
        <v>20</v>
      </c>
      <c r="C43" s="13">
        <v>4.7257614995808073</v>
      </c>
      <c r="D43" s="13"/>
      <c r="E43" s="13">
        <v>3.8829815938244003</v>
      </c>
      <c r="F43" s="13"/>
      <c r="G43" s="13">
        <v>4.7242674111464318</v>
      </c>
      <c r="H43" s="13">
        <v>4.4901280845964848</v>
      </c>
      <c r="I43" s="13">
        <v>4.4262844254663545</v>
      </c>
      <c r="J43" s="13">
        <v>4.3759206085005751</v>
      </c>
      <c r="K43" s="13">
        <v>4.389342250235071</v>
      </c>
      <c r="L43" s="13"/>
      <c r="M43" s="13">
        <v>4.6225300833319043</v>
      </c>
      <c r="N43" s="13">
        <v>4.7039770273056254</v>
      </c>
      <c r="O43" s="13">
        <v>4.8429596831195827</v>
      </c>
      <c r="P43" s="13">
        <v>4.3986524692959685</v>
      </c>
      <c r="Q43" s="13">
        <v>4.4227690451013277</v>
      </c>
    </row>
    <row r="44" spans="2:17">
      <c r="B44" s="4" t="s">
        <v>21</v>
      </c>
      <c r="C44" s="16">
        <v>0.86387971296232269</v>
      </c>
      <c r="D44" s="13"/>
      <c r="E44" s="16">
        <v>0.72750230481956868</v>
      </c>
      <c r="F44" s="13"/>
      <c r="G44" s="16">
        <v>0.84181042077080293</v>
      </c>
      <c r="H44" s="16">
        <v>0.82397830452321319</v>
      </c>
      <c r="I44" s="16">
        <v>0.81868696832008991</v>
      </c>
      <c r="J44" s="13">
        <v>0.81420197470476474</v>
      </c>
      <c r="K44" s="16">
        <v>0.80514663782842688</v>
      </c>
      <c r="L44" s="13"/>
      <c r="M44" s="16">
        <v>0.86491732092879725</v>
      </c>
      <c r="N44" s="16">
        <v>0.8782003324709986</v>
      </c>
      <c r="O44" s="16">
        <v>0.86964951250048772</v>
      </c>
      <c r="P44" s="16">
        <v>0.78934436593984103</v>
      </c>
      <c r="Q44" s="13">
        <v>0.80919856491143349</v>
      </c>
    </row>
    <row r="45" spans="2:17">
      <c r="B45" s="4" t="s">
        <v>22</v>
      </c>
      <c r="C45" s="13">
        <v>2.1041104866459319</v>
      </c>
      <c r="D45" s="13"/>
      <c r="E45" s="13">
        <v>1.7886933613162088</v>
      </c>
      <c r="F45" s="13"/>
      <c r="G45" s="13">
        <v>2.0336758699221154</v>
      </c>
      <c r="H45" s="13">
        <v>2.0276511631470755</v>
      </c>
      <c r="I45" s="13">
        <v>1.9975696191119194</v>
      </c>
      <c r="J45" s="13">
        <v>2.0103996217487721</v>
      </c>
      <c r="K45" s="13">
        <v>1.9318733934133752</v>
      </c>
      <c r="L45" s="13"/>
      <c r="M45" s="13">
        <v>2.0846753934027991</v>
      </c>
      <c r="N45" s="13">
        <v>2.1339082079111718</v>
      </c>
      <c r="O45" s="13">
        <v>2.1013624155444095</v>
      </c>
      <c r="P45" s="13">
        <v>1.9679368401805672</v>
      </c>
      <c r="Q45" s="13">
        <v>2.0331912016519436</v>
      </c>
    </row>
    <row r="46" spans="2:17">
      <c r="B46" s="4" t="s">
        <v>23</v>
      </c>
      <c r="C46" s="16">
        <v>0.26868541257193912</v>
      </c>
      <c r="D46" s="16"/>
      <c r="E46" s="16">
        <v>0.23809666585296052</v>
      </c>
      <c r="F46" s="16"/>
      <c r="G46" s="16">
        <v>0.25950945493806526</v>
      </c>
      <c r="H46" s="16">
        <v>0.26492702055207368</v>
      </c>
      <c r="I46" s="16">
        <v>0.2580458531931803</v>
      </c>
      <c r="J46" s="16">
        <v>0.26320552146636889</v>
      </c>
      <c r="K46" s="16">
        <v>0.24561481239948446</v>
      </c>
      <c r="L46" s="16"/>
      <c r="M46" s="16">
        <v>0.2708160071686545</v>
      </c>
      <c r="N46" s="16">
        <v>0.28038444550939179</v>
      </c>
      <c r="O46" s="16">
        <v>0.27086437979021233</v>
      </c>
      <c r="P46" s="16">
        <v>0.25696738999816493</v>
      </c>
      <c r="Q46" s="16">
        <v>0.26717744204617971</v>
      </c>
    </row>
    <row r="47" spans="2:17">
      <c r="B47" s="4" t="s">
        <v>24</v>
      </c>
      <c r="C47" s="13">
        <v>1.6405958812576809</v>
      </c>
      <c r="D47" s="13"/>
      <c r="E47" s="13">
        <v>1.4575381082074241</v>
      </c>
      <c r="F47" s="13"/>
      <c r="G47" s="13">
        <v>1.5759117905713416</v>
      </c>
      <c r="H47" s="13">
        <v>1.6093541289788225</v>
      </c>
      <c r="I47" s="13">
        <v>1.5966240498003117</v>
      </c>
      <c r="J47" s="13">
        <v>1.6100719467645355</v>
      </c>
      <c r="K47" s="13">
        <v>1.4900781241728336</v>
      </c>
      <c r="L47" s="13"/>
      <c r="M47" s="13">
        <v>1.5739422707301756</v>
      </c>
      <c r="N47" s="13">
        <v>1.7293074542992137</v>
      </c>
      <c r="O47" s="13">
        <v>1.6419185316513558</v>
      </c>
      <c r="P47" s="13">
        <v>1.5369306437689423</v>
      </c>
      <c r="Q47" s="13">
        <v>1.6155997114930067</v>
      </c>
    </row>
    <row r="48" spans="2:17">
      <c r="B48" s="4" t="s">
        <v>25</v>
      </c>
      <c r="C48" s="16">
        <v>0.2322452915948128</v>
      </c>
      <c r="D48" s="16"/>
      <c r="E48" s="16">
        <v>0.20537643719980334</v>
      </c>
      <c r="F48" s="16"/>
      <c r="G48" s="16">
        <v>0.2229552869784493</v>
      </c>
      <c r="H48" s="16">
        <v>0.22637435287108174</v>
      </c>
      <c r="I48" s="16">
        <v>0.22408355735662661</v>
      </c>
      <c r="J48" s="16">
        <v>0.22663673013407826</v>
      </c>
      <c r="K48" s="16">
        <v>0.20675228052285721</v>
      </c>
      <c r="L48" s="16"/>
      <c r="M48" s="16">
        <v>0.22130485880802597</v>
      </c>
      <c r="N48" s="16">
        <v>0.24056176797019152</v>
      </c>
      <c r="O48" s="16">
        <v>0.22208481455531304</v>
      </c>
      <c r="P48" s="16">
        <v>0.22054232323148326</v>
      </c>
      <c r="Q48" s="16">
        <v>0.23234700621605964</v>
      </c>
    </row>
    <row r="49" spans="2:17">
      <c r="B49" s="4" t="s">
        <v>8</v>
      </c>
      <c r="C49" s="13">
        <v>4.3884554689304425</v>
      </c>
      <c r="D49" s="13"/>
      <c r="E49" s="13">
        <v>2.6966411347678805</v>
      </c>
      <c r="F49" s="13"/>
      <c r="G49" s="13">
        <v>4.3892125274080271</v>
      </c>
      <c r="H49" s="13">
        <v>3.7457535028755244</v>
      </c>
      <c r="I49" s="13">
        <v>3.7446578765376466</v>
      </c>
      <c r="J49" s="13">
        <v>3.6584016197255864</v>
      </c>
      <c r="K49" s="13">
        <v>3.5704462447835437</v>
      </c>
      <c r="L49" s="13"/>
      <c r="M49" s="13">
        <v>3.753489522062281</v>
      </c>
      <c r="N49" s="13">
        <v>3.7679707127088249</v>
      </c>
      <c r="O49" s="13">
        <v>4.5242382390550855</v>
      </c>
      <c r="P49" s="13">
        <v>3.7808253766560038</v>
      </c>
      <c r="Q49" s="13">
        <v>3.4733988098848747</v>
      </c>
    </row>
    <row r="50" spans="2:17">
      <c r="B50" s="4" t="s">
        <v>9</v>
      </c>
      <c r="C50" s="13">
        <v>2.8367194997179115</v>
      </c>
      <c r="D50" s="13"/>
      <c r="E50" s="13">
        <v>0.86831252641829337</v>
      </c>
      <c r="F50" s="13"/>
      <c r="G50" s="13">
        <v>2.3426959810069787</v>
      </c>
      <c r="H50" s="13">
        <v>1.7150929799758114</v>
      </c>
      <c r="I50" s="13">
        <v>1.6942805100106733</v>
      </c>
      <c r="J50" s="13">
        <v>1.6331878217751463</v>
      </c>
      <c r="K50" s="13">
        <v>1.7975654074738581</v>
      </c>
      <c r="L50" s="13"/>
      <c r="M50" s="13">
        <v>2.029979475002111</v>
      </c>
      <c r="N50" s="13">
        <v>2.0507387577350031</v>
      </c>
      <c r="O50" s="13">
        <v>2.3755577831264176</v>
      </c>
      <c r="P50" s="13">
        <v>1.7407907461714185</v>
      </c>
      <c r="Q50" s="13">
        <v>1.1666264864948008</v>
      </c>
    </row>
    <row r="51" spans="2:17">
      <c r="B51" s="4" t="s">
        <v>4</v>
      </c>
      <c r="C51" s="13">
        <v>2.6805321399272932</v>
      </c>
      <c r="D51" s="13"/>
      <c r="E51" s="13">
        <v>1.571224825379463</v>
      </c>
      <c r="F51" s="13"/>
      <c r="G51" s="13">
        <v>3.3965731982853873</v>
      </c>
      <c r="H51" s="13">
        <v>2.8523956060178293</v>
      </c>
      <c r="I51" s="13">
        <v>3.084080943584496</v>
      </c>
      <c r="J51" s="13">
        <v>3.0124756375305126</v>
      </c>
      <c r="K51" s="13">
        <v>2.4849529707670275</v>
      </c>
      <c r="L51" s="13"/>
      <c r="M51" s="13">
        <v>2.4344422417500495</v>
      </c>
      <c r="N51" s="13">
        <v>2.7478347646335268</v>
      </c>
      <c r="O51" s="13">
        <v>3.3117158887673073</v>
      </c>
      <c r="P51" s="13">
        <v>2.6195218091659007</v>
      </c>
      <c r="Q51" s="13">
        <v>2.9420641307464228</v>
      </c>
    </row>
    <row r="52" spans="2:17">
      <c r="B52" s="4" t="s">
        <v>5</v>
      </c>
      <c r="C52" s="13">
        <v>5.275168437817122</v>
      </c>
      <c r="D52" s="13"/>
      <c r="E52" s="13">
        <v>2.7417104714972234</v>
      </c>
      <c r="F52" s="13"/>
      <c r="G52" s="13">
        <v>6.5932660687577691</v>
      </c>
      <c r="H52" s="13">
        <v>5.1225113054257392</v>
      </c>
      <c r="I52" s="13">
        <v>5.0759459416770865</v>
      </c>
      <c r="J52" s="13">
        <v>4.9297849955673207</v>
      </c>
      <c r="K52" s="13">
        <v>4.2739007743549768</v>
      </c>
      <c r="L52" s="13"/>
      <c r="M52" s="13">
        <v>4.2458585654696384</v>
      </c>
      <c r="N52" s="13">
        <v>5.2302131064167785</v>
      </c>
      <c r="O52" s="13">
        <v>6.7413482933136235</v>
      </c>
      <c r="P52" s="13">
        <v>4.4428303446374482</v>
      </c>
      <c r="Q52" s="13">
        <v>3.5217821493691015</v>
      </c>
    </row>
    <row r="53" spans="2:17">
      <c r="B53" s="4" t="s">
        <v>6</v>
      </c>
      <c r="C53" s="13">
        <v>1.3152922619072491</v>
      </c>
      <c r="D53" s="13"/>
      <c r="E53" s="13">
        <v>0.64215257296327177</v>
      </c>
      <c r="F53" s="16"/>
      <c r="G53" s="13">
        <v>1.529778299240506</v>
      </c>
      <c r="H53" s="13">
        <v>1.1549265882488056</v>
      </c>
      <c r="I53" s="13">
        <v>1.3727062816860236</v>
      </c>
      <c r="J53" s="13">
        <v>1.1011131042045355</v>
      </c>
      <c r="K53" s="13">
        <v>1.704366308439091</v>
      </c>
      <c r="L53" s="16"/>
      <c r="M53" s="13">
        <v>0.9611102861520171</v>
      </c>
      <c r="N53" s="13">
        <v>1.1768826361185232</v>
      </c>
      <c r="O53" s="13">
        <v>1.5559706705129341</v>
      </c>
      <c r="P53" s="13">
        <v>1.1106410640285758</v>
      </c>
      <c r="Q53" s="16">
        <v>0.8235566285526198</v>
      </c>
    </row>
    <row r="54" spans="2:17" ht="16.5">
      <c r="B54" s="4" t="s">
        <v>107</v>
      </c>
      <c r="C54" s="17">
        <v>0.70377672329500784</v>
      </c>
      <c r="D54" s="17"/>
      <c r="E54" s="17">
        <v>0.70738397982386358</v>
      </c>
      <c r="F54" s="17"/>
      <c r="G54" s="17"/>
      <c r="H54" s="17">
        <v>0.706032970313061</v>
      </c>
      <c r="I54" s="17"/>
      <c r="J54" s="17">
        <v>0.70604664499429448</v>
      </c>
      <c r="K54" s="17"/>
      <c r="L54" s="17"/>
      <c r="M54" s="17">
        <v>0.70428195798632875</v>
      </c>
      <c r="N54" s="17"/>
      <c r="O54" s="17">
        <v>0.70608297066505232</v>
      </c>
      <c r="P54" s="17">
        <v>0.70580216908332949</v>
      </c>
      <c r="Q54" s="17">
        <v>0.70609015813548792</v>
      </c>
    </row>
    <row r="55" spans="2:17" ht="16.5">
      <c r="B55" s="4" t="s">
        <v>108</v>
      </c>
      <c r="C55" s="17">
        <v>0.51287952451036023</v>
      </c>
      <c r="D55" s="17"/>
      <c r="E55" s="17">
        <v>0.51255617856986624</v>
      </c>
      <c r="F55" s="17"/>
      <c r="G55" s="17"/>
      <c r="H55" s="17">
        <v>0.51263018408228567</v>
      </c>
      <c r="I55" s="17"/>
      <c r="J55" s="17">
        <v>0.51259553031090044</v>
      </c>
      <c r="K55" s="17"/>
      <c r="L55" s="17"/>
      <c r="M55" s="17">
        <v>0.51284920039606741</v>
      </c>
      <c r="N55" s="17"/>
      <c r="O55" s="17">
        <v>0.51262918400779345</v>
      </c>
      <c r="P55" s="17">
        <v>0.51259619128190193</v>
      </c>
      <c r="Q55" s="17">
        <v>0.51263019036600799</v>
      </c>
    </row>
    <row r="56" spans="2:17" ht="16.5">
      <c r="B56" s="4" t="s">
        <v>109</v>
      </c>
      <c r="C56" s="16">
        <v>18.526981110427968</v>
      </c>
      <c r="D56" s="16"/>
      <c r="E56" s="16">
        <v>18.840695083128573</v>
      </c>
      <c r="F56" s="16"/>
      <c r="G56" s="16"/>
      <c r="H56" s="16">
        <v>18.791274109434745</v>
      </c>
      <c r="I56" s="16"/>
      <c r="J56" s="16">
        <v>18.807358488438446</v>
      </c>
      <c r="K56" s="16"/>
      <c r="L56" s="16"/>
      <c r="M56" s="16">
        <v>18.502673662484437</v>
      </c>
      <c r="N56" s="16"/>
      <c r="O56" s="16">
        <v>18.744227531572964</v>
      </c>
      <c r="P56" s="16">
        <v>18.804312106001721</v>
      </c>
      <c r="Q56" s="16">
        <v>18.897668310040622</v>
      </c>
    </row>
    <row r="57" spans="2:17" ht="16.5">
      <c r="B57" s="4" t="s">
        <v>110</v>
      </c>
      <c r="C57" s="16">
        <v>15.591950597670607</v>
      </c>
      <c r="D57" s="16"/>
      <c r="E57" s="16">
        <v>15.665007468644397</v>
      </c>
      <c r="F57" s="16"/>
      <c r="G57" s="16"/>
      <c r="H57" s="16">
        <v>15.661632628341458</v>
      </c>
      <c r="I57" s="16"/>
      <c r="J57" s="16">
        <v>15.665346982517489</v>
      </c>
      <c r="K57" s="16"/>
      <c r="L57" s="16"/>
      <c r="M57" s="16">
        <v>15.613004367333724</v>
      </c>
      <c r="N57" s="16"/>
      <c r="O57" s="16">
        <v>15.659028989499731</v>
      </c>
      <c r="P57" s="16">
        <v>15.661265001943184</v>
      </c>
      <c r="Q57" s="16">
        <v>15.678320924924771</v>
      </c>
    </row>
    <row r="58" spans="2:17" ht="16.5">
      <c r="B58" s="5" t="s">
        <v>111</v>
      </c>
      <c r="C58" s="11">
        <v>38.719555576864934</v>
      </c>
      <c r="D58" s="11"/>
      <c r="E58" s="11">
        <v>39.267658282565051</v>
      </c>
      <c r="F58" s="11"/>
      <c r="G58" s="11"/>
      <c r="H58" s="11">
        <v>39.279731758039013</v>
      </c>
      <c r="I58" s="11"/>
      <c r="J58" s="11">
        <v>39.29410012832308</v>
      </c>
      <c r="K58" s="11"/>
      <c r="L58" s="11"/>
      <c r="M58" s="11">
        <v>38.816366604066225</v>
      </c>
      <c r="N58" s="11"/>
      <c r="O58" s="11">
        <v>39.208875263836681</v>
      </c>
      <c r="P58" s="11">
        <v>39.338977698537441</v>
      </c>
      <c r="Q58" s="11">
        <v>39.191293767259552</v>
      </c>
    </row>
    <row r="59" spans="2:17" ht="17">
      <c r="B59" s="3" t="s">
        <v>120</v>
      </c>
      <c r="C59" s="24">
        <f>C54-((C28/C29)*($C$77*$D$76)/($C$76*$D$77))*(EXP($B$80*C5*10^6)-1)</f>
        <v>0.7037640487905984</v>
      </c>
      <c r="D59" s="24"/>
      <c r="E59" s="24">
        <f>E54-((E28/E29)*($C$77*$D$76)/($C$76*$D$77))*(EXP($B$80*E5*10^6)-1)</f>
        <v>0.70738342694403789</v>
      </c>
      <c r="F59" s="24"/>
      <c r="G59" s="24"/>
      <c r="H59" s="17">
        <f t="shared" ref="H59:Q59" si="3">H54-((H28/H29)*($C$77*$D$76)/($C$76*$D$77))*(EXP($B$80*H5*10^6)-1)</f>
        <v>0.70603286803644372</v>
      </c>
      <c r="I59" s="17"/>
      <c r="J59" s="17">
        <f t="shared" si="3"/>
        <v>0.70604655176080189</v>
      </c>
      <c r="K59" s="17"/>
      <c r="L59" s="17"/>
      <c r="M59" s="17">
        <f t="shared" si="3"/>
        <v>0.70426086415663525</v>
      </c>
      <c r="N59" s="17"/>
      <c r="O59" s="17">
        <f t="shared" si="3"/>
        <v>0.70608232492786416</v>
      </c>
      <c r="P59" s="17">
        <f t="shared" si="3"/>
        <v>0.70580170185517788</v>
      </c>
      <c r="Q59" s="17">
        <f t="shared" si="3"/>
        <v>0.70609013636801354</v>
      </c>
    </row>
    <row r="60" spans="2:17" ht="17">
      <c r="B60" t="s">
        <v>121</v>
      </c>
      <c r="C60" s="17">
        <f>C55-((C39/C38)*($F$77*$E$76)/($E$77*$F$76))*(EXP($B$81*C5*10^6)-1)</f>
        <v>0.5128751984634109</v>
      </c>
      <c r="D60" s="17"/>
      <c r="E60" s="17">
        <f>E55-((E39/E38)*($F$77*$E$76)/($E$77*$F$76))*(EXP($B$81*E5*10^6)-1)</f>
        <v>0.51255599271366326</v>
      </c>
      <c r="F60" s="17"/>
      <c r="G60" s="17"/>
      <c r="H60" s="17">
        <f t="shared" ref="H60:Q60" si="4">H55-((H39/H38)*($F$77*$E$76)/($E$77*$F$76))*(EXP($B$81*H5*10^6)-1)</f>
        <v>0.51263015803016732</v>
      </c>
      <c r="I60" s="17"/>
      <c r="J60" s="17">
        <f t="shared" si="4"/>
        <v>0.51259550440829338</v>
      </c>
      <c r="K60" s="17"/>
      <c r="L60" s="17"/>
      <c r="M60" s="17">
        <f t="shared" si="4"/>
        <v>0.5128446041465502</v>
      </c>
      <c r="N60" s="17"/>
      <c r="O60" s="17">
        <f t="shared" si="4"/>
        <v>0.51262904779779395</v>
      </c>
      <c r="P60" s="17">
        <f t="shared" si="4"/>
        <v>0.51259604693791938</v>
      </c>
      <c r="Q60" s="17">
        <f t="shared" si="4"/>
        <v>0.51263018085648793</v>
      </c>
    </row>
    <row r="61" spans="2:17" ht="17.5">
      <c r="B61" s="22" t="s">
        <v>145</v>
      </c>
      <c r="C61" s="16">
        <f>C56-((C53/C51)*($I$77*$G$76)/($G$77*$I$76))*(EXP($B$82*C5*10^6)-1)</f>
        <v>18.501504988652865</v>
      </c>
      <c r="D61" s="16"/>
      <c r="E61" s="16">
        <f>E56-((E53/E51)*($I$77*$G$76)/($G$77*$I$76))*(EXP($B$82*E5*10^6)-1)</f>
        <v>18.840029802710561</v>
      </c>
      <c r="F61" s="16"/>
      <c r="G61" s="16"/>
      <c r="H61" s="16">
        <f t="shared" ref="H61:Q61" si="5">H56-((H53/H51)*($I$77*$G$76)/($G$77*$I$76))*(EXP($B$82*H5*10^6)-1)</f>
        <v>18.791157799427133</v>
      </c>
      <c r="I61" s="16"/>
      <c r="J61" s="16">
        <f t="shared" si="5"/>
        <v>18.80725349048091</v>
      </c>
      <c r="K61" s="16"/>
      <c r="L61" s="16"/>
      <c r="M61" s="16">
        <f t="shared" si="5"/>
        <v>18.482175930042406</v>
      </c>
      <c r="N61" s="16"/>
      <c r="O61" s="16">
        <f t="shared" si="5"/>
        <v>18.743462722237162</v>
      </c>
      <c r="P61" s="16">
        <f t="shared" si="5"/>
        <v>18.803621935244689</v>
      </c>
      <c r="Q61" s="16">
        <f t="shared" si="5"/>
        <v>18.897641506518472</v>
      </c>
    </row>
    <row r="62" spans="2:17" ht="17.5">
      <c r="B62" s="21" t="s">
        <v>147</v>
      </c>
      <c r="C62" s="16">
        <f>C57-((C53/C51)*((1-$I$77)*$G$76)/($G$77*$I$76))*(EXP($B$83*C5*10^6)-1)</f>
        <v>15.590765431581893</v>
      </c>
      <c r="D62" s="16"/>
      <c r="E62" s="16">
        <f>E57-((E53/E51)*((1-$I$77)*$G$76)/($G$77*$I$76))*(EXP($B$83*E5*10^6)-1)</f>
        <v>15.664976586728709</v>
      </c>
      <c r="F62" s="16"/>
      <c r="G62" s="16"/>
      <c r="H62" s="16">
        <f t="shared" ref="H62:Q62" si="6">H57-((H53/H51)*((1-$I$77)*$G$76)/($G$77*$I$76))*(EXP($B$83*H5*10^6)-1)</f>
        <v>15.661627229614643</v>
      </c>
      <c r="I62" s="16"/>
      <c r="J62" s="16">
        <f t="shared" si="6"/>
        <v>15.665342108858717</v>
      </c>
      <c r="K62" s="16"/>
      <c r="L62" s="16"/>
      <c r="M62" s="16">
        <f t="shared" si="6"/>
        <v>15.612050799220011</v>
      </c>
      <c r="N62" s="16"/>
      <c r="O62" s="16">
        <f t="shared" si="6"/>
        <v>15.658993487511717</v>
      </c>
      <c r="P62" s="16">
        <f t="shared" si="6"/>
        <v>15.661232964632973</v>
      </c>
      <c r="Q62" s="16">
        <f t="shared" si="6"/>
        <v>15.678319680804028</v>
      </c>
    </row>
    <row r="63" spans="2:17" ht="17.5">
      <c r="B63" s="23" t="s">
        <v>149</v>
      </c>
      <c r="C63" s="12">
        <f>C58-((C52/C51)*($H$77*$G$76)/($G$77*$H$76))*(EXP($B$84*C5*10^6)-1)</f>
        <v>38.685898613653258</v>
      </c>
      <c r="D63" s="12"/>
      <c r="E63" s="12">
        <f>E58-((E52/E51)*($H$77*$G$76)/($G$77*$H$76))*(EXP($B$84*E5*10^6)-1)</f>
        <v>39.266722368217977</v>
      </c>
      <c r="F63" s="12"/>
      <c r="G63" s="12"/>
      <c r="H63" s="12">
        <f t="shared" ref="H63:Q63" si="7">H58-((H52/H51)*($H$77*$G$76)/($G$77*$H$76))*(EXP($B$84*H5*10^6)-1)</f>
        <v>39.279561778423513</v>
      </c>
      <c r="I63" s="12"/>
      <c r="J63" s="12">
        <f t="shared" si="7"/>
        <v>39.293945236635686</v>
      </c>
      <c r="K63" s="12"/>
      <c r="L63" s="12"/>
      <c r="M63" s="12">
        <f t="shared" si="7"/>
        <v>38.786538499041569</v>
      </c>
      <c r="N63" s="12"/>
      <c r="O63" s="12">
        <f t="shared" si="7"/>
        <v>39.207783455162478</v>
      </c>
      <c r="P63" s="12">
        <f t="shared" si="7"/>
        <v>39.338068014535089</v>
      </c>
      <c r="Q63" s="12">
        <f t="shared" si="7"/>
        <v>39.191256000253418</v>
      </c>
    </row>
    <row r="64" spans="2:17">
      <c r="B64" s="34" t="s">
        <v>152</v>
      </c>
    </row>
    <row r="65" spans="1:14" ht="17.5">
      <c r="B65" s="4" t="s">
        <v>113</v>
      </c>
    </row>
    <row r="66" spans="1:14">
      <c r="B66" s="4" t="s">
        <v>114</v>
      </c>
    </row>
    <row r="67" spans="1:14" ht="17.5">
      <c r="B67" t="s">
        <v>117</v>
      </c>
    </row>
    <row r="68" spans="1:14" ht="16.5">
      <c r="B68" s="4" t="s">
        <v>150</v>
      </c>
    </row>
    <row r="69" spans="1:14" ht="16.5">
      <c r="B69" s="18" t="s">
        <v>115</v>
      </c>
      <c r="C69" s="9"/>
      <c r="D69" s="9"/>
      <c r="E69" s="9"/>
      <c r="F69" s="9"/>
      <c r="G69" s="9"/>
      <c r="H69" s="9"/>
      <c r="N69" s="9"/>
    </row>
    <row r="70" spans="1:14" ht="16.5">
      <c r="B70" t="s">
        <v>142</v>
      </c>
    </row>
    <row r="71" spans="1:14">
      <c r="B71" t="s">
        <v>119</v>
      </c>
    </row>
    <row r="74" spans="1:14" ht="15" thickBot="1"/>
    <row r="75" spans="1:14">
      <c r="A75" s="49" t="s">
        <v>188</v>
      </c>
      <c r="B75" s="74"/>
      <c r="C75" s="50" t="s">
        <v>124</v>
      </c>
      <c r="D75" s="51" t="s">
        <v>125</v>
      </c>
      <c r="E75" s="51" t="s">
        <v>126</v>
      </c>
      <c r="F75" s="51" t="s">
        <v>127</v>
      </c>
      <c r="G75" s="51" t="s">
        <v>128</v>
      </c>
      <c r="H75" s="51" t="s">
        <v>129</v>
      </c>
      <c r="I75" s="51" t="s">
        <v>130</v>
      </c>
      <c r="J75" s="50"/>
      <c r="K75" s="50"/>
      <c r="L75" s="50"/>
      <c r="M75" s="52"/>
    </row>
    <row r="76" spans="1:14">
      <c r="A76" s="53"/>
      <c r="B76" s="54" t="s">
        <v>122</v>
      </c>
      <c r="C76" s="54">
        <v>85.467799999999997</v>
      </c>
      <c r="D76" s="55">
        <v>87.62</v>
      </c>
      <c r="E76" s="55">
        <v>144.24199999999999</v>
      </c>
      <c r="F76" s="54">
        <v>150.36000000000001</v>
      </c>
      <c r="G76" s="55">
        <v>207.2</v>
      </c>
      <c r="H76" s="55">
        <v>232.0377</v>
      </c>
      <c r="I76" s="55">
        <v>238.02891</v>
      </c>
      <c r="J76" s="54"/>
      <c r="K76" s="54"/>
      <c r="L76" s="54"/>
      <c r="M76" s="56"/>
    </row>
    <row r="77" spans="1:14">
      <c r="A77" s="53"/>
      <c r="B77" s="54" t="s">
        <v>123</v>
      </c>
      <c r="C77" s="54">
        <v>0.27829999999999999</v>
      </c>
      <c r="D77" s="57">
        <v>9.8599999999999993E-2</v>
      </c>
      <c r="E77" s="58">
        <v>0.23798</v>
      </c>
      <c r="F77" s="54">
        <v>0.15</v>
      </c>
      <c r="G77" s="54">
        <v>1.4E-2</v>
      </c>
      <c r="H77" s="54">
        <v>0.99980000000000002</v>
      </c>
      <c r="I77" s="54">
        <v>0.99274200000000001</v>
      </c>
      <c r="J77" s="54"/>
      <c r="K77" s="54"/>
      <c r="L77" s="54"/>
      <c r="M77" s="56"/>
    </row>
    <row r="78" spans="1:14">
      <c r="A78" s="53"/>
      <c r="B78" s="54"/>
      <c r="C78" s="54"/>
      <c r="D78" s="54"/>
      <c r="E78" s="54"/>
      <c r="F78" s="54"/>
      <c r="G78" s="54"/>
      <c r="H78" s="54"/>
      <c r="I78" s="68" t="s">
        <v>138</v>
      </c>
      <c r="J78" s="54"/>
      <c r="K78" s="54"/>
      <c r="L78" s="54"/>
      <c r="M78" s="56"/>
    </row>
    <row r="79" spans="1:14">
      <c r="A79" s="53" t="s">
        <v>131</v>
      </c>
      <c r="B79" s="61" t="s">
        <v>143</v>
      </c>
      <c r="C79" s="54"/>
      <c r="D79" s="54"/>
      <c r="E79" s="54"/>
      <c r="F79" s="54"/>
      <c r="G79" s="54"/>
      <c r="H79" s="54"/>
      <c r="I79" s="62" t="s">
        <v>139</v>
      </c>
      <c r="J79" s="54" t="s">
        <v>137</v>
      </c>
      <c r="K79" s="54"/>
      <c r="L79" s="54"/>
      <c r="M79" s="56"/>
    </row>
    <row r="80" spans="1:14">
      <c r="A80" s="53" t="s">
        <v>132</v>
      </c>
      <c r="B80" s="62">
        <v>1.3930000000000001E-11</v>
      </c>
      <c r="C80" s="54">
        <f>(C28/C29)*($C$77*$D$76)/($C$76*$D$77)</f>
        <v>0.16786655932721098</v>
      </c>
      <c r="D80" s="54"/>
      <c r="E80" s="54"/>
      <c r="F80" s="54"/>
      <c r="G80" s="54"/>
      <c r="H80" s="54"/>
      <c r="I80" s="54">
        <v>17.899999999999999</v>
      </c>
      <c r="J80" s="54">
        <v>378</v>
      </c>
      <c r="K80" s="54">
        <f>(I80/J80)*($C$77*$D$76)/($C$76*$D$77)</f>
        <v>0.13702450640466279</v>
      </c>
      <c r="L80" s="54"/>
      <c r="M80" s="56"/>
    </row>
    <row r="81" spans="1:13">
      <c r="A81" s="53" t="s">
        <v>133</v>
      </c>
      <c r="B81" s="62">
        <v>6.5390000000000003E-12</v>
      </c>
      <c r="C81" s="54">
        <f>(C39/C38)*($F$77*$E$76)/($E$77*$F$76)</f>
        <v>0.12205987151787688</v>
      </c>
      <c r="D81" s="54"/>
      <c r="E81" s="54"/>
      <c r="F81" s="54"/>
      <c r="G81" s="54"/>
      <c r="H81" s="54"/>
      <c r="I81" s="54">
        <v>2.99</v>
      </c>
      <c r="J81" s="54">
        <v>22.5</v>
      </c>
      <c r="K81" s="54">
        <f>(I81/J81)*($F$77*$E$76)/($E$77*$F$76)</f>
        <v>8.0352406393372225E-2</v>
      </c>
      <c r="L81" s="54"/>
      <c r="M81" s="56"/>
    </row>
    <row r="82" spans="1:13">
      <c r="A82" s="53" t="s">
        <v>134</v>
      </c>
      <c r="B82" s="62">
        <v>1.5512499999999999E-10</v>
      </c>
      <c r="C82" s="54">
        <f>(C53/C51)*($I$77*$G$76)/($G$77*$I$76)</f>
        <v>30.287933966936851</v>
      </c>
      <c r="D82" s="54"/>
      <c r="E82" s="54"/>
      <c r="F82" s="54"/>
      <c r="G82" s="54"/>
      <c r="H82" s="54"/>
      <c r="I82" s="54">
        <v>0.57999999999999996</v>
      </c>
      <c r="J82" s="54">
        <v>7.45</v>
      </c>
      <c r="K82" s="54">
        <f>(I82/J82)*($I$77*$G$76)/($G$77*$I$76)</f>
        <v>4.805517070743929</v>
      </c>
      <c r="L82" s="54"/>
      <c r="M82" s="56"/>
    </row>
    <row r="83" spans="1:13">
      <c r="A83" s="53" t="s">
        <v>135</v>
      </c>
      <c r="B83" s="62">
        <v>9.8484999999999996E-10</v>
      </c>
      <c r="C83" s="54">
        <f>(C53/C51)*((1-$I$77)*$G$76)/($G$77*$I$76)</f>
        <v>0.22143701458387707</v>
      </c>
      <c r="D83" s="54">
        <f>C82/137.88</f>
        <v>0.21966879871581704</v>
      </c>
      <c r="E83" s="54"/>
      <c r="F83" s="54"/>
      <c r="G83" s="54"/>
      <c r="H83" s="54"/>
      <c r="I83" s="54">
        <v>0.57999999999999996</v>
      </c>
      <c r="J83" s="54">
        <v>7.45</v>
      </c>
      <c r="K83" s="54">
        <f>(I83/J83)*((1-$I$77)*$G$76)/($G$77*$I$76)</f>
        <v>3.513344141726589E-2</v>
      </c>
      <c r="L83" s="54">
        <f>K82/137.88</f>
        <v>3.4852894333796992E-2</v>
      </c>
      <c r="M83" s="56"/>
    </row>
    <row r="84" spans="1:13">
      <c r="A84" s="53" t="s">
        <v>136</v>
      </c>
      <c r="B84" s="62">
        <v>4.9475000000000002E-11</v>
      </c>
      <c r="C84" s="54">
        <f>(C52/C51)*($H$77*$G$76)/($G$77*$H$76)</f>
        <v>125.49649840035886</v>
      </c>
      <c r="D84" s="54"/>
      <c r="E84" s="54"/>
      <c r="F84" s="54"/>
      <c r="G84" s="54"/>
      <c r="H84" s="54"/>
      <c r="I84" s="54">
        <v>2.93</v>
      </c>
      <c r="J84" s="54">
        <v>7.45</v>
      </c>
      <c r="K84" s="54">
        <f>(I84/J84)*($H$77*$G$76)/($G$77*$H$76)</f>
        <v>25.080006424436242</v>
      </c>
      <c r="L84" s="54"/>
      <c r="M84" s="56"/>
    </row>
    <row r="85" spans="1:13">
      <c r="A85" s="53"/>
      <c r="B85" s="75"/>
      <c r="C85" s="54"/>
      <c r="D85" s="54"/>
      <c r="E85" s="54"/>
      <c r="F85" s="54"/>
      <c r="G85" s="54"/>
      <c r="H85" s="54"/>
      <c r="I85" s="68" t="s">
        <v>138</v>
      </c>
      <c r="J85" s="54" t="s">
        <v>141</v>
      </c>
      <c r="K85" s="54" t="s">
        <v>140</v>
      </c>
      <c r="L85" s="54"/>
      <c r="M85" s="56"/>
    </row>
    <row r="86" spans="1:13" ht="17">
      <c r="A86" s="53" t="s">
        <v>120</v>
      </c>
      <c r="B86" s="75"/>
      <c r="C86" s="54">
        <f>C54-((C28/C29)*($C$77*$D$76)/($C$76*$D$77))*(EXP($B$80*C5*10^6)-1)</f>
        <v>0.7037640487905984</v>
      </c>
      <c r="D86" s="69" t="e">
        <f>D54-((D28/D29)*($C$77*$D$76)/($C$76*$D$77))*(EXP($B$80*D5*10^6)-1)</f>
        <v>#DIV/0!</v>
      </c>
      <c r="E86" s="69">
        <f>E54-((E28/E29)*($C$77*$D$76)/($C$76*$D$77))*(EXP($B$80*E5*10^6)-1)</f>
        <v>0.70738342694403789</v>
      </c>
      <c r="F86" s="69" t="e">
        <f>F54-((F28/F29)*($C$77*$D$76)/($C$76*$D$77))*(EXP($B$80*F5*10^6)-1)</f>
        <v>#DIV/0!</v>
      </c>
      <c r="G86" s="69">
        <f>G54-((G28/G29)*($C$77*$D$76)/($C$76*$D$77))*(EXP($B$80*G5*10^6)-1)</f>
        <v>0</v>
      </c>
      <c r="H86" s="54"/>
      <c r="I86" s="54">
        <v>0.70448495948524092</v>
      </c>
      <c r="J86" s="54">
        <v>1.1399999999999999</v>
      </c>
      <c r="K86" s="54">
        <f>I86-K80*(EXP(J86*10^6*$B$80)-1)</f>
        <v>0.70448278349139681</v>
      </c>
      <c r="L86" s="54"/>
      <c r="M86" s="56">
        <v>0.70448278349139681</v>
      </c>
    </row>
    <row r="87" spans="1:13" ht="17">
      <c r="A87" s="53" t="s">
        <v>121</v>
      </c>
      <c r="B87" s="75"/>
      <c r="C87" s="54">
        <f>C55-((C39/C38)*($F$77*$E$76)/($E$77*$F$76))*(EXP($B$81*C5*10^6)-1)</f>
        <v>0.5128751984634109</v>
      </c>
      <c r="D87" s="54" t="e">
        <f>D55-((D39/D38)*($F$77*$E$76)/($E$77*$F$76))*(EXP($B$81*D5*10^6)-1)</f>
        <v>#DIV/0!</v>
      </c>
      <c r="E87" s="54">
        <f>E55-((E39/E38)*($F$77*$E$76)/($E$77*$F$76))*(EXP($B$81*E5*10^6)-1)</f>
        <v>0.51255599271366326</v>
      </c>
      <c r="F87" s="54" t="e">
        <f>F55-((F39/F38)*($F$77*$E$76)/($E$77*$F$76))*(EXP($B$81*F5*10^6)-1)</f>
        <v>#DIV/0!</v>
      </c>
      <c r="G87" s="54">
        <f>G55-((G39/G38)*($F$77*$E$76)/($E$77*$F$76))*(EXP($B$81*G5*10^6)-1)</f>
        <v>0</v>
      </c>
      <c r="H87" s="54"/>
      <c r="I87" s="54">
        <v>0.5125980259533216</v>
      </c>
      <c r="J87" s="54"/>
      <c r="K87" s="54">
        <f>I87-K81*(EXP(B81*$J$86*10^6)-1)</f>
        <v>0.51259742696728972</v>
      </c>
      <c r="L87" s="54"/>
      <c r="M87" s="56">
        <v>0.51259742696728972</v>
      </c>
    </row>
    <row r="88" spans="1:13" ht="17.5">
      <c r="A88" s="71" t="s">
        <v>145</v>
      </c>
      <c r="B88" s="75"/>
      <c r="C88" s="54">
        <f>C56-((C53/C51)*($I$77*$G$76)/($G$77*$I$76))*(EXP($B$82*C5*10^6)-1)</f>
        <v>18.501504988652865</v>
      </c>
      <c r="D88" s="54" t="e">
        <f>D56-((D53/D51)*($I$77*$G$76)/($G$77*$I$76))*(EXP($B$82*D5*10^6)-1)</f>
        <v>#DIV/0!</v>
      </c>
      <c r="E88" s="54">
        <f>E56-((E53/E51)*($I$77*$G$76)/($G$77*$I$76))*(EXP($B$82*E5*10^6)-1)</f>
        <v>18.840029802710561</v>
      </c>
      <c r="F88" s="54" t="e">
        <f>F56-((F53/F51)*($I$77*$G$76)/($G$77*$I$76))*(EXP($B$82*F5*10^6)-1)</f>
        <v>#DIV/0!</v>
      </c>
      <c r="G88" s="54">
        <f>G56-((G53/G51)*($I$77*$G$76)/($G$77*$I$76))*(EXP($B$82*G5*10^6)-1)</f>
        <v>0</v>
      </c>
      <c r="H88" s="54"/>
      <c r="I88" s="54">
        <v>18.521340379051779</v>
      </c>
      <c r="J88" s="54"/>
      <c r="K88" s="54">
        <f>I88-K82*(EXP(B82*$J$86*10^6)-1)</f>
        <v>18.520490484252651</v>
      </c>
      <c r="L88" s="54"/>
      <c r="M88" s="56">
        <v>18.520490484252651</v>
      </c>
    </row>
    <row r="89" spans="1:13" ht="17.5">
      <c r="A89" s="72" t="s">
        <v>146</v>
      </c>
      <c r="B89" s="75"/>
      <c r="C89" s="54">
        <f>C57-((C53/C51)*((1-$I$77)*$G$76)/($G$77*$I$76))*(EXP($B$83*C5*10^6)-1)</f>
        <v>15.590765431581893</v>
      </c>
      <c r="D89" s="54" t="e">
        <f>D57-((D53/D51)*((1-$I$77)*$G$76)/($G$77*$I$76))*(EXP($B$83*D5*10^6)-1)</f>
        <v>#DIV/0!</v>
      </c>
      <c r="E89" s="54">
        <f>E57-((E53/E51)*((1-$I$77)*$G$76)/($G$77*$I$76))*(EXP($B$83*E5*10^6)-1)</f>
        <v>15.664976586728709</v>
      </c>
      <c r="F89" s="54" t="e">
        <f>F57-((F53/F51)*((1-$I$77)*$G$76)/($G$77*$I$76))*(EXP($B$83*F5*10^6)-1)</f>
        <v>#DIV/0!</v>
      </c>
      <c r="G89" s="54">
        <f>G57-((G53/G51)*((1-$I$77)*$G$76)/($G$77*$I$76))*(EXP($B$83*G5*10^6)-1)</f>
        <v>0</v>
      </c>
      <c r="H89" s="54"/>
      <c r="I89" s="54">
        <v>15.630176366922729</v>
      </c>
      <c r="J89" s="54"/>
      <c r="K89" s="54">
        <f>I89-K83*(EXP(B83*$J$86*10^6)-1)</f>
        <v>15.63013689943768</v>
      </c>
      <c r="L89" s="54"/>
      <c r="M89" s="56">
        <v>15.63013689943768</v>
      </c>
    </row>
    <row r="90" spans="1:13" ht="18" thickBot="1">
      <c r="A90" s="73" t="s">
        <v>148</v>
      </c>
      <c r="B90" s="76"/>
      <c r="C90" s="65">
        <f>C58-((C52/C51)*($H$77*$G$76)/($G$77*$H$76))*(EXP($B$84*C5*10^6)-1)</f>
        <v>38.685898613653258</v>
      </c>
      <c r="D90" s="65" t="e">
        <f>D58-((D52/D51)*($H$77*$G$76)/($G$77*$H$76))*(EXP($B$84*D5*10^6)-1)</f>
        <v>#DIV/0!</v>
      </c>
      <c r="E90" s="65">
        <f>E58-((E52/E51)*($H$77*$G$76)/($G$77*$H$76))*(EXP($B$84*E5*10^6)-1)</f>
        <v>39.266722368217977</v>
      </c>
      <c r="F90" s="65" t="e">
        <f>F58-((F52/F51)*($H$77*$G$76)/($G$77*$H$76))*(EXP($B$84*F5*10^6)-1)</f>
        <v>#DIV/0!</v>
      </c>
      <c r="G90" s="65">
        <f>G58-((G52/G51)*($H$77*$G$76)/($G$77*$H$76))*(EXP($B$84*G5*10^6)-1)</f>
        <v>0</v>
      </c>
      <c r="H90" s="65"/>
      <c r="I90" s="65">
        <v>38.790237782195469</v>
      </c>
      <c r="J90" s="65"/>
      <c r="K90" s="65">
        <f>I90-K84*(EXP(B84*$J$86*10^6)-1)</f>
        <v>38.788823192320997</v>
      </c>
      <c r="L90" s="65"/>
      <c r="M90" s="67">
        <v>38.788823192320997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0"/>
  <sheetViews>
    <sheetView workbookViewId="0">
      <pane xSplit="2" ySplit="5" topLeftCell="C12" activePane="bottomRight" state="frozen"/>
      <selection activeCell="O77" sqref="O77"/>
      <selection pane="topRight" activeCell="O77" sqref="O77"/>
      <selection pane="bottomLeft" activeCell="O77" sqref="O77"/>
      <selection pane="bottomRight" activeCell="O77" sqref="O77"/>
    </sheetView>
  </sheetViews>
  <sheetFormatPr defaultColWidth="8.81640625" defaultRowHeight="14.5"/>
  <cols>
    <col min="2" max="2" width="11.6328125" style="4" customWidth="1"/>
    <col min="3" max="3" width="8.36328125" bestFit="1" customWidth="1"/>
    <col min="4" max="4" width="8" customWidth="1"/>
    <col min="5" max="5" width="9.36328125" bestFit="1" customWidth="1"/>
    <col min="6" max="7" width="8" customWidth="1"/>
    <col min="8" max="8" width="8.36328125" bestFit="1" customWidth="1"/>
    <col min="9" max="13" width="8.6328125" customWidth="1"/>
    <col min="14" max="14" width="8" customWidth="1"/>
    <col min="15" max="18" width="8.6328125" customWidth="1"/>
  </cols>
  <sheetData>
    <row r="1" spans="2:18">
      <c r="B1" s="8" t="s">
        <v>166</v>
      </c>
    </row>
    <row r="2" spans="2:18">
      <c r="B2" s="6" t="s">
        <v>44</v>
      </c>
      <c r="C2" s="10" t="s">
        <v>36</v>
      </c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</row>
    <row r="3" spans="2:18" ht="16.5">
      <c r="B3" s="5" t="s">
        <v>98</v>
      </c>
      <c r="C3" s="11">
        <v>14.696944444444444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2:18" ht="16.5">
      <c r="B4" s="5" t="s">
        <v>99</v>
      </c>
      <c r="C4" s="11">
        <v>108.48833333333333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</row>
    <row r="5" spans="2:18">
      <c r="B5" s="25" t="s">
        <v>118</v>
      </c>
      <c r="C5" s="12">
        <v>7.55</v>
      </c>
      <c r="D5" s="11"/>
      <c r="E5" s="11"/>
      <c r="F5" s="11"/>
      <c r="G5" s="11"/>
      <c r="H5" s="40"/>
      <c r="I5" s="11"/>
      <c r="J5" s="11"/>
      <c r="K5" s="11"/>
      <c r="L5" s="11"/>
      <c r="M5" s="40"/>
      <c r="N5" s="40"/>
      <c r="O5" s="40"/>
      <c r="P5" s="11"/>
      <c r="Q5" s="40"/>
      <c r="R5" s="11"/>
    </row>
    <row r="6" spans="2:18">
      <c r="B6" s="36" t="s">
        <v>153</v>
      </c>
      <c r="C6" s="37" t="s">
        <v>151</v>
      </c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</row>
    <row r="7" spans="2:18">
      <c r="B7" s="4" t="s">
        <v>58</v>
      </c>
      <c r="C7" s="7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</row>
    <row r="8" spans="2:18" ht="16.5">
      <c r="B8" s="4" t="s">
        <v>100</v>
      </c>
      <c r="C8" s="13">
        <v>51.276831192283225</v>
      </c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</row>
    <row r="9" spans="2:18" ht="16.5">
      <c r="B9" s="4" t="s">
        <v>101</v>
      </c>
      <c r="C9" s="13">
        <v>1.7166590684731422</v>
      </c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</row>
    <row r="10" spans="2:18" ht="16.5">
      <c r="B10" s="4" t="s">
        <v>102</v>
      </c>
      <c r="C10" s="13">
        <v>14.45371033776868</v>
      </c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</row>
    <row r="11" spans="2:18" ht="17.5">
      <c r="B11" s="4" t="s">
        <v>103</v>
      </c>
      <c r="C11" s="13">
        <v>11.599491597274792</v>
      </c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</row>
    <row r="12" spans="2:18">
      <c r="B12" s="4" t="s">
        <v>50</v>
      </c>
      <c r="C12" s="13">
        <v>0.15767582030389782</v>
      </c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</row>
    <row r="13" spans="2:18">
      <c r="B13" s="4" t="s">
        <v>48</v>
      </c>
      <c r="C13" s="13">
        <v>7.6575667682082535</v>
      </c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</row>
    <row r="14" spans="2:18">
      <c r="B14" s="4" t="s">
        <v>49</v>
      </c>
      <c r="C14" s="13">
        <v>8.9926846828119054</v>
      </c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</row>
    <row r="15" spans="2:18" ht="16.5">
      <c r="B15" s="4" t="s">
        <v>104</v>
      </c>
      <c r="C15" s="13">
        <v>3.0999270310535678</v>
      </c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2:18" ht="16.5">
      <c r="B16" s="4" t="s">
        <v>105</v>
      </c>
      <c r="C16" s="13">
        <v>1.0519609844176525</v>
      </c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2:18" ht="16.5">
      <c r="B17" s="4" t="s">
        <v>106</v>
      </c>
      <c r="C17" s="13">
        <v>0.28606848712719857</v>
      </c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</row>
    <row r="18" spans="2:18">
      <c r="B18" s="4" t="s">
        <v>51</v>
      </c>
      <c r="C18" s="13">
        <v>0.28583810183064373</v>
      </c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</row>
    <row r="19" spans="2:18">
      <c r="B19" s="4" t="s">
        <v>43</v>
      </c>
      <c r="C19" s="13">
        <f t="shared" ref="C19" si="0">SUM(C8:C18)</f>
        <v>100.57841407155294</v>
      </c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</row>
    <row r="20" spans="2:18" ht="16.5">
      <c r="B20" t="s">
        <v>116</v>
      </c>
      <c r="C20" s="13">
        <f t="shared" ref="C20" si="1">C11/1.11</f>
        <v>10.449992429977289</v>
      </c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</row>
    <row r="21" spans="2:18">
      <c r="B21" s="4" t="s">
        <v>55</v>
      </c>
      <c r="C21" s="13">
        <f t="shared" ref="C21" si="2">((C13/40.32)*100)/((C13/40.32)+(C20/71.85)*0.9)</f>
        <v>59.198721518177273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</row>
    <row r="22" spans="2:18" ht="16.5">
      <c r="B22" s="4" t="s">
        <v>112</v>
      </c>
      <c r="C22" s="13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</row>
    <row r="23" spans="2:18">
      <c r="B23" s="4" t="s">
        <v>56</v>
      </c>
      <c r="C23" s="13">
        <v>7.3800109154849416</v>
      </c>
      <c r="D23" s="41"/>
      <c r="E23" s="41"/>
      <c r="F23" s="42"/>
      <c r="G23" s="42"/>
      <c r="H23" s="42"/>
      <c r="I23" s="41"/>
      <c r="J23" s="41"/>
      <c r="K23" s="41"/>
      <c r="L23" s="42"/>
      <c r="M23" s="42"/>
      <c r="N23" s="42"/>
      <c r="O23" s="41"/>
      <c r="P23" s="41"/>
      <c r="Q23" s="41"/>
      <c r="R23" s="42"/>
    </row>
    <row r="24" spans="2:18">
      <c r="B24" s="4" t="s">
        <v>57</v>
      </c>
      <c r="C24" s="13">
        <v>1.1150116885140544</v>
      </c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</row>
    <row r="25" spans="2:18">
      <c r="B25" s="4" t="s">
        <v>54</v>
      </c>
      <c r="C25" s="14">
        <v>0.90109016112003415</v>
      </c>
      <c r="D25" s="42"/>
      <c r="E25" s="42"/>
      <c r="F25" s="41"/>
      <c r="G25" s="42"/>
      <c r="H25" s="42"/>
      <c r="I25" s="42"/>
      <c r="J25" s="42"/>
      <c r="K25" s="42"/>
      <c r="L25" s="41"/>
      <c r="M25" s="42"/>
      <c r="N25" s="42"/>
      <c r="O25" s="42"/>
      <c r="P25" s="42"/>
      <c r="Q25" s="42"/>
      <c r="R25" s="41"/>
    </row>
    <row r="26" spans="2:18">
      <c r="B26" s="4" t="s">
        <v>52</v>
      </c>
      <c r="C26" s="15">
        <v>364.16896560593284</v>
      </c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</row>
    <row r="27" spans="2:18">
      <c r="B27" s="4" t="s">
        <v>53</v>
      </c>
      <c r="C27" s="15">
        <v>232.28177012189641</v>
      </c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</row>
    <row r="28" spans="2:18">
      <c r="B28" s="4" t="s">
        <v>1</v>
      </c>
      <c r="C28" s="14">
        <v>22.924509207935824</v>
      </c>
      <c r="D28" s="42"/>
      <c r="E28" s="42"/>
      <c r="F28" s="41"/>
      <c r="G28" s="42"/>
      <c r="H28" s="42"/>
      <c r="I28" s="42"/>
      <c r="J28" s="42"/>
      <c r="K28" s="42"/>
      <c r="L28" s="41"/>
      <c r="M28" s="42"/>
      <c r="N28" s="42"/>
      <c r="O28" s="42"/>
      <c r="P28" s="42"/>
      <c r="Q28" s="42"/>
      <c r="R28" s="41"/>
    </row>
    <row r="29" spans="2:18">
      <c r="B29" s="4" t="s">
        <v>3</v>
      </c>
      <c r="C29" s="15">
        <v>410.72895470474771</v>
      </c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</row>
    <row r="30" spans="2:18">
      <c r="B30" s="4" t="s">
        <v>10</v>
      </c>
      <c r="C30" s="14">
        <v>19.70111470730269</v>
      </c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</row>
    <row r="31" spans="2:18">
      <c r="B31" s="4" t="s">
        <v>7</v>
      </c>
      <c r="C31" s="15">
        <v>120.50759476032366</v>
      </c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</row>
    <row r="32" spans="2:18">
      <c r="B32" s="4" t="s">
        <v>11</v>
      </c>
      <c r="C32" s="14">
        <v>21.161520319110853</v>
      </c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</row>
    <row r="33" spans="2:18">
      <c r="B33" s="4" t="s">
        <v>0</v>
      </c>
      <c r="C33" s="16">
        <v>0.43587803334049485</v>
      </c>
      <c r="D33" s="11"/>
      <c r="E33" s="41"/>
      <c r="F33" s="11"/>
      <c r="G33" s="41"/>
      <c r="H33" s="41"/>
      <c r="I33" s="41"/>
      <c r="J33" s="11"/>
      <c r="K33" s="41"/>
      <c r="L33" s="11"/>
      <c r="M33" s="41"/>
      <c r="N33" s="41"/>
      <c r="O33" s="41"/>
      <c r="P33" s="11"/>
      <c r="Q33" s="41"/>
      <c r="R33" s="11"/>
    </row>
    <row r="34" spans="2:18">
      <c r="B34" s="4" t="s">
        <v>2</v>
      </c>
      <c r="C34" s="15">
        <v>290.84447265251885</v>
      </c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</row>
    <row r="35" spans="2:18">
      <c r="B35" s="4" t="s">
        <v>12</v>
      </c>
      <c r="C35" s="14">
        <v>17.592874802615118</v>
      </c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</row>
    <row r="36" spans="2:18">
      <c r="B36" s="4" t="s">
        <v>13</v>
      </c>
      <c r="C36" s="14">
        <v>35.66856649058748</v>
      </c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</row>
    <row r="37" spans="2:18">
      <c r="B37" s="4" t="s">
        <v>14</v>
      </c>
      <c r="C37" s="13">
        <v>4.4541818705403911</v>
      </c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</row>
    <row r="38" spans="2:18">
      <c r="B38" s="4" t="s">
        <v>15</v>
      </c>
      <c r="C38" s="14">
        <v>19.613304556356116</v>
      </c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</row>
    <row r="39" spans="2:18">
      <c r="B39" s="4" t="s">
        <v>16</v>
      </c>
      <c r="C39" s="13">
        <v>4.6336973652323765</v>
      </c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</row>
    <row r="40" spans="2:18">
      <c r="B40" s="4" t="s">
        <v>17</v>
      </c>
      <c r="C40" s="13">
        <v>1.5751947345978472</v>
      </c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</row>
    <row r="41" spans="2:18">
      <c r="B41" s="4" t="s">
        <v>18</v>
      </c>
      <c r="C41" s="13">
        <v>5.1690946883509126</v>
      </c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</row>
    <row r="42" spans="2:18">
      <c r="B42" s="4" t="s">
        <v>19</v>
      </c>
      <c r="C42" s="16">
        <v>0.75805268018667871</v>
      </c>
      <c r="D42" s="11"/>
      <c r="E42" s="41"/>
      <c r="F42" s="41"/>
      <c r="G42" s="11"/>
      <c r="H42" s="11"/>
      <c r="I42" s="11"/>
      <c r="J42" s="11"/>
      <c r="K42" s="41"/>
      <c r="L42" s="41"/>
      <c r="M42" s="11"/>
      <c r="N42" s="11"/>
      <c r="O42" s="11"/>
      <c r="P42" s="11"/>
      <c r="Q42" s="41"/>
      <c r="R42" s="41"/>
    </row>
    <row r="43" spans="2:18">
      <c r="B43" s="4" t="s">
        <v>20</v>
      </c>
      <c r="C43" s="13">
        <v>4.4419234409343344</v>
      </c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</row>
    <row r="44" spans="2:18">
      <c r="B44" s="4" t="s">
        <v>21</v>
      </c>
      <c r="C44" s="13">
        <v>0.83786801685491596</v>
      </c>
      <c r="D44" s="41"/>
      <c r="E44" s="11"/>
      <c r="F44" s="41"/>
      <c r="G44" s="11"/>
      <c r="H44" s="11"/>
      <c r="I44" s="11"/>
      <c r="J44" s="41"/>
      <c r="K44" s="11"/>
      <c r="L44" s="41"/>
      <c r="M44" s="11"/>
      <c r="N44" s="11"/>
      <c r="O44" s="11"/>
      <c r="P44" s="41"/>
      <c r="Q44" s="11"/>
      <c r="R44" s="41"/>
    </row>
    <row r="45" spans="2:18">
      <c r="B45" s="4" t="s">
        <v>22</v>
      </c>
      <c r="C45" s="13">
        <v>2.1673398432175133</v>
      </c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</row>
    <row r="46" spans="2:18">
      <c r="B46" s="4" t="s">
        <v>23</v>
      </c>
      <c r="C46" s="16">
        <v>0.28115775739078952</v>
      </c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</row>
    <row r="47" spans="2:18">
      <c r="B47" s="4" t="s">
        <v>24</v>
      </c>
      <c r="C47" s="13">
        <v>1.7429599385450312</v>
      </c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</row>
    <row r="48" spans="2:18">
      <c r="B48" s="4" t="s">
        <v>25</v>
      </c>
      <c r="C48" s="16">
        <v>0.2515596535579871</v>
      </c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</row>
    <row r="49" spans="2:18">
      <c r="B49" s="4" t="s">
        <v>8</v>
      </c>
      <c r="C49" s="13">
        <v>3.2741035971181791</v>
      </c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</row>
    <row r="50" spans="2:18">
      <c r="B50" s="4" t="s">
        <v>9</v>
      </c>
      <c r="C50" s="13">
        <v>1.1883784894317757</v>
      </c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</row>
    <row r="51" spans="2:18">
      <c r="B51" s="4" t="s">
        <v>4</v>
      </c>
      <c r="C51" s="13">
        <v>3.3731535907947587</v>
      </c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</row>
    <row r="52" spans="2:18">
      <c r="B52" s="4" t="s">
        <v>5</v>
      </c>
      <c r="C52" s="13">
        <v>3.6750435730676894</v>
      </c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</row>
    <row r="53" spans="2:18">
      <c r="B53" s="4" t="s">
        <v>6</v>
      </c>
      <c r="C53" s="13">
        <v>0.76812892566260416</v>
      </c>
      <c r="D53" s="41"/>
      <c r="E53" s="41"/>
      <c r="F53" s="11"/>
      <c r="G53" s="41"/>
      <c r="H53" s="41"/>
      <c r="I53" s="41"/>
      <c r="J53" s="41"/>
      <c r="K53" s="41"/>
      <c r="L53" s="11"/>
      <c r="M53" s="41"/>
      <c r="N53" s="41"/>
      <c r="O53" s="41"/>
      <c r="P53" s="41"/>
      <c r="Q53" s="41"/>
      <c r="R53" s="11"/>
    </row>
    <row r="54" spans="2:18" ht="16.5">
      <c r="B54" s="4" t="s">
        <v>107</v>
      </c>
      <c r="C54" s="17">
        <v>0.70486820458778765</v>
      </c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</row>
    <row r="55" spans="2:18" ht="16.5">
      <c r="B55" s="4" t="s">
        <v>108</v>
      </c>
      <c r="C55" s="17">
        <v>0.51273818745669764</v>
      </c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</row>
    <row r="56" spans="2:18" ht="16.5">
      <c r="B56" s="4" t="s">
        <v>109</v>
      </c>
      <c r="C56" s="16">
        <v>18.762863031695144</v>
      </c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</row>
    <row r="57" spans="2:18" ht="16.5">
      <c r="B57" s="4" t="s">
        <v>110</v>
      </c>
      <c r="C57" s="16">
        <v>15.685494225090482</v>
      </c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</row>
    <row r="58" spans="2:18" ht="16.5">
      <c r="B58" s="5" t="s">
        <v>111</v>
      </c>
      <c r="C58" s="11">
        <v>39.061614441353441</v>
      </c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</row>
    <row r="59" spans="2:18" ht="17">
      <c r="B59" s="3" t="s">
        <v>120</v>
      </c>
      <c r="C59" s="17">
        <f t="shared" ref="C59" si="3">C54-((C28/C29)*($C$77*$D$76)/($C$76*$D$77))*(EXP($B$80*C5*10^6)-1)</f>
        <v>0.70485121813689899</v>
      </c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</row>
    <row r="60" spans="2:18" ht="17">
      <c r="B60" t="s">
        <v>121</v>
      </c>
      <c r="C60" s="17">
        <f>C55-((C39/C38)*($F$77*$E$76)/($E$77*$F$76))*(EXP($B$81*C5*10^6)-1)</f>
        <v>0.51273113474517029</v>
      </c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</row>
    <row r="61" spans="2:18" ht="17.5">
      <c r="B61" s="22" t="s">
        <v>145</v>
      </c>
      <c r="C61" s="16">
        <f>C56-((C53/C51)*($I$77*$G$76)/($G$77*$I$76))*(EXP($B$82*C5*10^6)-1)</f>
        <v>18.746390911627458</v>
      </c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</row>
    <row r="62" spans="2:18" ht="17.5">
      <c r="B62" s="21" t="s">
        <v>146</v>
      </c>
      <c r="C62" s="16">
        <f>C57-((C53/C51)*((1-$I$77)*$G$76)/($G$77*$I$76))*(EXP($B$83*C5*10^6)-1)</f>
        <v>15.684727252860029</v>
      </c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</row>
    <row r="63" spans="2:18" ht="17.5">
      <c r="B63" s="23" t="s">
        <v>148</v>
      </c>
      <c r="C63" s="12">
        <f>C58-((C52/C51)*($H$77*$G$76)/($G$77*$H$76))*(EXP($B$84*C5*10^6)-1)</f>
        <v>39.035657319172572</v>
      </c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</row>
    <row r="64" spans="2:18">
      <c r="B64" s="34" t="s">
        <v>152</v>
      </c>
    </row>
    <row r="65" spans="1:14" ht="17.5">
      <c r="B65" s="4" t="s">
        <v>113</v>
      </c>
    </row>
    <row r="66" spans="1:14">
      <c r="B66" s="4" t="s">
        <v>114</v>
      </c>
    </row>
    <row r="67" spans="1:14" ht="17.5">
      <c r="B67" t="s">
        <v>117</v>
      </c>
    </row>
    <row r="68" spans="1:14" ht="16.5">
      <c r="B68" s="4" t="s">
        <v>150</v>
      </c>
    </row>
    <row r="69" spans="1:14" ht="16.5">
      <c r="B69" s="18" t="s">
        <v>115</v>
      </c>
      <c r="C69" s="9"/>
      <c r="D69" s="9"/>
      <c r="E69" s="9"/>
      <c r="F69" s="9"/>
      <c r="G69" s="9"/>
      <c r="H69" s="9"/>
      <c r="N69" s="9"/>
    </row>
    <row r="70" spans="1:14" ht="16.5">
      <c r="B70" t="s">
        <v>142</v>
      </c>
    </row>
    <row r="71" spans="1:14">
      <c r="B71" t="s">
        <v>119</v>
      </c>
    </row>
    <row r="74" spans="1:14" ht="15" thickBot="1"/>
    <row r="75" spans="1:14">
      <c r="A75" s="49" t="s">
        <v>188</v>
      </c>
      <c r="B75" s="74"/>
      <c r="C75" s="50" t="s">
        <v>124</v>
      </c>
      <c r="D75" s="51" t="s">
        <v>125</v>
      </c>
      <c r="E75" s="51" t="s">
        <v>126</v>
      </c>
      <c r="F75" s="51" t="s">
        <v>127</v>
      </c>
      <c r="G75" s="51" t="s">
        <v>128</v>
      </c>
      <c r="H75" s="51" t="s">
        <v>129</v>
      </c>
      <c r="I75" s="51" t="s">
        <v>130</v>
      </c>
      <c r="J75" s="50"/>
      <c r="K75" s="50"/>
      <c r="L75" s="50"/>
      <c r="M75" s="52"/>
    </row>
    <row r="76" spans="1:14">
      <c r="A76" s="53"/>
      <c r="B76" s="54" t="s">
        <v>122</v>
      </c>
      <c r="C76" s="54">
        <v>85.467799999999997</v>
      </c>
      <c r="D76" s="55">
        <v>87.62</v>
      </c>
      <c r="E76" s="55">
        <v>144.24199999999999</v>
      </c>
      <c r="F76" s="54">
        <v>150.36000000000001</v>
      </c>
      <c r="G76" s="55">
        <v>207.2</v>
      </c>
      <c r="H76" s="55">
        <v>232.0377</v>
      </c>
      <c r="I76" s="55">
        <v>238.02891</v>
      </c>
      <c r="J76" s="54"/>
      <c r="K76" s="54"/>
      <c r="L76" s="54"/>
      <c r="M76" s="56"/>
    </row>
    <row r="77" spans="1:14">
      <c r="A77" s="53"/>
      <c r="B77" s="54" t="s">
        <v>123</v>
      </c>
      <c r="C77" s="54">
        <v>0.27829999999999999</v>
      </c>
      <c r="D77" s="57">
        <v>9.8599999999999993E-2</v>
      </c>
      <c r="E77" s="58">
        <v>0.23798</v>
      </c>
      <c r="F77" s="54">
        <v>0.15</v>
      </c>
      <c r="G77" s="54">
        <v>1.4E-2</v>
      </c>
      <c r="H77" s="54">
        <v>0.99980000000000002</v>
      </c>
      <c r="I77" s="54">
        <v>0.99274200000000001</v>
      </c>
      <c r="J77" s="54"/>
      <c r="K77" s="54"/>
      <c r="L77" s="54"/>
      <c r="M77" s="56"/>
    </row>
    <row r="78" spans="1:14">
      <c r="A78" s="53"/>
      <c r="B78" s="54"/>
      <c r="C78" s="54"/>
      <c r="D78" s="54"/>
      <c r="E78" s="54"/>
      <c r="F78" s="54"/>
      <c r="G78" s="54"/>
      <c r="H78" s="54"/>
      <c r="I78" s="68" t="s">
        <v>138</v>
      </c>
      <c r="J78" s="54"/>
      <c r="K78" s="54"/>
      <c r="L78" s="54"/>
      <c r="M78" s="56"/>
    </row>
    <row r="79" spans="1:14">
      <c r="A79" s="53" t="s">
        <v>131</v>
      </c>
      <c r="B79" s="61" t="s">
        <v>143</v>
      </c>
      <c r="C79" s="54"/>
      <c r="D79" s="54"/>
      <c r="E79" s="54"/>
      <c r="F79" s="54"/>
      <c r="G79" s="54"/>
      <c r="H79" s="54"/>
      <c r="I79" s="62" t="s">
        <v>139</v>
      </c>
      <c r="J79" s="54" t="s">
        <v>137</v>
      </c>
      <c r="K79" s="54"/>
      <c r="L79" s="54"/>
      <c r="M79" s="56"/>
    </row>
    <row r="80" spans="1:14">
      <c r="A80" s="53" t="s">
        <v>132</v>
      </c>
      <c r="B80" s="62">
        <v>1.3930000000000001E-11</v>
      </c>
      <c r="C80" s="54">
        <f>(C28/C29)*($C$77*$D$76)/($C$76*$D$77)</f>
        <v>0.1615034268699152</v>
      </c>
      <c r="D80" s="54"/>
      <c r="E80" s="54"/>
      <c r="F80" s="54"/>
      <c r="G80" s="54"/>
      <c r="H80" s="54"/>
      <c r="I80" s="54">
        <v>17.899999999999999</v>
      </c>
      <c r="J80" s="54">
        <v>378</v>
      </c>
      <c r="K80" s="54">
        <f>(I80/J80)*($C$77*$D$76)/($C$76*$D$77)</f>
        <v>0.13702450640466279</v>
      </c>
      <c r="L80" s="54"/>
      <c r="M80" s="56"/>
    </row>
    <row r="81" spans="1:13">
      <c r="A81" s="53" t="s">
        <v>133</v>
      </c>
      <c r="B81" s="62">
        <v>6.5390000000000003E-12</v>
      </c>
      <c r="C81" s="54">
        <f>(C39/C38)*($F$77*$E$76)/($E$77*$F$76)</f>
        <v>0.14285225852289127</v>
      </c>
      <c r="D81" s="54"/>
      <c r="E81" s="54"/>
      <c r="F81" s="54"/>
      <c r="G81" s="54"/>
      <c r="H81" s="54"/>
      <c r="I81" s="54">
        <v>2.99</v>
      </c>
      <c r="J81" s="54">
        <v>22.5</v>
      </c>
      <c r="K81" s="54">
        <f>(I81/J81)*($F$77*$E$76)/($E$77*$F$76)</f>
        <v>8.0352406393372225E-2</v>
      </c>
      <c r="L81" s="54"/>
      <c r="M81" s="56"/>
    </row>
    <row r="82" spans="1:13">
      <c r="A82" s="53" t="s">
        <v>134</v>
      </c>
      <c r="B82" s="62">
        <v>1.5512499999999999E-10</v>
      </c>
      <c r="C82" s="54">
        <f>(C53/C51)*($I$77*$G$76)/($G$77*$I$76)</f>
        <v>14.056150768003175</v>
      </c>
      <c r="D82" s="54"/>
      <c r="E82" s="54"/>
      <c r="F82" s="54"/>
      <c r="G82" s="54"/>
      <c r="H82" s="54"/>
      <c r="I82" s="54">
        <v>0.57999999999999996</v>
      </c>
      <c r="J82" s="54">
        <v>7.45</v>
      </c>
      <c r="K82" s="54">
        <f>(I82/J82)*($I$77*$G$76)/($G$77*$I$76)</f>
        <v>4.805517070743929</v>
      </c>
      <c r="L82" s="54"/>
      <c r="M82" s="56"/>
    </row>
    <row r="83" spans="1:13">
      <c r="A83" s="53" t="s">
        <v>135</v>
      </c>
      <c r="B83" s="62">
        <v>9.8484999999999996E-10</v>
      </c>
      <c r="C83" s="54">
        <f>(C53/C51)*((1-$I$77)*$G$76)/($G$77*$I$76)</f>
        <v>0.10276541364641253</v>
      </c>
      <c r="D83" s="54">
        <f>C82/137.88</f>
        <v>0.10194481264870305</v>
      </c>
      <c r="E83" s="54"/>
      <c r="F83" s="54"/>
      <c r="G83" s="54"/>
      <c r="H83" s="54"/>
      <c r="I83" s="54">
        <v>0.57999999999999996</v>
      </c>
      <c r="J83" s="54">
        <v>7.45</v>
      </c>
      <c r="K83" s="54">
        <f>(I83/J83)*((1-$I$77)*$G$76)/($G$77*$I$76)</f>
        <v>3.513344141726589E-2</v>
      </c>
      <c r="L83" s="54">
        <f>K82/137.88</f>
        <v>3.4852894333796992E-2</v>
      </c>
      <c r="M83" s="56"/>
    </row>
    <row r="84" spans="1:13">
      <c r="A84" s="53" t="s">
        <v>136</v>
      </c>
      <c r="B84" s="62">
        <v>4.9475000000000002E-11</v>
      </c>
      <c r="C84" s="54">
        <f>(C52/C51)*($H$77*$G$76)/($G$77*$H$76)</f>
        <v>69.477258283891089</v>
      </c>
      <c r="D84" s="54"/>
      <c r="E84" s="54"/>
      <c r="F84" s="54"/>
      <c r="G84" s="54"/>
      <c r="H84" s="54"/>
      <c r="I84" s="54">
        <v>2.93</v>
      </c>
      <c r="J84" s="54">
        <v>7.45</v>
      </c>
      <c r="K84" s="54">
        <f>(I84/J84)*($H$77*$G$76)/($G$77*$H$76)</f>
        <v>25.080006424436242</v>
      </c>
      <c r="L84" s="54"/>
      <c r="M84" s="56"/>
    </row>
    <row r="85" spans="1:13">
      <c r="A85" s="53"/>
      <c r="B85" s="75"/>
      <c r="C85" s="54"/>
      <c r="D85" s="54"/>
      <c r="E85" s="54"/>
      <c r="F85" s="54"/>
      <c r="G85" s="54"/>
      <c r="H85" s="54"/>
      <c r="I85" s="68" t="s">
        <v>138</v>
      </c>
      <c r="J85" s="54" t="s">
        <v>141</v>
      </c>
      <c r="K85" s="54" t="s">
        <v>140</v>
      </c>
      <c r="L85" s="54"/>
      <c r="M85" s="56"/>
    </row>
    <row r="86" spans="1:13" ht="17">
      <c r="A86" s="53" t="s">
        <v>120</v>
      </c>
      <c r="B86" s="75"/>
      <c r="C86" s="54">
        <f>C54-((C28/C29)*($C$77*$D$76)/($C$76*$D$77))*(EXP($B$80*C5*10^6)-1)</f>
        <v>0.70485121813689899</v>
      </c>
      <c r="D86" s="69" t="e">
        <f>D54-((D28/D29)*($C$77*$D$76)/($C$76*$D$77))*(EXP($B$80*D5*10^6)-1)</f>
        <v>#DIV/0!</v>
      </c>
      <c r="E86" s="69" t="e">
        <f>E54-((E28/E29)*($C$77*$D$76)/($C$76*$D$77))*(EXP($B$80*E5*10^6)-1)</f>
        <v>#DIV/0!</v>
      </c>
      <c r="F86" s="69" t="e">
        <f>F54-((F28/F29)*($C$77*$D$76)/($C$76*$D$77))*(EXP($B$80*F5*10^6)-1)</f>
        <v>#DIV/0!</v>
      </c>
      <c r="G86" s="69" t="e">
        <f>G54-((G28/G29)*($C$77*$D$76)/($C$76*$D$77))*(EXP($B$80*G5*10^6)-1)</f>
        <v>#DIV/0!</v>
      </c>
      <c r="H86" s="54"/>
      <c r="I86" s="54">
        <v>0.70448495948524092</v>
      </c>
      <c r="J86" s="54">
        <v>1.1399999999999999</v>
      </c>
      <c r="K86" s="54">
        <f>I86-K80*(EXP(J86*10^6*$B$80)-1)</f>
        <v>0.70448278349139681</v>
      </c>
      <c r="L86" s="54"/>
      <c r="M86" s="56">
        <v>0.70448278349139681</v>
      </c>
    </row>
    <row r="87" spans="1:13" ht="17">
      <c r="A87" s="53" t="s">
        <v>121</v>
      </c>
      <c r="B87" s="75"/>
      <c r="C87" s="54">
        <f>C55-((C39/C38)*($F$77*$E$76)/($E$77*$F$76))*(EXP($B$81*C5*10^6)-1)</f>
        <v>0.51273113474517029</v>
      </c>
      <c r="D87" s="54" t="e">
        <f>D55-((D39/D38)*($F$77*$E$76)/($E$77*$F$76))*(EXP($B$81*D5*10^6)-1)</f>
        <v>#DIV/0!</v>
      </c>
      <c r="E87" s="54" t="e">
        <f>E55-((E39/E38)*($F$77*$E$76)/($E$77*$F$76))*(EXP($B$81*E5*10^6)-1)</f>
        <v>#DIV/0!</v>
      </c>
      <c r="F87" s="54" t="e">
        <f>F55-((F39/F38)*($F$77*$E$76)/($E$77*$F$76))*(EXP($B$81*F5*10^6)-1)</f>
        <v>#DIV/0!</v>
      </c>
      <c r="G87" s="54" t="e">
        <f>G55-((G39/G38)*($F$77*$E$76)/($E$77*$F$76))*(EXP($B$81*G5*10^6)-1)</f>
        <v>#DIV/0!</v>
      </c>
      <c r="H87" s="54"/>
      <c r="I87" s="54">
        <v>0.5125980259533216</v>
      </c>
      <c r="J87" s="54"/>
      <c r="K87" s="54">
        <f>I87-K81*(EXP(B81*$J$86*10^6)-1)</f>
        <v>0.51259742696728972</v>
      </c>
      <c r="L87" s="54"/>
      <c r="M87" s="56">
        <v>0.51259742696728972</v>
      </c>
    </row>
    <row r="88" spans="1:13" ht="17.5">
      <c r="A88" s="71" t="s">
        <v>145</v>
      </c>
      <c r="B88" s="75"/>
      <c r="C88" s="54">
        <f>C56-((C53/C51)*($I$77*$G$76)/($G$77*$I$76))*(EXP($B$82*C5*10^6)-1)</f>
        <v>18.746390911627458</v>
      </c>
      <c r="D88" s="54" t="e">
        <f>D56-((D53/D51)*($I$77*$G$76)/($G$77*$I$76))*(EXP($B$82*D5*10^6)-1)</f>
        <v>#DIV/0!</v>
      </c>
      <c r="E88" s="54" t="e">
        <f>E56-((E53/E51)*($I$77*$G$76)/($G$77*$I$76))*(EXP($B$82*E5*10^6)-1)</f>
        <v>#DIV/0!</v>
      </c>
      <c r="F88" s="54" t="e">
        <f>F56-((F53/F51)*($I$77*$G$76)/($G$77*$I$76))*(EXP($B$82*F5*10^6)-1)</f>
        <v>#DIV/0!</v>
      </c>
      <c r="G88" s="54" t="e">
        <f>G56-((G53/G51)*($I$77*$G$76)/($G$77*$I$76))*(EXP($B$82*G5*10^6)-1)</f>
        <v>#DIV/0!</v>
      </c>
      <c r="H88" s="54"/>
      <c r="I88" s="54">
        <v>18.521340379051779</v>
      </c>
      <c r="J88" s="54"/>
      <c r="K88" s="54">
        <f>I88-K82*(EXP(B82*$J$86*10^6)-1)</f>
        <v>18.520490484252651</v>
      </c>
      <c r="L88" s="54"/>
      <c r="M88" s="56">
        <v>18.520490484252651</v>
      </c>
    </row>
    <row r="89" spans="1:13" ht="17.5">
      <c r="A89" s="72" t="s">
        <v>146</v>
      </c>
      <c r="B89" s="75"/>
      <c r="C89" s="54">
        <f>C57-((C53/C51)*((1-$I$77)*$G$76)/($G$77*$I$76))*(EXP($B$83*C5*10^6)-1)</f>
        <v>15.684727252860029</v>
      </c>
      <c r="D89" s="54" t="e">
        <f>D57-((D53/D51)*((1-$I$77)*$G$76)/($G$77*$I$76))*(EXP($B$83*D5*10^6)-1)</f>
        <v>#DIV/0!</v>
      </c>
      <c r="E89" s="54" t="e">
        <f>E57-((E53/E51)*((1-$I$77)*$G$76)/($G$77*$I$76))*(EXP($B$83*E5*10^6)-1)</f>
        <v>#DIV/0!</v>
      </c>
      <c r="F89" s="54" t="e">
        <f>F57-((F53/F51)*((1-$I$77)*$G$76)/($G$77*$I$76))*(EXP($B$83*F5*10^6)-1)</f>
        <v>#DIV/0!</v>
      </c>
      <c r="G89" s="54" t="e">
        <f>G57-((G53/G51)*((1-$I$77)*$G$76)/($G$77*$I$76))*(EXP($B$83*G5*10^6)-1)</f>
        <v>#DIV/0!</v>
      </c>
      <c r="H89" s="54"/>
      <c r="I89" s="54">
        <v>15.630176366922729</v>
      </c>
      <c r="J89" s="54"/>
      <c r="K89" s="54">
        <f>I89-K83*(EXP(B83*$J$86*10^6)-1)</f>
        <v>15.63013689943768</v>
      </c>
      <c r="L89" s="54"/>
      <c r="M89" s="56">
        <v>15.63013689943768</v>
      </c>
    </row>
    <row r="90" spans="1:13" ht="18" thickBot="1">
      <c r="A90" s="73" t="s">
        <v>148</v>
      </c>
      <c r="B90" s="76"/>
      <c r="C90" s="65">
        <f>C58-((C52/C51)*($H$77*$G$76)/($G$77*$H$76))*(EXP($B$84*C5*10^6)-1)</f>
        <v>39.035657319172572</v>
      </c>
      <c r="D90" s="65" t="e">
        <f>D58-((D52/D51)*($H$77*$G$76)/($G$77*$H$76))*(EXP($B$84*D5*10^6)-1)</f>
        <v>#DIV/0!</v>
      </c>
      <c r="E90" s="65" t="e">
        <f>E58-((E52/E51)*($H$77*$G$76)/($G$77*$H$76))*(EXP($B$84*E5*10^6)-1)</f>
        <v>#DIV/0!</v>
      </c>
      <c r="F90" s="65" t="e">
        <f>F58-((F52/F51)*($H$77*$G$76)/($G$77*$H$76))*(EXP($B$84*F5*10^6)-1)</f>
        <v>#DIV/0!</v>
      </c>
      <c r="G90" s="65" t="e">
        <f>G58-((G52/G51)*($H$77*$G$76)/($G$77*$H$76))*(EXP($B$84*G5*10^6)-1)</f>
        <v>#DIV/0!</v>
      </c>
      <c r="H90" s="65"/>
      <c r="I90" s="65">
        <v>38.790237782195469</v>
      </c>
      <c r="J90" s="65"/>
      <c r="K90" s="65">
        <f>I90-K84*(EXP(B84*$J$86*10^6)-1)</f>
        <v>38.788823192320997</v>
      </c>
      <c r="L90" s="65"/>
      <c r="M90" s="67">
        <v>38.788823192320997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0"/>
  <sheetViews>
    <sheetView workbookViewId="0">
      <pane xSplit="2" ySplit="5" topLeftCell="C6" activePane="bottomRight" state="frozen"/>
      <selection activeCell="O77" sqref="O77"/>
      <selection pane="topRight" activeCell="O77" sqref="O77"/>
      <selection pane="bottomLeft" activeCell="O77" sqref="O77"/>
      <selection pane="bottomRight" activeCell="O77" sqref="O77"/>
    </sheetView>
  </sheetViews>
  <sheetFormatPr defaultColWidth="8.81640625" defaultRowHeight="14.5"/>
  <cols>
    <col min="2" max="2" width="12" bestFit="1" customWidth="1"/>
  </cols>
  <sheetData>
    <row r="1" spans="2:12">
      <c r="B1" s="8" t="s">
        <v>169</v>
      </c>
    </row>
    <row r="2" spans="2:12">
      <c r="B2" s="6" t="s">
        <v>44</v>
      </c>
      <c r="C2" s="10" t="s">
        <v>71</v>
      </c>
      <c r="D2" s="10" t="s">
        <v>72</v>
      </c>
      <c r="E2" s="10" t="s">
        <v>73</v>
      </c>
      <c r="F2" s="10" t="s">
        <v>74</v>
      </c>
      <c r="G2" s="10" t="s">
        <v>75</v>
      </c>
      <c r="H2" s="10" t="s">
        <v>76</v>
      </c>
      <c r="I2" s="10" t="s">
        <v>77</v>
      </c>
      <c r="J2" s="10" t="s">
        <v>78</v>
      </c>
      <c r="K2" s="10" t="s">
        <v>79</v>
      </c>
      <c r="L2" s="10" t="s">
        <v>80</v>
      </c>
    </row>
    <row r="3" spans="2:12" ht="16.5">
      <c r="B3" s="5" t="s">
        <v>98</v>
      </c>
      <c r="C3" s="11">
        <v>14.292771999999999</v>
      </c>
      <c r="D3" s="11">
        <v>14.217293</v>
      </c>
      <c r="E3" s="11">
        <v>14.210761</v>
      </c>
      <c r="F3" s="11">
        <v>14.20199</v>
      </c>
      <c r="G3" s="11">
        <v>14.283042</v>
      </c>
      <c r="H3" s="11">
        <v>14.279164</v>
      </c>
      <c r="I3" s="11">
        <v>14.216747</v>
      </c>
      <c r="J3" s="11">
        <v>14.191444000000001</v>
      </c>
      <c r="K3" s="11">
        <v>14.181532000000001</v>
      </c>
      <c r="L3" s="11">
        <v>14.123718999999999</v>
      </c>
    </row>
    <row r="4" spans="2:12" ht="16.5">
      <c r="B4" s="5" t="s">
        <v>99</v>
      </c>
      <c r="C4" s="11">
        <v>107.885211</v>
      </c>
      <c r="D4" s="11">
        <v>108.009798</v>
      </c>
      <c r="E4" s="11">
        <v>108.010739</v>
      </c>
      <c r="F4" s="11">
        <v>108.008735</v>
      </c>
      <c r="G4" s="11">
        <v>107.977065</v>
      </c>
      <c r="H4" s="11">
        <v>107.973764</v>
      </c>
      <c r="I4" s="11">
        <v>108.01296600000001</v>
      </c>
      <c r="J4" s="11">
        <v>107.876378</v>
      </c>
      <c r="K4" s="11">
        <v>107.82435700000001</v>
      </c>
      <c r="L4" s="11">
        <v>108.138756</v>
      </c>
    </row>
    <row r="5" spans="2:12">
      <c r="B5" s="25" t="s">
        <v>118</v>
      </c>
      <c r="C5" s="30">
        <v>2.6</v>
      </c>
      <c r="D5" s="12"/>
      <c r="E5" s="12"/>
      <c r="F5" s="12"/>
      <c r="G5" s="30">
        <v>0.34</v>
      </c>
      <c r="H5" s="30">
        <v>0.34</v>
      </c>
      <c r="I5" s="27"/>
      <c r="J5" s="27"/>
      <c r="K5" s="30">
        <v>2.6</v>
      </c>
      <c r="L5" s="12"/>
    </row>
    <row r="6" spans="2:12">
      <c r="B6" s="36" t="s">
        <v>153</v>
      </c>
      <c r="C6" s="37" t="s">
        <v>151</v>
      </c>
      <c r="D6" s="37" t="s">
        <v>151</v>
      </c>
      <c r="E6" s="37" t="s">
        <v>154</v>
      </c>
      <c r="F6" s="37" t="s">
        <v>151</v>
      </c>
      <c r="G6" s="37" t="s">
        <v>154</v>
      </c>
      <c r="H6" s="37" t="s">
        <v>151</v>
      </c>
      <c r="I6" s="37" t="s">
        <v>151</v>
      </c>
      <c r="J6" s="37" t="s">
        <v>151</v>
      </c>
      <c r="K6" s="37" t="s">
        <v>151</v>
      </c>
      <c r="L6" s="37" t="s">
        <v>154</v>
      </c>
    </row>
    <row r="7" spans="2:12">
      <c r="B7" s="4" t="s">
        <v>58</v>
      </c>
      <c r="C7" s="7"/>
      <c r="D7" s="7"/>
      <c r="E7" s="7"/>
      <c r="F7" s="7"/>
      <c r="G7" s="7"/>
      <c r="H7" s="7"/>
      <c r="I7" s="7"/>
      <c r="J7" s="7"/>
      <c r="K7" s="7"/>
      <c r="L7" s="7"/>
    </row>
    <row r="8" spans="2:12" ht="16.5">
      <c r="B8" s="4" t="s">
        <v>100</v>
      </c>
      <c r="C8" s="13">
        <v>50.875034045236532</v>
      </c>
      <c r="D8" s="13">
        <v>54.715122677503388</v>
      </c>
      <c r="E8" s="13">
        <v>47.956245883679301</v>
      </c>
      <c r="F8" s="13">
        <v>53.825153510348713</v>
      </c>
      <c r="G8" s="13">
        <v>45.513865321028518</v>
      </c>
      <c r="H8" s="13">
        <v>45.927050835216477</v>
      </c>
      <c r="I8" s="13">
        <v>53.489562475716085</v>
      </c>
      <c r="J8" s="13">
        <v>48.035944890666691</v>
      </c>
      <c r="K8" s="13">
        <v>53.669511805958066</v>
      </c>
      <c r="L8" s="13">
        <v>50.549721746275402</v>
      </c>
    </row>
    <row r="9" spans="2:12" ht="16.5">
      <c r="B9" s="4" t="s">
        <v>101</v>
      </c>
      <c r="C9" s="13">
        <v>2.0294243912165699</v>
      </c>
      <c r="D9" s="13">
        <v>1.7980135689539143</v>
      </c>
      <c r="E9" s="13">
        <v>2.4261498766232141</v>
      </c>
      <c r="F9" s="13">
        <v>1.9717158224516906</v>
      </c>
      <c r="G9" s="13">
        <v>2.9218710307897822</v>
      </c>
      <c r="H9" s="13">
        <v>2.9575737336775361</v>
      </c>
      <c r="I9" s="13">
        <v>1.9925887789436949</v>
      </c>
      <c r="J9" s="13">
        <v>2.7037537449216118</v>
      </c>
      <c r="K9" s="13">
        <v>1.9245122105630466</v>
      </c>
      <c r="L9" s="13">
        <v>2.4497662570723562</v>
      </c>
    </row>
    <row r="10" spans="2:12" ht="16.5">
      <c r="B10" s="4" t="s">
        <v>102</v>
      </c>
      <c r="C10" s="13">
        <v>13.854949921492562</v>
      </c>
      <c r="D10" s="13">
        <v>15.036948295926845</v>
      </c>
      <c r="E10" s="13">
        <v>14.64512563036852</v>
      </c>
      <c r="F10" s="13">
        <v>14.47357419660614</v>
      </c>
      <c r="G10" s="13">
        <v>12.839666397572419</v>
      </c>
      <c r="H10" s="13">
        <v>13.151874198464773</v>
      </c>
      <c r="I10" s="13">
        <v>14.980686579846678</v>
      </c>
      <c r="J10" s="13">
        <v>14.222158086265813</v>
      </c>
      <c r="K10" s="13">
        <v>13.890113494042668</v>
      </c>
      <c r="L10" s="13">
        <v>15.261492823496811</v>
      </c>
    </row>
    <row r="11" spans="2:12" ht="17.5">
      <c r="B11" s="4" t="s">
        <v>103</v>
      </c>
      <c r="C11" s="13">
        <v>11.694393367863977</v>
      </c>
      <c r="D11" s="13">
        <v>10.807494088503548</v>
      </c>
      <c r="E11" s="13">
        <v>11.939451075329355</v>
      </c>
      <c r="F11" s="13">
        <v>11.097981134202715</v>
      </c>
      <c r="G11" s="13">
        <v>13.425276323119324</v>
      </c>
      <c r="H11" s="13">
        <v>13.001262918561391</v>
      </c>
      <c r="I11" s="13">
        <v>10.498052584168448</v>
      </c>
      <c r="J11" s="13">
        <v>12.69358996734602</v>
      </c>
      <c r="K11" s="13">
        <v>10.842431032541381</v>
      </c>
      <c r="L11" s="13">
        <v>11.656461828622904</v>
      </c>
    </row>
    <row r="12" spans="2:12">
      <c r="B12" s="4" t="s">
        <v>50</v>
      </c>
      <c r="C12" s="13">
        <v>0.22167298334064001</v>
      </c>
      <c r="D12" s="13">
        <v>0.14769834502411219</v>
      </c>
      <c r="E12" s="13">
        <v>0.16978032661113546</v>
      </c>
      <c r="F12" s="13">
        <v>0.14794160631994732</v>
      </c>
      <c r="G12" s="13">
        <v>0.19063450697252926</v>
      </c>
      <c r="H12" s="13">
        <v>0.17319137590520078</v>
      </c>
      <c r="I12" s="13">
        <v>0.13199002630425249</v>
      </c>
      <c r="J12" s="13">
        <v>0.17203871109162644</v>
      </c>
      <c r="K12" s="13">
        <v>0.14905337571240679</v>
      </c>
      <c r="L12" s="13">
        <v>0.14182654537483558</v>
      </c>
    </row>
    <row r="13" spans="2:12">
      <c r="B13" s="4" t="s">
        <v>48</v>
      </c>
      <c r="C13" s="13">
        <v>8.0039918007102582</v>
      </c>
      <c r="D13" s="13">
        <v>6.0267453258825983</v>
      </c>
      <c r="E13" s="13">
        <v>5.6441677982034681</v>
      </c>
      <c r="F13" s="13">
        <v>6.8158670499085439</v>
      </c>
      <c r="G13" s="13">
        <v>8.3800034007262774</v>
      </c>
      <c r="H13" s="13">
        <v>7.9725361902273315</v>
      </c>
      <c r="I13" s="13">
        <v>5.8740207854606226</v>
      </c>
      <c r="J13" s="13">
        <v>6.057392390850219</v>
      </c>
      <c r="K13" s="13">
        <v>7.3966691299352414</v>
      </c>
      <c r="L13" s="13">
        <v>4.7569352673908503</v>
      </c>
    </row>
    <row r="14" spans="2:12">
      <c r="B14" s="4" t="s">
        <v>49</v>
      </c>
      <c r="C14" s="13">
        <v>8.9414383561643831</v>
      </c>
      <c r="D14" s="13">
        <v>8.80596201743462</v>
      </c>
      <c r="E14" s="13">
        <v>7.4251068908260676</v>
      </c>
      <c r="F14" s="13">
        <v>8.3864699781470051</v>
      </c>
      <c r="G14" s="13">
        <v>8.8160392964474195</v>
      </c>
      <c r="H14" s="13">
        <v>8.8975275590551171</v>
      </c>
      <c r="I14" s="13">
        <v>8.7773614570361147</v>
      </c>
      <c r="J14" s="13">
        <v>8.2906501660440011</v>
      </c>
      <c r="K14" s="13">
        <v>8.9961306558738059</v>
      </c>
      <c r="L14" s="13">
        <v>7.1305712951432119</v>
      </c>
    </row>
    <row r="15" spans="2:12" ht="16.5">
      <c r="B15" s="4" t="s">
        <v>104</v>
      </c>
      <c r="C15" s="13">
        <v>2.8733556682959973</v>
      </c>
      <c r="D15" s="13">
        <v>3.288045500420846</v>
      </c>
      <c r="E15" s="13">
        <v>3.4403990482698967</v>
      </c>
      <c r="F15" s="13">
        <v>3.2189559033740198</v>
      </c>
      <c r="G15" s="13">
        <v>2.4231739375766832</v>
      </c>
      <c r="H15" s="13">
        <v>2.1139268799987625</v>
      </c>
      <c r="I15" s="13">
        <v>3.1866779943784214</v>
      </c>
      <c r="J15" s="13">
        <v>2.8705846877630288</v>
      </c>
      <c r="K15" s="13">
        <v>3.079869290198531</v>
      </c>
      <c r="L15" s="13">
        <v>4.2053912012262442</v>
      </c>
    </row>
    <row r="16" spans="2:12" ht="16.5">
      <c r="B16" s="4" t="s">
        <v>105</v>
      </c>
      <c r="C16" s="13">
        <v>1.3439383528949289</v>
      </c>
      <c r="D16" s="13">
        <v>0.90196707755377103</v>
      </c>
      <c r="E16" s="13">
        <v>3.0631325405739318</v>
      </c>
      <c r="F16" s="13">
        <v>1.1293786081455124</v>
      </c>
      <c r="G16" s="13">
        <v>2.4750253772548572</v>
      </c>
      <c r="H16" s="13">
        <v>2.5259049878551663</v>
      </c>
      <c r="I16" s="13">
        <v>1.1208786600774978</v>
      </c>
      <c r="J16" s="13">
        <v>2.3732622929185152</v>
      </c>
      <c r="K16" s="13">
        <v>1.0401880384118605</v>
      </c>
      <c r="L16" s="13">
        <v>2.7813079519290165</v>
      </c>
    </row>
    <row r="17" spans="2:12" ht="16.5">
      <c r="B17" s="4" t="s">
        <v>106</v>
      </c>
      <c r="C17" s="13">
        <v>0.35488314492569534</v>
      </c>
      <c r="D17" s="13">
        <v>0.2800862441254921</v>
      </c>
      <c r="E17" s="13">
        <v>0.82985351835386756</v>
      </c>
      <c r="F17" s="13">
        <v>0.29147917570498905</v>
      </c>
      <c r="G17" s="13">
        <v>0.92550057705392819</v>
      </c>
      <c r="H17" s="13">
        <v>0.93272321679213954</v>
      </c>
      <c r="I17" s="13">
        <v>0.32170710021592785</v>
      </c>
      <c r="J17" s="13">
        <v>0.83246738854312197</v>
      </c>
      <c r="K17" s="13">
        <v>0.26887676235234337</v>
      </c>
      <c r="L17" s="13">
        <v>0.85584142004318542</v>
      </c>
    </row>
    <row r="18" spans="2:12">
      <c r="B18" s="4" t="s">
        <v>51</v>
      </c>
      <c r="C18" s="13">
        <v>0.11</v>
      </c>
      <c r="D18" s="13">
        <v>0.2</v>
      </c>
      <c r="E18" s="13">
        <v>2.11</v>
      </c>
      <c r="F18" s="13">
        <v>-0.06</v>
      </c>
      <c r="G18" s="13">
        <v>0.96</v>
      </c>
      <c r="H18" s="13">
        <v>1.23</v>
      </c>
      <c r="I18" s="13">
        <v>0.71</v>
      </c>
      <c r="J18" s="13">
        <v>0.77</v>
      </c>
      <c r="K18" s="13">
        <v>-0.2</v>
      </c>
      <c r="L18" s="13">
        <v>0.04</v>
      </c>
    </row>
    <row r="19" spans="2:12">
      <c r="B19" s="4" t="s">
        <v>43</v>
      </c>
      <c r="C19" s="13">
        <f>SUM(C8:C18)</f>
        <v>100.30308203214153</v>
      </c>
      <c r="D19" s="13">
        <f t="shared" ref="D19:L19" si="0">SUM(D8:D18)</f>
        <v>102.00808314132915</v>
      </c>
      <c r="E19" s="13">
        <f t="shared" si="0"/>
        <v>99.649412588838771</v>
      </c>
      <c r="F19" s="13">
        <f t="shared" si="0"/>
        <v>101.29851698520929</v>
      </c>
      <c r="G19" s="13">
        <f t="shared" si="0"/>
        <v>98.871056168541713</v>
      </c>
      <c r="H19" s="13">
        <f>SUM(H8:H18)</f>
        <v>98.883571895753903</v>
      </c>
      <c r="I19" s="13">
        <f t="shared" si="0"/>
        <v>101.08352644214774</v>
      </c>
      <c r="J19" s="13">
        <f t="shared" si="0"/>
        <v>99.021842326410649</v>
      </c>
      <c r="K19" s="13">
        <f t="shared" si="0"/>
        <v>101.05735579558936</v>
      </c>
      <c r="L19" s="13">
        <f t="shared" si="0"/>
        <v>99.829316336574848</v>
      </c>
    </row>
    <row r="20" spans="2:12" ht="16.5">
      <c r="B20" t="s">
        <v>116</v>
      </c>
      <c r="C20" s="13">
        <f>C11/1.11</f>
        <v>10.535489520598176</v>
      </c>
      <c r="D20" s="13">
        <f t="shared" ref="D20:L20" si="1">D11/1.11</f>
        <v>9.7364811608140069</v>
      </c>
      <c r="E20" s="13">
        <f t="shared" si="1"/>
        <v>10.756262230026445</v>
      </c>
      <c r="F20" s="13">
        <f t="shared" si="1"/>
        <v>9.9981812019844281</v>
      </c>
      <c r="G20" s="13">
        <f t="shared" si="1"/>
        <v>12.094843534341733</v>
      </c>
      <c r="H20" s="13">
        <f t="shared" si="1"/>
        <v>11.712849476181432</v>
      </c>
      <c r="I20" s="13">
        <f t="shared" si="1"/>
        <v>9.4577050307823853</v>
      </c>
      <c r="J20" s="13">
        <f t="shared" si="1"/>
        <v>11.435666637248666</v>
      </c>
      <c r="K20" s="13">
        <f t="shared" si="1"/>
        <v>9.7679558851724142</v>
      </c>
      <c r="L20" s="13">
        <f t="shared" si="1"/>
        <v>10.501316962723337</v>
      </c>
    </row>
    <row r="21" spans="2:12">
      <c r="B21" s="4" t="s">
        <v>55</v>
      </c>
      <c r="C21" s="13">
        <f>((C13/40.32)*100)/((C13/40.32)+(C20/71.85)*0.9)</f>
        <v>60.067643516649845</v>
      </c>
      <c r="D21" s="13">
        <f t="shared" ref="D21:L21" si="2">((D13/40.32)*100)/((D13/40.32)+(D20/71.85)*0.9)</f>
        <v>55.068056855204183</v>
      </c>
      <c r="E21" s="13">
        <f t="shared" si="2"/>
        <v>50.955587387511443</v>
      </c>
      <c r="F21" s="13">
        <f t="shared" si="2"/>
        <v>57.442872723139438</v>
      </c>
      <c r="G21" s="13">
        <f t="shared" si="2"/>
        <v>57.838876892941116</v>
      </c>
      <c r="H21" s="13">
        <f t="shared" si="2"/>
        <v>57.405370360137596</v>
      </c>
      <c r="I21" s="13">
        <f t="shared" si="2"/>
        <v>55.151730490190481</v>
      </c>
      <c r="J21" s="13">
        <f t="shared" si="2"/>
        <v>51.190669596381355</v>
      </c>
      <c r="K21" s="13">
        <f t="shared" si="2"/>
        <v>59.989222485996798</v>
      </c>
      <c r="L21" s="13">
        <f t="shared" si="2"/>
        <v>47.282591233443036</v>
      </c>
    </row>
    <row r="22" spans="2:12" ht="16.5">
      <c r="B22" s="4" t="s">
        <v>112</v>
      </c>
      <c r="C22" s="13"/>
      <c r="D22" s="13"/>
      <c r="E22" s="13"/>
      <c r="F22" s="13"/>
      <c r="G22" s="13"/>
      <c r="H22" s="13"/>
      <c r="I22" s="13"/>
      <c r="J22" s="13"/>
      <c r="K22" s="13"/>
      <c r="L22" s="13"/>
    </row>
    <row r="23" spans="2:12">
      <c r="B23" s="4" t="s">
        <v>56</v>
      </c>
      <c r="C23" s="13">
        <v>4.4657042713276791</v>
      </c>
      <c r="D23" s="13"/>
      <c r="E23" s="13"/>
      <c r="F23" s="14">
        <v>4.9852185207633211</v>
      </c>
      <c r="G23" s="14">
        <v>7.1455412642102569</v>
      </c>
      <c r="H23" s="14">
        <v>5.4740240475730761</v>
      </c>
      <c r="I23" s="13"/>
      <c r="J23" s="13"/>
      <c r="K23" s="13">
        <v>5.5139266223289649</v>
      </c>
      <c r="L23" s="14">
        <v>8.0638378950014644</v>
      </c>
    </row>
    <row r="24" spans="2:12">
      <c r="B24" s="4" t="s">
        <v>57</v>
      </c>
      <c r="C24" s="13">
        <v>1.0691792490222602</v>
      </c>
      <c r="D24" s="13"/>
      <c r="E24" s="13"/>
      <c r="F24" s="13">
        <v>1.1126277161484242</v>
      </c>
      <c r="G24" s="13">
        <v>2.1317279686229162</v>
      </c>
      <c r="H24" s="13">
        <v>2.1595735075426172</v>
      </c>
      <c r="I24" s="13"/>
      <c r="J24" s="13"/>
      <c r="K24" s="13">
        <v>0.99735682554135296</v>
      </c>
      <c r="L24" s="13">
        <v>2.2325591685865378</v>
      </c>
    </row>
    <row r="25" spans="2:12">
      <c r="B25" s="4" t="s">
        <v>54</v>
      </c>
      <c r="C25" s="14">
        <v>1.541554889582865</v>
      </c>
      <c r="D25" s="14"/>
      <c r="E25" s="14"/>
      <c r="F25" s="13">
        <v>1.4890184230458723</v>
      </c>
      <c r="G25" s="14">
        <v>3.2041171462921541</v>
      </c>
      <c r="H25" s="14">
        <v>3.2166774958098543</v>
      </c>
      <c r="I25" s="14"/>
      <c r="J25" s="14"/>
      <c r="K25" s="14">
        <v>1.3992935963660178</v>
      </c>
      <c r="L25" s="13">
        <v>1.9616617197039241</v>
      </c>
    </row>
    <row r="26" spans="2:12">
      <c r="B26" s="4" t="s">
        <v>52</v>
      </c>
      <c r="C26" s="15">
        <v>322.43136852646637</v>
      </c>
      <c r="D26" s="15">
        <v>241.79914263233192</v>
      </c>
      <c r="E26" s="15">
        <v>139.49950536480688</v>
      </c>
      <c r="F26" s="15">
        <v>296.71170129412803</v>
      </c>
      <c r="G26" s="15">
        <v>318.81143153728931</v>
      </c>
      <c r="H26" s="15">
        <v>333.88596105877866</v>
      </c>
      <c r="I26" s="15">
        <v>321.98758404864094</v>
      </c>
      <c r="J26" s="15">
        <v>223.71614434907011</v>
      </c>
      <c r="K26" s="15">
        <v>337.12014706723892</v>
      </c>
      <c r="L26" s="15">
        <v>118.01253383404865</v>
      </c>
    </row>
    <row r="27" spans="2:12">
      <c r="B27" s="4" t="s">
        <v>53</v>
      </c>
      <c r="C27" s="15">
        <v>284.0734906045605</v>
      </c>
      <c r="D27" s="15">
        <v>154.00352004135107</v>
      </c>
      <c r="E27" s="15">
        <v>140.39863434921773</v>
      </c>
      <c r="F27" s="15">
        <v>207.6935322202184</v>
      </c>
      <c r="G27" s="15">
        <v>306.17284698863131</v>
      </c>
      <c r="H27" s="15">
        <v>294.85968689629203</v>
      </c>
      <c r="I27" s="15">
        <v>221.03052437327287</v>
      </c>
      <c r="J27" s="15">
        <v>193.50439618695452</v>
      </c>
      <c r="K27" s="15">
        <v>213.4492779527246</v>
      </c>
      <c r="L27" s="15">
        <v>123.30353580843322</v>
      </c>
    </row>
    <row r="28" spans="2:12">
      <c r="B28" s="4" t="s">
        <v>1</v>
      </c>
      <c r="C28" s="14">
        <v>27.967646130982502</v>
      </c>
      <c r="D28" s="14"/>
      <c r="E28" s="14"/>
      <c r="F28" s="13">
        <v>27.399993668634295</v>
      </c>
      <c r="G28" s="14">
        <v>61.133031861149462</v>
      </c>
      <c r="H28" s="14">
        <v>57.421233794006824</v>
      </c>
      <c r="I28" s="14"/>
      <c r="J28" s="14"/>
      <c r="K28" s="14">
        <v>26.586034200874789</v>
      </c>
      <c r="L28" s="13">
        <v>65.592190989800145</v>
      </c>
    </row>
    <row r="29" spans="2:12">
      <c r="B29" s="4" t="s">
        <v>3</v>
      </c>
      <c r="C29" s="15">
        <v>429.40704332568748</v>
      </c>
      <c r="D29" s="15"/>
      <c r="E29" s="15"/>
      <c r="F29" s="15">
        <v>363.54930765389685</v>
      </c>
      <c r="G29" s="15">
        <v>872.12140212327756</v>
      </c>
      <c r="H29" s="15">
        <v>881.52219881860651</v>
      </c>
      <c r="I29" s="15"/>
      <c r="J29" s="15"/>
      <c r="K29" s="15">
        <v>332.15137629695676</v>
      </c>
      <c r="L29" s="15">
        <v>783.9314055154116</v>
      </c>
    </row>
    <row r="30" spans="2:12">
      <c r="B30" s="4" t="s">
        <v>10</v>
      </c>
      <c r="C30" s="14">
        <v>20.721655212992886</v>
      </c>
      <c r="D30" s="14"/>
      <c r="E30" s="14"/>
      <c r="F30" s="14">
        <v>22.258408281577207</v>
      </c>
      <c r="G30" s="14">
        <v>26.530964825372827</v>
      </c>
      <c r="H30" s="14">
        <v>26.917578308835857</v>
      </c>
      <c r="I30" s="14"/>
      <c r="J30" s="14"/>
      <c r="K30" s="14">
        <v>20.841169491973947</v>
      </c>
      <c r="L30" s="14">
        <v>22.020418458748324</v>
      </c>
    </row>
    <row r="31" spans="2:12">
      <c r="B31" s="4" t="s">
        <v>7</v>
      </c>
      <c r="C31" s="15">
        <v>133.97275716965206</v>
      </c>
      <c r="D31" s="15"/>
      <c r="E31" s="15"/>
      <c r="F31" s="15">
        <v>144.66293490153342</v>
      </c>
      <c r="G31" s="15">
        <v>265.56683453309648</v>
      </c>
      <c r="H31" s="15">
        <v>270.62831452978969</v>
      </c>
      <c r="I31" s="15"/>
      <c r="J31" s="15"/>
      <c r="K31" s="15">
        <v>154.56064426093604</v>
      </c>
      <c r="L31" s="15">
        <v>255.34205931371082</v>
      </c>
    </row>
    <row r="32" spans="2:12">
      <c r="B32" s="4" t="s">
        <v>11</v>
      </c>
      <c r="C32" s="14">
        <v>23.638078760475857</v>
      </c>
      <c r="D32" s="14"/>
      <c r="E32" s="14"/>
      <c r="F32" s="14">
        <v>21.346328012308582</v>
      </c>
      <c r="G32" s="14">
        <v>68.269106509347154</v>
      </c>
      <c r="H32" s="14">
        <v>69.37510961626387</v>
      </c>
      <c r="I32" s="14"/>
      <c r="J32" s="14"/>
      <c r="K32" s="14">
        <v>23.907218774691753</v>
      </c>
      <c r="L32" s="14">
        <v>64.003243288768147</v>
      </c>
    </row>
    <row r="33" spans="2:12">
      <c r="B33" s="4" t="s">
        <v>0</v>
      </c>
      <c r="C33" s="13">
        <v>0.41258692159510169</v>
      </c>
      <c r="D33" s="16"/>
      <c r="E33" s="13"/>
      <c r="F33" s="16">
        <v>0.40872668724929195</v>
      </c>
      <c r="G33" s="13">
        <v>0.87813475140895925</v>
      </c>
      <c r="H33" s="13">
        <v>0.78834424517276447</v>
      </c>
      <c r="I33" s="13"/>
      <c r="J33" s="16"/>
      <c r="K33" s="13">
        <v>0.46390753685325492</v>
      </c>
      <c r="L33" s="16">
        <v>0.65574423141241889</v>
      </c>
    </row>
    <row r="34" spans="2:12">
      <c r="B34" s="4" t="s">
        <v>2</v>
      </c>
      <c r="C34" s="15">
        <v>341.66230349234672</v>
      </c>
      <c r="D34" s="15"/>
      <c r="E34" s="15"/>
      <c r="F34" s="15">
        <v>263.74341158684024</v>
      </c>
      <c r="G34" s="15">
        <v>664.34925536427727</v>
      </c>
      <c r="H34" s="15">
        <v>608.99018142703267</v>
      </c>
      <c r="I34" s="15"/>
      <c r="J34" s="15"/>
      <c r="K34" s="15">
        <v>245.5405273147253</v>
      </c>
      <c r="L34" s="15">
        <v>698.29592372493562</v>
      </c>
    </row>
    <row r="35" spans="2:12">
      <c r="B35" s="4" t="s">
        <v>12</v>
      </c>
      <c r="C35" s="14">
        <v>18.842669188953767</v>
      </c>
      <c r="D35" s="14"/>
      <c r="E35" s="14"/>
      <c r="F35" s="14">
        <v>16.954367863097119</v>
      </c>
      <c r="G35" s="14">
        <v>54.772335197107196</v>
      </c>
      <c r="H35" s="14">
        <v>54.453859635885117</v>
      </c>
      <c r="I35" s="14"/>
      <c r="J35" s="14"/>
      <c r="K35" s="14">
        <v>16.383783062157097</v>
      </c>
      <c r="L35" s="14">
        <v>46.886437687723571</v>
      </c>
    </row>
    <row r="36" spans="2:12">
      <c r="B36" s="4" t="s">
        <v>13</v>
      </c>
      <c r="C36" s="14">
        <v>38.92582082201254</v>
      </c>
      <c r="D36" s="14"/>
      <c r="E36" s="14"/>
      <c r="F36" s="14">
        <v>34.508016970711196</v>
      </c>
      <c r="G36" s="14">
        <v>98.799024312483084</v>
      </c>
      <c r="H36" s="14">
        <v>98.816313974549246</v>
      </c>
      <c r="I36" s="14"/>
      <c r="J36" s="14"/>
      <c r="K36" s="14">
        <v>33.803713864451282</v>
      </c>
      <c r="L36" s="14">
        <v>84.443181555515409</v>
      </c>
    </row>
    <row r="37" spans="2:12">
      <c r="B37" s="4" t="s">
        <v>14</v>
      </c>
      <c r="C37" s="13">
        <v>4.7498628020421698</v>
      </c>
      <c r="D37" s="13"/>
      <c r="E37" s="13"/>
      <c r="F37" s="13">
        <v>4.2747240398446369</v>
      </c>
      <c r="G37" s="13">
        <v>12.699583185869106</v>
      </c>
      <c r="H37" s="13">
        <v>12.68518788302606</v>
      </c>
      <c r="I37" s="13"/>
      <c r="J37" s="13"/>
      <c r="K37" s="13">
        <v>4.1182747921159706</v>
      </c>
      <c r="L37" s="13">
        <v>10.899685508977962</v>
      </c>
    </row>
    <row r="38" spans="2:12">
      <c r="B38" s="4" t="s">
        <v>15</v>
      </c>
      <c r="C38" s="14">
        <v>21.407240851881038</v>
      </c>
      <c r="D38" s="14"/>
      <c r="E38" s="14"/>
      <c r="F38" s="14">
        <v>19.393222053082962</v>
      </c>
      <c r="G38" s="14">
        <v>52.434856460596706</v>
      </c>
      <c r="H38" s="14">
        <v>52.297679597401093</v>
      </c>
      <c r="I38" s="14"/>
      <c r="J38" s="14"/>
      <c r="K38" s="14">
        <v>18.64444606862153</v>
      </c>
      <c r="L38" s="14">
        <v>45.15384215888011</v>
      </c>
    </row>
    <row r="39" spans="2:12">
      <c r="B39" s="4" t="s">
        <v>16</v>
      </c>
      <c r="C39" s="13">
        <v>5.1803879753004338</v>
      </c>
      <c r="D39" s="13"/>
      <c r="E39" s="13"/>
      <c r="F39" s="13">
        <v>5.0860782767916612</v>
      </c>
      <c r="G39" s="13">
        <v>10.524114480142643</v>
      </c>
      <c r="H39" s="13">
        <v>10.575829647145543</v>
      </c>
      <c r="I39" s="13"/>
      <c r="J39" s="13"/>
      <c r="K39" s="13">
        <v>4.8356575848867074</v>
      </c>
      <c r="L39" s="13">
        <v>9.0175753161866119</v>
      </c>
    </row>
    <row r="40" spans="2:12">
      <c r="B40" s="4" t="s">
        <v>17</v>
      </c>
      <c r="C40" s="13">
        <v>1.8073089914085969</v>
      </c>
      <c r="D40" s="13"/>
      <c r="E40" s="13"/>
      <c r="F40" s="13">
        <v>1.777812835446986</v>
      </c>
      <c r="G40" s="13">
        <v>3.3120401094194207</v>
      </c>
      <c r="H40" s="13">
        <v>3.3124113390654455</v>
      </c>
      <c r="I40" s="13"/>
      <c r="J40" s="13"/>
      <c r="K40" s="13">
        <v>1.6632136628943459</v>
      </c>
      <c r="L40" s="13">
        <v>2.8794657918581752</v>
      </c>
    </row>
    <row r="41" spans="2:12">
      <c r="B41" s="4" t="s">
        <v>18</v>
      </c>
      <c r="C41" s="13">
        <v>5.739621817853215</v>
      </c>
      <c r="D41" s="13"/>
      <c r="E41" s="13"/>
      <c r="F41" s="13">
        <v>5.9122444216492926</v>
      </c>
      <c r="G41" s="13">
        <v>10.210257696337564</v>
      </c>
      <c r="H41" s="13">
        <v>10.214615872310844</v>
      </c>
      <c r="I41" s="13"/>
      <c r="J41" s="13"/>
      <c r="K41" s="13">
        <v>5.5854941055139413</v>
      </c>
      <c r="L41" s="13">
        <v>8.6567726138854262</v>
      </c>
    </row>
    <row r="42" spans="2:12">
      <c r="B42" s="4" t="s">
        <v>19</v>
      </c>
      <c r="C42" s="16">
        <v>0.83200178662066349</v>
      </c>
      <c r="D42" s="16"/>
      <c r="E42" s="13"/>
      <c r="F42" s="13">
        <v>0.86961119338393411</v>
      </c>
      <c r="G42" s="16">
        <v>1.3027830203971587</v>
      </c>
      <c r="H42" s="16">
        <v>1.3182852827883205</v>
      </c>
      <c r="I42" s="16"/>
      <c r="J42" s="16"/>
      <c r="K42" s="13">
        <v>0.8287087058899778</v>
      </c>
      <c r="L42" s="13">
        <v>1.0989912398811437</v>
      </c>
    </row>
    <row r="43" spans="2:12">
      <c r="B43" s="4" t="s">
        <v>20</v>
      </c>
      <c r="C43" s="13">
        <v>4.6784767976725536</v>
      </c>
      <c r="D43" s="13"/>
      <c r="E43" s="13"/>
      <c r="F43" s="13">
        <v>4.9707421351929559</v>
      </c>
      <c r="G43" s="13">
        <v>6.6681377084980902</v>
      </c>
      <c r="H43" s="13">
        <v>6.7298987035512647</v>
      </c>
      <c r="I43" s="13"/>
      <c r="J43" s="13"/>
      <c r="K43" s="13">
        <v>4.7697836373717122</v>
      </c>
      <c r="L43" s="13">
        <v>5.4709877003827092</v>
      </c>
    </row>
    <row r="44" spans="2:12">
      <c r="B44" s="4" t="s">
        <v>21</v>
      </c>
      <c r="C44" s="16">
        <v>0.87567955018831323</v>
      </c>
      <c r="D44" s="13"/>
      <c r="E44" s="16"/>
      <c r="F44" s="13">
        <v>0.92901829050421469</v>
      </c>
      <c r="G44" s="16">
        <v>1.1391073535016845</v>
      </c>
      <c r="H44" s="16">
        <v>1.1416955175433854</v>
      </c>
      <c r="I44" s="16"/>
      <c r="J44" s="13"/>
      <c r="K44" s="16">
        <v>0.88848627999753116</v>
      </c>
      <c r="L44" s="13">
        <v>0.92374337176824073</v>
      </c>
    </row>
    <row r="45" spans="2:12">
      <c r="B45" s="4" t="s">
        <v>22</v>
      </c>
      <c r="C45" s="13">
        <v>2.1325427574735754</v>
      </c>
      <c r="D45" s="13"/>
      <c r="E45" s="13"/>
      <c r="F45" s="13">
        <v>2.2934681576836229</v>
      </c>
      <c r="G45" s="13">
        <v>2.5794282918858387</v>
      </c>
      <c r="H45" s="13">
        <v>2.601624113294756</v>
      </c>
      <c r="I45" s="13"/>
      <c r="J45" s="13"/>
      <c r="K45" s="13">
        <v>2.1967485836804008</v>
      </c>
      <c r="L45" s="13">
        <v>2.0948171073414814</v>
      </c>
    </row>
    <row r="46" spans="2:12">
      <c r="B46" s="4" t="s">
        <v>23</v>
      </c>
      <c r="C46" s="16">
        <v>0.27760971606184009</v>
      </c>
      <c r="D46" s="16"/>
      <c r="E46" s="16"/>
      <c r="F46" s="16">
        <v>0.29843877281775866</v>
      </c>
      <c r="G46" s="16">
        <v>0.31011121115974</v>
      </c>
      <c r="H46" s="16">
        <v>0.31467270725077723</v>
      </c>
      <c r="I46" s="16"/>
      <c r="J46" s="16"/>
      <c r="K46" s="16">
        <v>0.28722161516724565</v>
      </c>
      <c r="L46" s="16">
        <v>0.25081634135895459</v>
      </c>
    </row>
    <row r="47" spans="2:12">
      <c r="B47" s="4" t="s">
        <v>24</v>
      </c>
      <c r="C47" s="13">
        <v>1.6551505607799111</v>
      </c>
      <c r="D47" s="13"/>
      <c r="E47" s="13"/>
      <c r="F47" s="13">
        <v>1.7792154926634938</v>
      </c>
      <c r="G47" s="13">
        <v>1.7704020933780686</v>
      </c>
      <c r="H47" s="13">
        <v>1.7881420623672664</v>
      </c>
      <c r="I47" s="13"/>
      <c r="J47" s="13"/>
      <c r="K47" s="13">
        <v>1.7457431270180566</v>
      </c>
      <c r="L47" s="13">
        <v>1.4278134464262404</v>
      </c>
    </row>
    <row r="48" spans="2:12">
      <c r="B48" s="4" t="s">
        <v>25</v>
      </c>
      <c r="C48" s="16">
        <v>0.23116187140454134</v>
      </c>
      <c r="D48" s="16"/>
      <c r="E48" s="16"/>
      <c r="F48" s="16">
        <v>0.24953150470180718</v>
      </c>
      <c r="G48" s="16">
        <v>0.23345645525917616</v>
      </c>
      <c r="H48" s="16">
        <v>0.23831423997685486</v>
      </c>
      <c r="I48" s="16"/>
      <c r="J48" s="16"/>
      <c r="K48" s="16">
        <v>0.24274777275084819</v>
      </c>
      <c r="L48" s="16">
        <v>0.18705250595261264</v>
      </c>
    </row>
    <row r="49" spans="2:12">
      <c r="B49" s="4" t="s">
        <v>8</v>
      </c>
      <c r="C49" s="13">
        <v>3.5468870207274215</v>
      </c>
      <c r="D49" s="13"/>
      <c r="E49" s="13"/>
      <c r="F49" s="13">
        <v>3.8191000703449509</v>
      </c>
      <c r="G49" s="13">
        <v>6.2604826558946627</v>
      </c>
      <c r="H49" s="13">
        <v>6.3629283679481672</v>
      </c>
      <c r="I49" s="13"/>
      <c r="J49" s="13"/>
      <c r="K49" s="13">
        <v>4.3147546993830099</v>
      </c>
      <c r="L49" s="13">
        <v>6.2563834101646947</v>
      </c>
    </row>
    <row r="50" spans="2:12">
      <c r="B50" s="4" t="s">
        <v>9</v>
      </c>
      <c r="C50" s="13">
        <v>1.3097102788933099</v>
      </c>
      <c r="D50" s="13"/>
      <c r="E50" s="13"/>
      <c r="F50" s="13">
        <v>1.2087803291717529</v>
      </c>
      <c r="G50" s="13">
        <v>3.6886176553380459</v>
      </c>
      <c r="H50" s="13">
        <v>3.8018804481475321</v>
      </c>
      <c r="I50" s="13"/>
      <c r="J50" s="13"/>
      <c r="K50" s="13">
        <v>1.3579093396090973</v>
      </c>
      <c r="L50" s="13">
        <v>3.6020842440074206</v>
      </c>
    </row>
    <row r="51" spans="2:12">
      <c r="B51" s="4" t="s">
        <v>4</v>
      </c>
      <c r="C51" s="13">
        <v>2.0223529256989585</v>
      </c>
      <c r="D51" s="13"/>
      <c r="E51" s="13"/>
      <c r="F51" s="13">
        <v>1.985703901249289</v>
      </c>
      <c r="G51" s="13">
        <v>3.8773152451477495</v>
      </c>
      <c r="H51" s="13">
        <v>3.9018355190900422</v>
      </c>
      <c r="I51" s="13"/>
      <c r="J51" s="13"/>
      <c r="K51" s="13">
        <v>2.3952489224721978</v>
      </c>
      <c r="L51" s="13">
        <v>3.4354388869759287</v>
      </c>
    </row>
    <row r="52" spans="2:12">
      <c r="B52" s="4" t="s">
        <v>5</v>
      </c>
      <c r="C52" s="13">
        <v>2.9175813151434813</v>
      </c>
      <c r="D52" s="13"/>
      <c r="E52" s="13"/>
      <c r="F52" s="13">
        <v>2.7196232531518483</v>
      </c>
      <c r="G52" s="13">
        <v>7.3036041445223132</v>
      </c>
      <c r="H52" s="13">
        <v>7.4031728889419801</v>
      </c>
      <c r="I52" s="13"/>
      <c r="J52" s="13"/>
      <c r="K52" s="13">
        <v>3.0259392726552314</v>
      </c>
      <c r="L52" s="13">
        <v>6.27040031248346</v>
      </c>
    </row>
    <row r="53" spans="2:12">
      <c r="B53" s="4" t="s">
        <v>6</v>
      </c>
      <c r="C53" s="13">
        <v>0.67123774698361771</v>
      </c>
      <c r="D53" s="13"/>
      <c r="E53" s="13"/>
      <c r="F53" s="16">
        <v>0.61906826173311202</v>
      </c>
      <c r="G53" s="13">
        <v>1.7513279599339433</v>
      </c>
      <c r="H53" s="13">
        <v>1.7665456095892522</v>
      </c>
      <c r="I53" s="13"/>
      <c r="J53" s="13"/>
      <c r="K53" s="13">
        <v>0.65336161088741807</v>
      </c>
      <c r="L53" s="16">
        <v>1.2920751051207198</v>
      </c>
    </row>
    <row r="54" spans="2:12" ht="16.5">
      <c r="B54" s="4" t="s">
        <v>107</v>
      </c>
      <c r="C54" s="17">
        <v>0.70488168517946237</v>
      </c>
      <c r="D54" s="17"/>
      <c r="E54" s="17"/>
      <c r="F54" s="17"/>
      <c r="G54" s="17">
        <v>0.70401795612781504</v>
      </c>
      <c r="H54" s="17">
        <v>0.7040417141541756</v>
      </c>
      <c r="I54" s="17"/>
      <c r="J54" s="17"/>
      <c r="K54" s="17">
        <v>0.70528496504727245</v>
      </c>
      <c r="L54" s="17"/>
    </row>
    <row r="55" spans="2:12" ht="16.5">
      <c r="B55" s="4" t="s">
        <v>108</v>
      </c>
      <c r="C55" s="17">
        <v>0.51279652620558858</v>
      </c>
      <c r="D55" s="17"/>
      <c r="E55" s="17"/>
      <c r="F55" s="17"/>
      <c r="G55" s="17">
        <v>0.51287190585946452</v>
      </c>
      <c r="H55" s="17">
        <v>0.51286852473502909</v>
      </c>
      <c r="I55" s="17"/>
      <c r="J55" s="17"/>
      <c r="K55" s="17">
        <v>0.51274019995312725</v>
      </c>
      <c r="L55" s="17"/>
    </row>
    <row r="56" spans="2:12" ht="16.5">
      <c r="B56" s="4" t="s">
        <v>109</v>
      </c>
      <c r="C56" s="16">
        <v>18.656216202216267</v>
      </c>
      <c r="D56" s="16"/>
      <c r="E56" s="16"/>
      <c r="F56" s="16"/>
      <c r="G56" s="16">
        <v>18.559619119376709</v>
      </c>
      <c r="H56" s="16">
        <v>18.56423358695184</v>
      </c>
      <c r="I56" s="16"/>
      <c r="J56" s="16"/>
      <c r="K56" s="16">
        <v>18.689196909148009</v>
      </c>
      <c r="L56" s="16"/>
    </row>
    <row r="57" spans="2:12" ht="16.5">
      <c r="B57" s="4" t="s">
        <v>110</v>
      </c>
      <c r="C57" s="16">
        <v>15.624212439442458</v>
      </c>
      <c r="D57" s="16"/>
      <c r="E57" s="16"/>
      <c r="F57" s="16"/>
      <c r="G57" s="16">
        <v>15.597600488388633</v>
      </c>
      <c r="H57" s="16">
        <v>15.598657074721951</v>
      </c>
      <c r="I57" s="16"/>
      <c r="J57" s="16"/>
      <c r="K57" s="16">
        <v>15.638253411344527</v>
      </c>
      <c r="L57" s="16"/>
    </row>
    <row r="58" spans="2:12" ht="16.5">
      <c r="B58" s="5" t="s">
        <v>111</v>
      </c>
      <c r="C58" s="11">
        <v>38.889000404006062</v>
      </c>
      <c r="D58" s="11"/>
      <c r="E58" s="11"/>
      <c r="F58" s="11"/>
      <c r="G58" s="11">
        <v>38.71742689327349</v>
      </c>
      <c r="H58" s="11">
        <v>38.722376194169058</v>
      </c>
      <c r="I58" s="11"/>
      <c r="J58" s="11"/>
      <c r="K58" s="11">
        <v>38.9444180379353</v>
      </c>
      <c r="L58" s="11"/>
    </row>
    <row r="59" spans="2:12" ht="17">
      <c r="B59" s="3" t="s">
        <v>120</v>
      </c>
      <c r="C59" s="24">
        <f>C54-((C28/C29)*($C$77*$D$76)/($C$76*$D$77))*(EXP($B$80*C5*10^6)-1)</f>
        <v>0.70487485933958061</v>
      </c>
      <c r="D59" s="24"/>
      <c r="E59" s="24"/>
      <c r="F59" s="24"/>
      <c r="G59" s="24">
        <f>G54-((G28/G29)*($C$77*$D$76)/($C$76*$D$77))*(EXP($B$80*G5*10^6)-1)</f>
        <v>0.70401699547365515</v>
      </c>
      <c r="H59" s="17">
        <f t="shared" ref="H59:K59" si="3">H54-((H28/H29)*($C$77*$D$76)/($C$76*$D$77))*(EXP($B$80*H5*10^6)-1)</f>
        <v>0.70404082145045754</v>
      </c>
      <c r="I59" s="17"/>
      <c r="J59" s="17"/>
      <c r="K59" s="17">
        <f t="shared" si="3"/>
        <v>0.70527657649824738</v>
      </c>
      <c r="L59" s="17"/>
    </row>
    <row r="60" spans="2:12" ht="17">
      <c r="B60" t="s">
        <v>121</v>
      </c>
      <c r="C60" s="17">
        <f>C55-((C39/C38)*($F$77*$E$76)/($E$77*$F$76))*(EXP($B$81*C5*10^6)-1)</f>
        <v>0.51279403849310334</v>
      </c>
      <c r="D60" s="17"/>
      <c r="E60" s="17"/>
      <c r="F60" s="17"/>
      <c r="G60" s="17">
        <f>G55-((G39/G38)*($F$77*$E$76)/($E$77*$F$76))*(EXP($B$81*G5*10^6)-1)</f>
        <v>0.51287163604425035</v>
      </c>
      <c r="H60" s="17">
        <f t="shared" ref="H60:K60" si="4">H55-((H39/H38)*($F$77*$E$76)/($E$77*$F$76))*(EXP($B$81*H5*10^6)-1)</f>
        <v>0.51286825288274818</v>
      </c>
      <c r="I60" s="17"/>
      <c r="J60" s="17"/>
      <c r="K60" s="17">
        <f t="shared" si="4"/>
        <v>0.5127375336799096</v>
      </c>
      <c r="L60" s="17"/>
    </row>
    <row r="61" spans="2:12" ht="17.5">
      <c r="B61" s="22" t="s">
        <v>145</v>
      </c>
      <c r="C61" s="16">
        <f>C56-((C53/C51)*($I$77*$G$76)/($G$77*$I$76))*(EXP($B$82*C5*10^6)-1)</f>
        <v>18.647951436381735</v>
      </c>
      <c r="D61" s="16"/>
      <c r="E61" s="16"/>
      <c r="F61" s="16"/>
      <c r="G61" s="16">
        <f>G56-((G53/G51)*($I$77*$G$76)/($G$77*$I$76))*(EXP($B$82*G5*10^6)-1)</f>
        <v>18.558148579057427</v>
      </c>
      <c r="H61" s="16">
        <f t="shared" ref="H61:K61" si="5">H56-((H53/H51)*($I$77*$G$76)/($G$77*$I$76))*(EXP($B$82*H5*10^6)-1)</f>
        <v>18.562759590409037</v>
      </c>
      <c r="I61" s="16"/>
      <c r="J61" s="16"/>
      <c r="K61" s="16">
        <f t="shared" si="5"/>
        <v>18.682404652465319</v>
      </c>
      <c r="L61" s="16"/>
    </row>
    <row r="62" spans="2:12" ht="17.5">
      <c r="B62" s="21" t="s">
        <v>147</v>
      </c>
      <c r="C62" s="16">
        <f>C57-((C53/C51)*((1-$I$77)*$G$76)/($G$77*$I$76))*(EXP($B$83*C5*10^6)-1)</f>
        <v>15.623828406942</v>
      </c>
      <c r="D62" s="16"/>
      <c r="E62" s="16"/>
      <c r="F62" s="16"/>
      <c r="G62" s="16">
        <f>G57-((G53/G51)*((1-$I$77)*$G$76)/($G$77*$I$76))*(EXP($B$83*G5*10^6)-1)</f>
        <v>15.597532221979419</v>
      </c>
      <c r="H62" s="16">
        <f t="shared" ref="H62:K62" si="6">H57-((H53/H51)*((1-$I$77)*$G$76)/($G$77*$I$76))*(EXP($B$83*H5*10^6)-1)</f>
        <v>15.59858864786561</v>
      </c>
      <c r="I62" s="16"/>
      <c r="J62" s="16"/>
      <c r="K62" s="16">
        <f t="shared" si="6"/>
        <v>15.637937800791267</v>
      </c>
      <c r="L62" s="16"/>
    </row>
    <row r="63" spans="2:12" ht="17.5">
      <c r="B63" s="23" t="s">
        <v>149</v>
      </c>
      <c r="C63" s="12">
        <f>C58-((C52/C51)*($H$77*$G$76)/($G$77*$H$76))*(EXP($B$84*C5*10^6)-1)</f>
        <v>38.877165372973451</v>
      </c>
      <c r="D63" s="12"/>
      <c r="E63" s="12"/>
      <c r="F63" s="12"/>
      <c r="G63" s="12">
        <f>G58-((G52/G51)*($H$77*$G$76)/($G$77*$H$76))*(EXP($B$84*G5*10^6)-1)</f>
        <v>38.715406244730197</v>
      </c>
      <c r="H63" s="12">
        <f t="shared" ref="H63:K63" si="7">H58-((H52/H51)*($H$77*$G$76)/($G$77*$H$76))*(EXP($B$84*H5*10^6)-1)</f>
        <v>38.720340869941197</v>
      </c>
      <c r="I63" s="12"/>
      <c r="J63" s="12"/>
      <c r="K63" s="12">
        <f t="shared" si="7"/>
        <v>38.934054383244934</v>
      </c>
      <c r="L63" s="12"/>
    </row>
    <row r="64" spans="2:12">
      <c r="B64" s="34" t="s">
        <v>152</v>
      </c>
    </row>
    <row r="65" spans="1:13" ht="17.5">
      <c r="B65" s="4" t="s">
        <v>113</v>
      </c>
    </row>
    <row r="66" spans="1:13">
      <c r="B66" s="4" t="s">
        <v>114</v>
      </c>
    </row>
    <row r="67" spans="1:13" ht="17.5">
      <c r="B67" t="s">
        <v>117</v>
      </c>
    </row>
    <row r="68" spans="1:13" ht="16.5">
      <c r="B68" s="4" t="s">
        <v>150</v>
      </c>
    </row>
    <row r="69" spans="1:13" ht="16.5">
      <c r="B69" s="18" t="s">
        <v>115</v>
      </c>
    </row>
    <row r="70" spans="1:13" ht="16.5">
      <c r="B70" t="s">
        <v>142</v>
      </c>
    </row>
    <row r="71" spans="1:13">
      <c r="B71" t="s">
        <v>119</v>
      </c>
    </row>
    <row r="74" spans="1:13" ht="15" thickBot="1"/>
    <row r="75" spans="1:13">
      <c r="A75" s="49" t="s">
        <v>188</v>
      </c>
      <c r="B75" s="50"/>
      <c r="C75" s="50" t="s">
        <v>124</v>
      </c>
      <c r="D75" s="51" t="s">
        <v>125</v>
      </c>
      <c r="E75" s="51" t="s">
        <v>126</v>
      </c>
      <c r="F75" s="51" t="s">
        <v>127</v>
      </c>
      <c r="G75" s="51" t="s">
        <v>128</v>
      </c>
      <c r="H75" s="51" t="s">
        <v>129</v>
      </c>
      <c r="I75" s="51" t="s">
        <v>130</v>
      </c>
      <c r="J75" s="50"/>
      <c r="K75" s="50"/>
      <c r="L75" s="50"/>
      <c r="M75" s="52"/>
    </row>
    <row r="76" spans="1:13">
      <c r="A76" s="53"/>
      <c r="B76" s="54" t="s">
        <v>122</v>
      </c>
      <c r="C76" s="54">
        <v>85.467799999999997</v>
      </c>
      <c r="D76" s="55">
        <v>87.62</v>
      </c>
      <c r="E76" s="55">
        <v>144.24199999999999</v>
      </c>
      <c r="F76" s="54">
        <v>150.36000000000001</v>
      </c>
      <c r="G76" s="55">
        <v>207.2</v>
      </c>
      <c r="H76" s="55">
        <v>232.0377</v>
      </c>
      <c r="I76" s="55">
        <v>238.02891</v>
      </c>
      <c r="J76" s="54"/>
      <c r="K76" s="54"/>
      <c r="L76" s="54"/>
      <c r="M76" s="56"/>
    </row>
    <row r="77" spans="1:13">
      <c r="A77" s="53"/>
      <c r="B77" s="54" t="s">
        <v>123</v>
      </c>
      <c r="C77" s="54">
        <v>0.27829999999999999</v>
      </c>
      <c r="D77" s="57">
        <v>9.8599999999999993E-2</v>
      </c>
      <c r="E77" s="58">
        <v>0.23798</v>
      </c>
      <c r="F77" s="54">
        <v>0.15</v>
      </c>
      <c r="G77" s="54">
        <v>1.4E-2</v>
      </c>
      <c r="H77" s="54">
        <v>0.99980000000000002</v>
      </c>
      <c r="I77" s="54">
        <v>0.99274200000000001</v>
      </c>
      <c r="J77" s="54"/>
      <c r="K77" s="54"/>
      <c r="L77" s="54"/>
      <c r="M77" s="56"/>
    </row>
    <row r="78" spans="1:13">
      <c r="A78" s="53"/>
      <c r="B78" s="54"/>
      <c r="C78" s="54"/>
      <c r="D78" s="54"/>
      <c r="E78" s="54"/>
      <c r="F78" s="54"/>
      <c r="G78" s="54"/>
      <c r="H78" s="54"/>
      <c r="I78" s="68" t="s">
        <v>138</v>
      </c>
      <c r="J78" s="54"/>
      <c r="K78" s="54"/>
      <c r="L78" s="54"/>
      <c r="M78" s="56"/>
    </row>
    <row r="79" spans="1:13">
      <c r="A79" s="53" t="s">
        <v>131</v>
      </c>
      <c r="B79" s="61" t="s">
        <v>143</v>
      </c>
      <c r="C79" s="54"/>
      <c r="D79" s="54"/>
      <c r="E79" s="54"/>
      <c r="F79" s="54"/>
      <c r="G79" s="54"/>
      <c r="H79" s="54"/>
      <c r="I79" s="62" t="s">
        <v>139</v>
      </c>
      <c r="J79" s="54" t="s">
        <v>137</v>
      </c>
      <c r="K79" s="54"/>
      <c r="L79" s="54"/>
      <c r="M79" s="56"/>
    </row>
    <row r="80" spans="1:13">
      <c r="A80" s="53" t="s">
        <v>132</v>
      </c>
      <c r="B80" s="62">
        <v>1.3930000000000001E-11</v>
      </c>
      <c r="C80" s="54">
        <f>(C28/C29)*($C$77*$D$76)/($C$76*$D$77)</f>
        <v>0.1884619877773514</v>
      </c>
      <c r="D80" s="54"/>
      <c r="E80" s="54"/>
      <c r="F80" s="54"/>
      <c r="G80" s="54"/>
      <c r="H80" s="54"/>
      <c r="I80" s="54">
        <v>17.899999999999999</v>
      </c>
      <c r="J80" s="54">
        <v>378</v>
      </c>
      <c r="K80" s="54">
        <f>(I80/J80)*($C$77*$D$76)/($C$76*$D$77)</f>
        <v>0.13702450640466279</v>
      </c>
      <c r="L80" s="54"/>
      <c r="M80" s="56"/>
    </row>
    <row r="81" spans="1:13">
      <c r="A81" s="53" t="s">
        <v>133</v>
      </c>
      <c r="B81" s="62">
        <v>6.5390000000000003E-12</v>
      </c>
      <c r="C81" s="54">
        <f>(C39/C38)*($F$77*$E$76)/($E$77*$F$76)</f>
        <v>0.14632273447740468</v>
      </c>
      <c r="D81" s="54"/>
      <c r="E81" s="54"/>
      <c r="F81" s="54"/>
      <c r="G81" s="54"/>
      <c r="H81" s="54"/>
      <c r="I81" s="54">
        <v>2.99</v>
      </c>
      <c r="J81" s="54">
        <v>22.5</v>
      </c>
      <c r="K81" s="54">
        <f>(I81/J81)*($F$77*$E$76)/($E$77*$F$76)</f>
        <v>8.0352406393372225E-2</v>
      </c>
      <c r="L81" s="54"/>
      <c r="M81" s="56"/>
    </row>
    <row r="82" spans="1:13">
      <c r="A82" s="53" t="s">
        <v>134</v>
      </c>
      <c r="B82" s="62">
        <v>1.5512499999999999E-10</v>
      </c>
      <c r="C82" s="54">
        <f>(C53/C51)*($I$77*$G$76)/($G$77*$I$76)</f>
        <v>20.487446236232586</v>
      </c>
      <c r="D82" s="54"/>
      <c r="E82" s="54"/>
      <c r="F82" s="54"/>
      <c r="G82" s="54"/>
      <c r="H82" s="54"/>
      <c r="I82" s="54">
        <v>0.57999999999999996</v>
      </c>
      <c r="J82" s="54">
        <v>7.45</v>
      </c>
      <c r="K82" s="54">
        <f>(I82/J82)*($I$77*$G$76)/($G$77*$I$76)</f>
        <v>4.805517070743929</v>
      </c>
      <c r="L82" s="54"/>
      <c r="M82" s="56"/>
    </row>
    <row r="83" spans="1:13">
      <c r="A83" s="53" t="s">
        <v>135</v>
      </c>
      <c r="B83" s="62">
        <v>9.8484999999999996E-10</v>
      </c>
      <c r="C83" s="54">
        <f>(C53/C51)*((1-$I$77)*$G$76)/($G$77*$I$76)</f>
        <v>0.14978502449032663</v>
      </c>
      <c r="D83" s="54">
        <f>C82/137.88</f>
        <v>0.14858896312904399</v>
      </c>
      <c r="E83" s="54"/>
      <c r="F83" s="54"/>
      <c r="G83" s="54"/>
      <c r="H83" s="54"/>
      <c r="I83" s="54">
        <v>0.57999999999999996</v>
      </c>
      <c r="J83" s="54">
        <v>7.45</v>
      </c>
      <c r="K83" s="54">
        <f>(I83/J83)*((1-$I$77)*$G$76)/($G$77*$I$76)</f>
        <v>3.513344141726589E-2</v>
      </c>
      <c r="L83" s="54">
        <f>K82/137.88</f>
        <v>3.4852894333796992E-2</v>
      </c>
      <c r="M83" s="56"/>
    </row>
    <row r="84" spans="1:13">
      <c r="A84" s="53" t="s">
        <v>136</v>
      </c>
      <c r="B84" s="62">
        <v>4.9475000000000002E-11</v>
      </c>
      <c r="C84" s="54">
        <f>(C52/C51)*($H$77*$G$76)/($G$77*$H$76)</f>
        <v>91.998832738569092</v>
      </c>
      <c r="D84" s="54"/>
      <c r="E84" s="54"/>
      <c r="F84" s="54"/>
      <c r="G84" s="54"/>
      <c r="H84" s="54"/>
      <c r="I84" s="54">
        <v>2.93</v>
      </c>
      <c r="J84" s="54">
        <v>7.45</v>
      </c>
      <c r="K84" s="54">
        <f>(I84/J84)*($H$77*$G$76)/($G$77*$H$76)</f>
        <v>25.080006424436242</v>
      </c>
      <c r="L84" s="54"/>
      <c r="M84" s="56"/>
    </row>
    <row r="85" spans="1:13">
      <c r="A85" s="53"/>
      <c r="B85" s="54"/>
      <c r="C85" s="54"/>
      <c r="D85" s="54"/>
      <c r="E85" s="54"/>
      <c r="F85" s="54"/>
      <c r="G85" s="54"/>
      <c r="H85" s="54"/>
      <c r="I85" s="68" t="s">
        <v>138</v>
      </c>
      <c r="J85" s="54" t="s">
        <v>141</v>
      </c>
      <c r="K85" s="54" t="s">
        <v>140</v>
      </c>
      <c r="L85" s="54"/>
      <c r="M85" s="56"/>
    </row>
    <row r="86" spans="1:13" ht="17">
      <c r="A86" s="53" t="s">
        <v>120</v>
      </c>
      <c r="B86" s="54"/>
      <c r="C86" s="54">
        <f>C54-((C28/C29)*($C$77*$D$76)/($C$76*$D$77))*(EXP($B$80*C5*10^6)-1)</f>
        <v>0.70487485933958061</v>
      </c>
      <c r="D86" s="69" t="e">
        <f>D54-((D28/D29)*($C$77*$D$76)/($C$76*$D$77))*(EXP($B$80*D5*10^6)-1)</f>
        <v>#DIV/0!</v>
      </c>
      <c r="E86" s="69" t="e">
        <f>E54-((E28/E29)*($C$77*$D$76)/($C$76*$D$77))*(EXP($B$80*E5*10^6)-1)</f>
        <v>#DIV/0!</v>
      </c>
      <c r="F86" s="69">
        <f>F54-((F28/F29)*($C$77*$D$76)/($C$76*$D$77))*(EXP($B$80*F5*10^6)-1)</f>
        <v>0</v>
      </c>
      <c r="G86" s="69">
        <f>G54-((G28/G29)*($C$77*$D$76)/($C$76*$D$77))*(EXP($B$80*G5*10^6)-1)</f>
        <v>0.70401699547365515</v>
      </c>
      <c r="H86" s="54"/>
      <c r="I86" s="54">
        <v>0.70448495948524092</v>
      </c>
      <c r="J86" s="54">
        <v>1.1399999999999999</v>
      </c>
      <c r="K86" s="54">
        <f>I86-K80*(EXP(J86*10^6*$B$80)-1)</f>
        <v>0.70448278349139681</v>
      </c>
      <c r="L86" s="54"/>
      <c r="M86" s="56">
        <v>0.70448278349139681</v>
      </c>
    </row>
    <row r="87" spans="1:13" ht="17">
      <c r="A87" s="53" t="s">
        <v>121</v>
      </c>
      <c r="B87" s="54"/>
      <c r="C87" s="54">
        <f>C55-((C39/C38)*($F$77*$E$76)/($E$77*$F$76))*(EXP($B$81*C5*10^6)-1)</f>
        <v>0.51279403849310334</v>
      </c>
      <c r="D87" s="54" t="e">
        <f>D55-((D39/D38)*($F$77*$E$76)/($E$77*$F$76))*(EXP($B$81*D5*10^6)-1)</f>
        <v>#DIV/0!</v>
      </c>
      <c r="E87" s="54" t="e">
        <f>E55-((E39/E38)*($F$77*$E$76)/($E$77*$F$76))*(EXP($B$81*E5*10^6)-1)</f>
        <v>#DIV/0!</v>
      </c>
      <c r="F87" s="54">
        <f>F55-((F39/F38)*($F$77*$E$76)/($E$77*$F$76))*(EXP($B$81*F5*10^6)-1)</f>
        <v>0</v>
      </c>
      <c r="G87" s="54">
        <f>G55-((G39/G38)*($F$77*$E$76)/($E$77*$F$76))*(EXP($B$81*G5*10^6)-1)</f>
        <v>0.51287163604425035</v>
      </c>
      <c r="H87" s="54"/>
      <c r="I87" s="54">
        <v>0.5125980259533216</v>
      </c>
      <c r="J87" s="54"/>
      <c r="K87" s="54">
        <f>I87-K81*(EXP(B81*$J$86*10^6)-1)</f>
        <v>0.51259742696728972</v>
      </c>
      <c r="L87" s="54"/>
      <c r="M87" s="56">
        <v>0.51259742696728972</v>
      </c>
    </row>
    <row r="88" spans="1:13" ht="17.5">
      <c r="A88" s="71" t="s">
        <v>145</v>
      </c>
      <c r="B88" s="54"/>
      <c r="C88" s="54">
        <f>C56-((C53/C51)*($I$77*$G$76)/($G$77*$I$76))*(EXP($B$82*C5*10^6)-1)</f>
        <v>18.647951436381735</v>
      </c>
      <c r="D88" s="54" t="e">
        <f>D56-((D53/D51)*($I$77*$G$76)/($G$77*$I$76))*(EXP($B$82*D5*10^6)-1)</f>
        <v>#DIV/0!</v>
      </c>
      <c r="E88" s="54" t="e">
        <f>E56-((E53/E51)*($I$77*$G$76)/($G$77*$I$76))*(EXP($B$82*E5*10^6)-1)</f>
        <v>#DIV/0!</v>
      </c>
      <c r="F88" s="54">
        <f>F56-((F53/F51)*($I$77*$G$76)/($G$77*$I$76))*(EXP($B$82*F5*10^6)-1)</f>
        <v>0</v>
      </c>
      <c r="G88" s="54">
        <f>G56-((G53/G51)*($I$77*$G$76)/($G$77*$I$76))*(EXP($B$82*G5*10^6)-1)</f>
        <v>18.558148579057427</v>
      </c>
      <c r="H88" s="54"/>
      <c r="I88" s="54">
        <v>18.521340379051779</v>
      </c>
      <c r="J88" s="54"/>
      <c r="K88" s="54">
        <f>I88-K82*(EXP(B82*$J$86*10^6)-1)</f>
        <v>18.520490484252651</v>
      </c>
      <c r="L88" s="54"/>
      <c r="M88" s="56">
        <v>18.520490484252651</v>
      </c>
    </row>
    <row r="89" spans="1:13" ht="17.5">
      <c r="A89" s="72" t="s">
        <v>146</v>
      </c>
      <c r="B89" s="54"/>
      <c r="C89" s="54">
        <f>C57-((C53/C51)*((1-$I$77)*$G$76)/($G$77*$I$76))*(EXP($B$83*C5*10^6)-1)</f>
        <v>15.623828406942</v>
      </c>
      <c r="D89" s="54" t="e">
        <f>D57-((D53/D51)*((1-$I$77)*$G$76)/($G$77*$I$76))*(EXP($B$83*D5*10^6)-1)</f>
        <v>#DIV/0!</v>
      </c>
      <c r="E89" s="54" t="e">
        <f>E57-((E53/E51)*((1-$I$77)*$G$76)/($G$77*$I$76))*(EXP($B$83*E5*10^6)-1)</f>
        <v>#DIV/0!</v>
      </c>
      <c r="F89" s="54">
        <f>F57-((F53/F51)*((1-$I$77)*$G$76)/($G$77*$I$76))*(EXP($B$83*F5*10^6)-1)</f>
        <v>0</v>
      </c>
      <c r="G89" s="54">
        <f>G57-((G53/G51)*((1-$I$77)*$G$76)/($G$77*$I$76))*(EXP($B$83*G5*10^6)-1)</f>
        <v>15.597532221979419</v>
      </c>
      <c r="H89" s="54"/>
      <c r="I89" s="54">
        <v>15.630176366922729</v>
      </c>
      <c r="J89" s="54"/>
      <c r="K89" s="54">
        <f>I89-K83*(EXP(B83*$J$86*10^6)-1)</f>
        <v>15.63013689943768</v>
      </c>
      <c r="L89" s="54"/>
      <c r="M89" s="56">
        <v>15.63013689943768</v>
      </c>
    </row>
    <row r="90" spans="1:13" ht="18" thickBot="1">
      <c r="A90" s="73" t="s">
        <v>148</v>
      </c>
      <c r="B90" s="65"/>
      <c r="C90" s="65">
        <f>C58-((C52/C51)*($H$77*$G$76)/($G$77*$H$76))*(EXP($B$84*C5*10^6)-1)</f>
        <v>38.877165372973451</v>
      </c>
      <c r="D90" s="65" t="e">
        <f>D58-((D52/D51)*($H$77*$G$76)/($G$77*$H$76))*(EXP($B$84*D5*10^6)-1)</f>
        <v>#DIV/0!</v>
      </c>
      <c r="E90" s="65" t="e">
        <f>E58-((E52/E51)*($H$77*$G$76)/($G$77*$H$76))*(EXP($B$84*E5*10^6)-1)</f>
        <v>#DIV/0!</v>
      </c>
      <c r="F90" s="65">
        <f>F58-((F52/F51)*($H$77*$G$76)/($G$77*$H$76))*(EXP($B$84*F5*10^6)-1)</f>
        <v>0</v>
      </c>
      <c r="G90" s="65">
        <f>G58-((G52/G51)*($H$77*$G$76)/($G$77*$H$76))*(EXP($B$84*G5*10^6)-1)</f>
        <v>38.715406244730197</v>
      </c>
      <c r="H90" s="65"/>
      <c r="I90" s="65">
        <v>38.790237782195469</v>
      </c>
      <c r="J90" s="65"/>
      <c r="K90" s="65">
        <f>I90-K84*(EXP(B84*$J$86*10^6)-1)</f>
        <v>38.788823192320997</v>
      </c>
      <c r="L90" s="65"/>
      <c r="M90" s="67">
        <v>38.788823192320997</v>
      </c>
    </row>
  </sheetData>
  <sortState ref="A2:O16386">
    <sortCondition ref="A2:A16386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0"/>
  <sheetViews>
    <sheetView workbookViewId="0">
      <pane xSplit="2" ySplit="5" topLeftCell="C6" activePane="bottomRight" state="frozen"/>
      <selection activeCell="O77" sqref="O77"/>
      <selection pane="topRight" activeCell="O77" sqref="O77"/>
      <selection pane="bottomLeft" activeCell="O77" sqref="O77"/>
      <selection pane="bottomRight" activeCell="O77" sqref="O77"/>
    </sheetView>
  </sheetViews>
  <sheetFormatPr defaultColWidth="8.81640625" defaultRowHeight="14.5"/>
  <cols>
    <col min="2" max="2" width="12" bestFit="1" customWidth="1"/>
    <col min="5" max="5" width="9.36328125" bestFit="1" customWidth="1"/>
  </cols>
  <sheetData>
    <row r="1" spans="2:13">
      <c r="B1" s="8" t="s">
        <v>170</v>
      </c>
    </row>
    <row r="2" spans="2:13">
      <c r="B2" s="6" t="s">
        <v>44</v>
      </c>
      <c r="C2" s="10" t="s">
        <v>81</v>
      </c>
      <c r="D2" s="10" t="s">
        <v>156</v>
      </c>
      <c r="E2" s="10" t="s">
        <v>157</v>
      </c>
      <c r="F2" s="10" t="s">
        <v>82</v>
      </c>
      <c r="G2" s="10" t="s">
        <v>83</v>
      </c>
      <c r="H2" s="10" t="s">
        <v>84</v>
      </c>
      <c r="I2" s="10" t="s">
        <v>85</v>
      </c>
      <c r="J2" s="10" t="s">
        <v>86</v>
      </c>
      <c r="K2" s="10" t="s">
        <v>158</v>
      </c>
      <c r="L2" s="10" t="s">
        <v>159</v>
      </c>
      <c r="M2" s="10" t="s">
        <v>160</v>
      </c>
    </row>
    <row r="3" spans="2:13" ht="16.5">
      <c r="B3" s="5" t="s">
        <v>98</v>
      </c>
      <c r="C3" s="11">
        <v>12.7722219</v>
      </c>
      <c r="D3" s="11">
        <v>12.808611300000001</v>
      </c>
      <c r="E3" s="11">
        <v>12.808611300000001</v>
      </c>
      <c r="F3" s="11">
        <v>12.874999900000001</v>
      </c>
      <c r="G3" s="11">
        <v>12.8411112</v>
      </c>
      <c r="H3" s="11">
        <v>12.831944399999999</v>
      </c>
      <c r="I3" s="11">
        <v>12.821111</v>
      </c>
      <c r="J3" s="11">
        <v>12.6933332</v>
      </c>
      <c r="K3" s="11">
        <v>12.631944499999999</v>
      </c>
      <c r="L3" s="11">
        <v>12.632222000000001</v>
      </c>
      <c r="M3" s="11">
        <v>12.632222000000001</v>
      </c>
    </row>
    <row r="4" spans="2:13" ht="16.5">
      <c r="B4" s="5" t="s">
        <v>99</v>
      </c>
      <c r="C4" s="11">
        <v>108.0722226</v>
      </c>
      <c r="D4" s="11">
        <v>108.0652778</v>
      </c>
      <c r="E4" s="11">
        <v>108.0652778</v>
      </c>
      <c r="F4" s="11">
        <v>108.25555559999999</v>
      </c>
      <c r="G4" s="11">
        <v>108.2886113</v>
      </c>
      <c r="H4" s="11">
        <v>108.2905555</v>
      </c>
      <c r="I4" s="11">
        <v>108.2452779</v>
      </c>
      <c r="J4" s="11">
        <v>108.1116665</v>
      </c>
      <c r="K4" s="11">
        <v>108.07027770000001</v>
      </c>
      <c r="L4" s="11">
        <v>108.06972210000001</v>
      </c>
      <c r="M4" s="11">
        <v>108.06972210000001</v>
      </c>
    </row>
    <row r="5" spans="2:13">
      <c r="B5" s="25" t="s">
        <v>118</v>
      </c>
      <c r="C5" s="30">
        <v>0.2</v>
      </c>
      <c r="D5" s="12"/>
      <c r="E5" s="12"/>
      <c r="F5" s="12"/>
      <c r="G5" s="30">
        <v>4.5999999999999996</v>
      </c>
      <c r="H5" s="27"/>
      <c r="I5" s="27"/>
      <c r="J5" s="27"/>
      <c r="K5" s="30">
        <v>2</v>
      </c>
      <c r="L5" s="30">
        <v>2</v>
      </c>
      <c r="M5" s="12"/>
    </row>
    <row r="6" spans="2:13">
      <c r="B6" s="36" t="s">
        <v>153</v>
      </c>
      <c r="C6" s="37" t="s">
        <v>154</v>
      </c>
      <c r="D6" s="37" t="s">
        <v>154</v>
      </c>
      <c r="E6" s="37" t="s">
        <v>154</v>
      </c>
      <c r="F6" s="37" t="s">
        <v>154</v>
      </c>
      <c r="G6" s="37" t="s">
        <v>154</v>
      </c>
      <c r="H6" s="37" t="s">
        <v>154</v>
      </c>
      <c r="I6" s="37" t="s">
        <v>151</v>
      </c>
      <c r="J6" s="37" t="s">
        <v>151</v>
      </c>
      <c r="K6" s="37" t="s">
        <v>151</v>
      </c>
      <c r="L6" s="37" t="s">
        <v>151</v>
      </c>
      <c r="M6" s="37" t="s">
        <v>151</v>
      </c>
    </row>
    <row r="7" spans="2:13">
      <c r="B7" s="4" t="s">
        <v>58</v>
      </c>
      <c r="C7" s="7"/>
      <c r="D7" s="7"/>
      <c r="E7" s="7"/>
      <c r="F7" s="7"/>
      <c r="G7" s="7"/>
      <c r="H7" s="7"/>
      <c r="I7" s="7"/>
      <c r="J7" s="7"/>
      <c r="K7" s="7"/>
      <c r="L7" s="7"/>
      <c r="M7" s="7"/>
    </row>
    <row r="8" spans="2:13" ht="16.5">
      <c r="B8" s="4" t="s">
        <v>100</v>
      </c>
      <c r="C8" s="13">
        <v>46.459308792563291</v>
      </c>
      <c r="D8" s="13">
        <v>46.594517449026753</v>
      </c>
      <c r="E8" s="13">
        <v>46.766050819166963</v>
      </c>
      <c r="F8" s="13">
        <v>46.7499065019773</v>
      </c>
      <c r="G8" s="13">
        <v>46.441146435724917</v>
      </c>
      <c r="H8" s="13">
        <v>46.10514283421498</v>
      </c>
      <c r="I8" s="13">
        <v>51.693599131400539</v>
      </c>
      <c r="J8" s="13">
        <v>52.744493278465406</v>
      </c>
      <c r="K8" s="13">
        <v>52.067440976323766</v>
      </c>
      <c r="L8" s="13">
        <v>52.003368217477274</v>
      </c>
      <c r="M8" s="13">
        <v>51.994791548970262</v>
      </c>
    </row>
    <row r="9" spans="2:13" ht="16.5">
      <c r="B9" s="4" t="s">
        <v>101</v>
      </c>
      <c r="C9" s="13">
        <v>2.150008215744756</v>
      </c>
      <c r="D9" s="13">
        <v>2.4398639765407655</v>
      </c>
      <c r="E9" s="13">
        <v>2.3185972831399284</v>
      </c>
      <c r="F9" s="13">
        <v>2.2297745306899923</v>
      </c>
      <c r="G9" s="13">
        <v>1.8837887616230984</v>
      </c>
      <c r="H9" s="13">
        <v>1.8962786836762826</v>
      </c>
      <c r="I9" s="13">
        <v>1.6351845760545378</v>
      </c>
      <c r="J9" s="13">
        <v>1.7996932705080328</v>
      </c>
      <c r="K9" s="13">
        <v>1.8154673951728113</v>
      </c>
      <c r="L9" s="13">
        <v>1.7981009298478661</v>
      </c>
      <c r="M9" s="13">
        <v>1.823677901701797</v>
      </c>
    </row>
    <row r="10" spans="2:13" ht="16.5">
      <c r="B10" s="4" t="s">
        <v>102</v>
      </c>
      <c r="C10" s="13">
        <v>14.189343066371768</v>
      </c>
      <c r="D10" s="13">
        <v>14.07928554169842</v>
      </c>
      <c r="E10" s="13">
        <v>14.150469537014667</v>
      </c>
      <c r="F10" s="13">
        <v>14.492758535769385</v>
      </c>
      <c r="G10" s="13">
        <v>13.980334739698533</v>
      </c>
      <c r="H10" s="13">
        <v>14.020217971116855</v>
      </c>
      <c r="I10" s="13">
        <v>14.697223203167113</v>
      </c>
      <c r="J10" s="13">
        <v>15.407043752207128</v>
      </c>
      <c r="K10" s="13">
        <v>14.208022554504399</v>
      </c>
      <c r="L10" s="13">
        <v>14.382701011096037</v>
      </c>
      <c r="M10" s="13">
        <v>14.479127557942869</v>
      </c>
    </row>
    <row r="11" spans="2:13" ht="17.5">
      <c r="B11" s="4" t="s">
        <v>103</v>
      </c>
      <c r="C11" s="13">
        <v>12.37682663760382</v>
      </c>
      <c r="D11" s="13">
        <v>11.665468826336955</v>
      </c>
      <c r="E11" s="13">
        <v>12.028141418317114</v>
      </c>
      <c r="F11" s="13">
        <v>11.845806024277502</v>
      </c>
      <c r="G11" s="13">
        <v>12.266426303130521</v>
      </c>
      <c r="H11" s="13">
        <v>12.27541818557631</v>
      </c>
      <c r="I11" s="13">
        <v>11.378727686121238</v>
      </c>
      <c r="J11" s="13">
        <v>10.664372580705777</v>
      </c>
      <c r="K11" s="13">
        <v>11.031541113908828</v>
      </c>
      <c r="L11" s="13">
        <v>10.873184073057988</v>
      </c>
      <c r="M11" s="13">
        <v>10.576951501371719</v>
      </c>
    </row>
    <row r="12" spans="2:13">
      <c r="B12" s="4" t="s">
        <v>50</v>
      </c>
      <c r="C12" s="13">
        <v>0.17459414088215927</v>
      </c>
      <c r="D12" s="13">
        <v>0.16292113232389729</v>
      </c>
      <c r="E12" s="13">
        <v>0.16948406846609609</v>
      </c>
      <c r="F12" s="13">
        <v>0.16216965108624093</v>
      </c>
      <c r="G12" s="13">
        <v>0.16813140223831466</v>
      </c>
      <c r="H12" s="13">
        <v>0.16963436471362736</v>
      </c>
      <c r="I12" s="13">
        <v>0.14298183015141538</v>
      </c>
      <c r="J12" s="13">
        <v>0.13686978275181039</v>
      </c>
      <c r="K12" s="13">
        <v>0.15194950625411455</v>
      </c>
      <c r="L12" s="13">
        <v>0.14849269256089531</v>
      </c>
      <c r="M12" s="13">
        <v>0.12038729427254773</v>
      </c>
    </row>
    <row r="13" spans="2:13">
      <c r="B13" s="4" t="s">
        <v>48</v>
      </c>
      <c r="C13" s="13">
        <v>10.034513509276193</v>
      </c>
      <c r="D13" s="13">
        <v>8.4420498562842958</v>
      </c>
      <c r="E13" s="13">
        <v>9.2477332636529912</v>
      </c>
      <c r="F13" s="13">
        <v>8.8563867258949571</v>
      </c>
      <c r="G13" s="13">
        <v>10.631751241181082</v>
      </c>
      <c r="H13" s="13">
        <v>10.397760752547686</v>
      </c>
      <c r="I13" s="13">
        <v>7.7104464071073942</v>
      </c>
      <c r="J13" s="13">
        <v>4.9664225764306238</v>
      </c>
      <c r="K13" s="13">
        <v>7.9612964724327142</v>
      </c>
      <c r="L13" s="13">
        <v>7.8340833028481835</v>
      </c>
      <c r="M13" s="13">
        <v>6.6523802456232035</v>
      </c>
    </row>
    <row r="14" spans="2:13">
      <c r="B14" s="4" t="s">
        <v>49</v>
      </c>
      <c r="C14" s="13">
        <v>9.2729061361823177</v>
      </c>
      <c r="D14" s="13">
        <v>8.6643606784834688</v>
      </c>
      <c r="E14" s="13">
        <v>8.957829338513303</v>
      </c>
      <c r="F14" s="13">
        <v>8.4397365500017347</v>
      </c>
      <c r="G14" s="13">
        <v>9.0332065628360318</v>
      </c>
      <c r="H14" s="13">
        <v>9.0643624822227622</v>
      </c>
      <c r="I14" s="13">
        <v>8.5749130389538308</v>
      </c>
      <c r="J14" s="13">
        <v>9.3794392798917752</v>
      </c>
      <c r="K14" s="13">
        <v>8.15280058274654</v>
      </c>
      <c r="L14" s="13">
        <v>8.0588303097575356</v>
      </c>
      <c r="M14" s="13">
        <v>7.9869706892365322</v>
      </c>
    </row>
    <row r="15" spans="2:13" ht="16.5">
      <c r="B15" s="4" t="s">
        <v>104</v>
      </c>
      <c r="C15" s="13">
        <v>2.5719754892405753</v>
      </c>
      <c r="D15" s="13">
        <v>3.6904780147274954</v>
      </c>
      <c r="E15" s="13">
        <v>4.002235677820579</v>
      </c>
      <c r="F15" s="13">
        <v>3.3706463428783593</v>
      </c>
      <c r="G15" s="13">
        <v>3.2852132377283771</v>
      </c>
      <c r="H15" s="13">
        <v>2.4359284417010878</v>
      </c>
      <c r="I15" s="13">
        <v>3.1964496039665238</v>
      </c>
      <c r="J15" s="13">
        <v>3.499426782537399</v>
      </c>
      <c r="K15" s="13">
        <v>3.3369373563218399</v>
      </c>
      <c r="L15" s="13">
        <v>3.3042376208598263</v>
      </c>
      <c r="M15" s="13">
        <v>3.1961468286381716</v>
      </c>
    </row>
    <row r="16" spans="2:13" ht="16.5">
      <c r="B16" s="4" t="s">
        <v>105</v>
      </c>
      <c r="C16" s="13">
        <v>2.0293909224425244</v>
      </c>
      <c r="D16" s="13">
        <v>2.6226890357566521</v>
      </c>
      <c r="E16" s="13">
        <v>2.36823425408123</v>
      </c>
      <c r="F16" s="13">
        <v>1.8405826978478228</v>
      </c>
      <c r="G16" s="13">
        <v>1.8390952380952386</v>
      </c>
      <c r="H16" s="13">
        <v>1.5714020646218156</v>
      </c>
      <c r="I16" s="13">
        <v>1.1303206659888156</v>
      </c>
      <c r="J16" s="13">
        <v>1.2116847144551772</v>
      </c>
      <c r="K16" s="13">
        <v>1.361224001581653</v>
      </c>
      <c r="L16" s="13">
        <v>1.3740161554538781</v>
      </c>
      <c r="M16" s="13">
        <v>1.4063436140767105</v>
      </c>
    </row>
    <row r="17" spans="2:13" ht="16.5">
      <c r="B17" s="4" t="s">
        <v>106</v>
      </c>
      <c r="C17" s="13">
        <v>0.56347906086512678</v>
      </c>
      <c r="D17" s="13">
        <v>0.69435554421334655</v>
      </c>
      <c r="E17" s="13">
        <v>0.65007059461528616</v>
      </c>
      <c r="F17" s="13">
        <v>0.73686503764195455</v>
      </c>
      <c r="G17" s="13">
        <v>0.55865996554804109</v>
      </c>
      <c r="H17" s="13">
        <v>0.5686532474161029</v>
      </c>
      <c r="I17" s="13">
        <v>0.33343066862319753</v>
      </c>
      <c r="J17" s="13">
        <v>0.36295396835523785</v>
      </c>
      <c r="K17" s="13">
        <v>0.40196327676406773</v>
      </c>
      <c r="L17" s="13">
        <v>0.40485473395431915</v>
      </c>
      <c r="M17" s="13">
        <v>0.41129710348347565</v>
      </c>
    </row>
    <row r="18" spans="2:13">
      <c r="B18" s="4" t="s">
        <v>51</v>
      </c>
      <c r="C18" s="13">
        <v>0.62</v>
      </c>
      <c r="D18" s="13">
        <v>0.77</v>
      </c>
      <c r="E18" s="13">
        <v>-0.25</v>
      </c>
      <c r="F18" s="13">
        <v>1.5</v>
      </c>
      <c r="G18" s="13">
        <v>0.81</v>
      </c>
      <c r="H18" s="13">
        <v>1.72</v>
      </c>
      <c r="I18" s="13">
        <v>0.6</v>
      </c>
      <c r="J18" s="13">
        <v>1.33</v>
      </c>
      <c r="K18" s="13">
        <v>0.59</v>
      </c>
      <c r="L18" s="13">
        <v>1.02</v>
      </c>
      <c r="M18" s="13">
        <v>2.04</v>
      </c>
    </row>
    <row r="19" spans="2:13">
      <c r="B19" s="4" t="s">
        <v>43</v>
      </c>
      <c r="C19" s="13">
        <f>SUM(C8:C18)</f>
        <v>100.44234597117253</v>
      </c>
      <c r="D19" s="13">
        <f t="shared" ref="D19:M19" si="0">SUM(D8:D18)</f>
        <v>99.82599005539204</v>
      </c>
      <c r="E19" s="13">
        <f t="shared" si="0"/>
        <v>100.40884625478816</v>
      </c>
      <c r="F19" s="13">
        <f t="shared" si="0"/>
        <v>100.22463259806526</v>
      </c>
      <c r="G19" s="13">
        <f t="shared" si="0"/>
        <v>100.89775388780416</v>
      </c>
      <c r="H19" s="13">
        <f t="shared" si="0"/>
        <v>100.22479902780753</v>
      </c>
      <c r="I19" s="13">
        <f t="shared" si="0"/>
        <v>101.09327681153461</v>
      </c>
      <c r="J19" s="13">
        <f t="shared" si="0"/>
        <v>101.50239998630835</v>
      </c>
      <c r="K19" s="13">
        <f t="shared" si="0"/>
        <v>101.07864323601072</v>
      </c>
      <c r="L19" s="13">
        <f t="shared" si="0"/>
        <v>101.20186904691379</v>
      </c>
      <c r="M19" s="13">
        <f t="shared" si="0"/>
        <v>100.6880742853173</v>
      </c>
    </row>
    <row r="20" spans="2:13" ht="16.5">
      <c r="B20" t="s">
        <v>116</v>
      </c>
      <c r="C20" s="13">
        <f>C11/1.11</f>
        <v>11.150294268111548</v>
      </c>
      <c r="D20" s="13">
        <f t="shared" ref="D20:M20" si="1">D11/1.11</f>
        <v>10.509431375078337</v>
      </c>
      <c r="E20" s="13">
        <f t="shared" si="1"/>
        <v>10.836163439925327</v>
      </c>
      <c r="F20" s="13">
        <f t="shared" si="1"/>
        <v>10.67189731916892</v>
      </c>
      <c r="G20" s="13">
        <f t="shared" si="1"/>
        <v>11.050834507324792</v>
      </c>
      <c r="H20" s="13">
        <f t="shared" si="1"/>
        <v>11.058935302320998</v>
      </c>
      <c r="I20" s="13">
        <f t="shared" si="1"/>
        <v>10.251106023532646</v>
      </c>
      <c r="J20" s="13">
        <f t="shared" si="1"/>
        <v>9.6075428655006991</v>
      </c>
      <c r="K20" s="13">
        <f t="shared" si="1"/>
        <v>9.9383253278457904</v>
      </c>
      <c r="L20" s="13">
        <f t="shared" si="1"/>
        <v>9.7956613270792676</v>
      </c>
      <c r="M20" s="13">
        <f t="shared" si="1"/>
        <v>9.5287851363709173</v>
      </c>
    </row>
    <row r="21" spans="2:13">
      <c r="B21" s="4" t="s">
        <v>55</v>
      </c>
      <c r="C21" s="13">
        <f>((C13/40.32)*100)/((C13/40.32)+(C20/71.85)*0.9)</f>
        <v>64.052836120260338</v>
      </c>
      <c r="D21" s="13">
        <f t="shared" ref="D21:M21" si="2">((D13/40.32)*100)/((D13/40.32)+(D20/71.85)*0.9)</f>
        <v>61.397345962762017</v>
      </c>
      <c r="E21" s="13">
        <f t="shared" si="2"/>
        <v>62.821879110942206</v>
      </c>
      <c r="F21" s="13">
        <f t="shared" si="2"/>
        <v>62.166433758481148</v>
      </c>
      <c r="G21" s="13">
        <f t="shared" si="2"/>
        <v>65.575474081385423</v>
      </c>
      <c r="H21" s="13">
        <f t="shared" si="2"/>
        <v>65.054717655580674</v>
      </c>
      <c r="I21" s="13">
        <f t="shared" si="2"/>
        <v>59.827529947523139</v>
      </c>
      <c r="J21" s="13">
        <f t="shared" si="2"/>
        <v>50.581093252878212</v>
      </c>
      <c r="K21" s="13">
        <f t="shared" si="2"/>
        <v>61.331940498614955</v>
      </c>
      <c r="L21" s="13">
        <f t="shared" si="2"/>
        <v>61.292825042064067</v>
      </c>
      <c r="M21" s="13">
        <f t="shared" si="2"/>
        <v>58.023812538396989</v>
      </c>
    </row>
    <row r="22" spans="2:13" ht="16.5">
      <c r="B22" s="4" t="s">
        <v>112</v>
      </c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</row>
    <row r="23" spans="2:13">
      <c r="B23" s="4" t="s">
        <v>56</v>
      </c>
      <c r="C23" s="13">
        <v>7.0183515434686115</v>
      </c>
      <c r="D23" s="13"/>
      <c r="E23" s="13">
        <v>7.23838077625512</v>
      </c>
      <c r="F23" s="14"/>
      <c r="G23" s="14">
        <v>5.5694683041944026</v>
      </c>
      <c r="H23" s="14"/>
      <c r="I23" s="13"/>
      <c r="J23" s="13"/>
      <c r="K23" s="13">
        <v>6.399262705469063</v>
      </c>
      <c r="L23" s="14">
        <v>6.4052243541552318</v>
      </c>
      <c r="M23" s="14"/>
    </row>
    <row r="24" spans="2:13">
      <c r="B24" s="4" t="s">
        <v>57</v>
      </c>
      <c r="C24" s="13">
        <v>1.4707950822113427</v>
      </c>
      <c r="D24" s="13"/>
      <c r="E24" s="13">
        <v>1.7079448846003138</v>
      </c>
      <c r="F24" s="13"/>
      <c r="G24" s="13">
        <v>1.5012243611381426</v>
      </c>
      <c r="H24" s="13"/>
      <c r="I24" s="13"/>
      <c r="J24" s="13"/>
      <c r="K24" s="13">
        <v>1.1209544209913971</v>
      </c>
      <c r="L24" s="13">
        <v>1.1243498226565112</v>
      </c>
      <c r="M24" s="13"/>
    </row>
    <row r="25" spans="2:13">
      <c r="B25" s="4" t="s">
        <v>54</v>
      </c>
      <c r="C25" s="14">
        <v>1.8745672910894557</v>
      </c>
      <c r="D25" s="14"/>
      <c r="E25" s="14">
        <v>2.3800265099927906</v>
      </c>
      <c r="F25" s="13"/>
      <c r="G25" s="14">
        <v>2.2113732202436154</v>
      </c>
      <c r="H25" s="14"/>
      <c r="I25" s="14"/>
      <c r="J25" s="14"/>
      <c r="K25" s="14">
        <v>1.9579660664717538</v>
      </c>
      <c r="L25" s="13">
        <v>1.9343304526387799</v>
      </c>
      <c r="M25" s="13"/>
    </row>
    <row r="26" spans="2:13">
      <c r="B26" s="4" t="s">
        <v>52</v>
      </c>
      <c r="C26" s="15">
        <v>330.23982818323213</v>
      </c>
      <c r="D26" s="15">
        <v>254.40943062769614</v>
      </c>
      <c r="E26" s="15">
        <v>273.94883264371867</v>
      </c>
      <c r="F26" s="15">
        <v>488.72948388942694</v>
      </c>
      <c r="G26" s="15">
        <v>465.74255120755942</v>
      </c>
      <c r="H26" s="15">
        <v>483.5861958945917</v>
      </c>
      <c r="I26" s="15">
        <v>294.38958314992522</v>
      </c>
      <c r="J26" s="15">
        <v>277.69681280629163</v>
      </c>
      <c r="K26" s="15">
        <v>358.01358335534229</v>
      </c>
      <c r="L26" s="15">
        <v>322.94756243213897</v>
      </c>
      <c r="M26" s="15">
        <v>313.84241497197524</v>
      </c>
    </row>
    <row r="27" spans="2:13">
      <c r="B27" s="4" t="s">
        <v>53</v>
      </c>
      <c r="C27" s="15">
        <v>332.91548228859079</v>
      </c>
      <c r="D27" s="15">
        <v>232.06785537961511</v>
      </c>
      <c r="E27" s="15">
        <v>265.05197324164169</v>
      </c>
      <c r="F27" s="15">
        <v>421.31607865792034</v>
      </c>
      <c r="G27" s="15">
        <v>369.79789108385029</v>
      </c>
      <c r="H27" s="15">
        <v>384.9672606195129</v>
      </c>
      <c r="I27" s="15">
        <v>240.67046712974891</v>
      </c>
      <c r="J27" s="15">
        <v>125.93614077369745</v>
      </c>
      <c r="K27" s="15">
        <v>188.55352915832657</v>
      </c>
      <c r="L27" s="15">
        <v>172.31543890485344</v>
      </c>
      <c r="M27" s="15">
        <v>163.09765858023346</v>
      </c>
    </row>
    <row r="28" spans="2:13">
      <c r="B28" s="4" t="s">
        <v>1</v>
      </c>
      <c r="C28" s="14">
        <v>44.812236700637669</v>
      </c>
      <c r="D28" s="14"/>
      <c r="E28" s="14">
        <v>57.894841258199321</v>
      </c>
      <c r="F28" s="13"/>
      <c r="G28" s="14">
        <v>42.538333876663067</v>
      </c>
      <c r="H28" s="14"/>
      <c r="I28" s="14"/>
      <c r="J28" s="14"/>
      <c r="K28" s="14">
        <v>28.945308781851022</v>
      </c>
      <c r="L28" s="13">
        <v>29.41475763427534</v>
      </c>
      <c r="M28" s="13"/>
    </row>
    <row r="29" spans="2:13">
      <c r="B29" s="4" t="s">
        <v>3</v>
      </c>
      <c r="C29" s="15">
        <v>726.88663672180019</v>
      </c>
      <c r="D29" s="15"/>
      <c r="E29" s="15">
        <v>740.46695562590253</v>
      </c>
      <c r="F29" s="15"/>
      <c r="G29" s="15">
        <v>703.48020509407229</v>
      </c>
      <c r="H29" s="15"/>
      <c r="I29" s="15"/>
      <c r="J29" s="15"/>
      <c r="K29" s="15">
        <v>462.78692188984269</v>
      </c>
      <c r="L29" s="15">
        <v>460.14588051913086</v>
      </c>
      <c r="M29" s="15"/>
    </row>
    <row r="30" spans="2:13">
      <c r="B30" s="4" t="s">
        <v>10</v>
      </c>
      <c r="C30" s="14">
        <v>22.52525083603059</v>
      </c>
      <c r="D30" s="14"/>
      <c r="E30" s="14">
        <v>23.421232480924822</v>
      </c>
      <c r="F30" s="14"/>
      <c r="G30" s="14">
        <v>18.501588141677104</v>
      </c>
      <c r="H30" s="14"/>
      <c r="I30" s="14"/>
      <c r="J30" s="14"/>
      <c r="K30" s="14">
        <v>20.333895041737321</v>
      </c>
      <c r="L30" s="14">
        <v>19.768291416446761</v>
      </c>
      <c r="M30" s="14"/>
    </row>
    <row r="31" spans="2:13">
      <c r="B31" s="4" t="s">
        <v>7</v>
      </c>
      <c r="C31" s="15">
        <v>150.95651158560469</v>
      </c>
      <c r="D31" s="15"/>
      <c r="E31" s="15">
        <v>177.23445519648138</v>
      </c>
      <c r="F31" s="15"/>
      <c r="G31" s="15">
        <v>155.3065038040605</v>
      </c>
      <c r="H31" s="15"/>
      <c r="I31" s="15"/>
      <c r="J31" s="15"/>
      <c r="K31" s="15">
        <v>127.62448156671734</v>
      </c>
      <c r="L31" s="15">
        <v>126.74641796170806</v>
      </c>
      <c r="M31" s="15"/>
    </row>
    <row r="32" spans="2:13">
      <c r="B32" s="4" t="s">
        <v>11</v>
      </c>
      <c r="C32" s="14">
        <v>47.504432786809275</v>
      </c>
      <c r="D32" s="14"/>
      <c r="E32" s="14">
        <v>58.248459602448726</v>
      </c>
      <c r="F32" s="14"/>
      <c r="G32" s="14">
        <v>44.68014619699926</v>
      </c>
      <c r="H32" s="14"/>
      <c r="I32" s="14"/>
      <c r="J32" s="14"/>
      <c r="K32" s="14">
        <v>27.285684352634423</v>
      </c>
      <c r="L32" s="14">
        <v>27.163001430867617</v>
      </c>
      <c r="M32" s="14"/>
    </row>
    <row r="33" spans="2:13">
      <c r="B33" s="4" t="s">
        <v>0</v>
      </c>
      <c r="C33" s="13">
        <v>0.88460722995755037</v>
      </c>
      <c r="D33" s="16"/>
      <c r="E33" s="13">
        <v>0.78791533522243518</v>
      </c>
      <c r="F33" s="16"/>
      <c r="G33" s="13">
        <v>0.53712552803175972</v>
      </c>
      <c r="H33" s="13"/>
      <c r="I33" s="13"/>
      <c r="J33" s="16"/>
      <c r="K33" s="13">
        <v>0.19299650372634902</v>
      </c>
      <c r="L33" s="16">
        <v>0.32656758457891277</v>
      </c>
      <c r="M33" s="16"/>
    </row>
    <row r="34" spans="2:13">
      <c r="B34" s="4" t="s">
        <v>2</v>
      </c>
      <c r="C34" s="15">
        <v>554.18113642668254</v>
      </c>
      <c r="D34" s="15"/>
      <c r="E34" s="15">
        <v>575.37291052812839</v>
      </c>
      <c r="F34" s="15"/>
      <c r="G34" s="15">
        <v>499.64462685864999</v>
      </c>
      <c r="H34" s="15"/>
      <c r="I34" s="15"/>
      <c r="J34" s="15"/>
      <c r="K34" s="15">
        <v>369.62872651770135</v>
      </c>
      <c r="L34" s="15">
        <v>362.51460918988005</v>
      </c>
      <c r="M34" s="15"/>
    </row>
    <row r="35" spans="2:13">
      <c r="B35" s="4" t="s">
        <v>12</v>
      </c>
      <c r="C35" s="14">
        <v>30.574642015005487</v>
      </c>
      <c r="D35" s="14"/>
      <c r="E35" s="14">
        <v>35.831629692146983</v>
      </c>
      <c r="F35" s="14"/>
      <c r="G35" s="14">
        <v>28.847223922673688</v>
      </c>
      <c r="H35" s="14"/>
      <c r="I35" s="14"/>
      <c r="J35" s="14"/>
      <c r="K35" s="14">
        <v>19.332361599942644</v>
      </c>
      <c r="L35" s="14">
        <v>19.065216738020595</v>
      </c>
      <c r="M35" s="14"/>
    </row>
    <row r="36" spans="2:13">
      <c r="B36" s="4" t="s">
        <v>13</v>
      </c>
      <c r="C36" s="14">
        <v>57.87036164013508</v>
      </c>
      <c r="D36" s="14"/>
      <c r="E36" s="14">
        <v>64.07105609271882</v>
      </c>
      <c r="F36" s="14"/>
      <c r="G36" s="14">
        <v>56.602051822862279</v>
      </c>
      <c r="H36" s="14"/>
      <c r="I36" s="14"/>
      <c r="J36" s="14"/>
      <c r="K36" s="14">
        <v>38.706820260128886</v>
      </c>
      <c r="L36" s="14">
        <v>38.211182759750848</v>
      </c>
      <c r="M36" s="14"/>
    </row>
    <row r="37" spans="2:13">
      <c r="B37" s="4" t="s">
        <v>14</v>
      </c>
      <c r="C37" s="13">
        <v>6.7044697770382253</v>
      </c>
      <c r="D37" s="13"/>
      <c r="E37" s="13">
        <v>7.5913227974532838</v>
      </c>
      <c r="F37" s="13"/>
      <c r="G37" s="13">
        <v>6.570043020562804</v>
      </c>
      <c r="H37" s="13"/>
      <c r="I37" s="13"/>
      <c r="J37" s="13"/>
      <c r="K37" s="13">
        <v>4.623080116179894</v>
      </c>
      <c r="L37" s="13">
        <v>4.5657316055707255</v>
      </c>
      <c r="M37" s="13"/>
    </row>
    <row r="38" spans="2:13">
      <c r="B38" s="4" t="s">
        <v>15</v>
      </c>
      <c r="C38" s="14">
        <v>28.537853223885037</v>
      </c>
      <c r="D38" s="14"/>
      <c r="E38" s="14">
        <v>32.223980016218924</v>
      </c>
      <c r="F38" s="14"/>
      <c r="G38" s="14">
        <v>27.757430640815475</v>
      </c>
      <c r="H38" s="14"/>
      <c r="I38" s="14"/>
      <c r="J38" s="14"/>
      <c r="K38" s="14">
        <v>20.526002565388932</v>
      </c>
      <c r="L38" s="14">
        <v>20.204919502115658</v>
      </c>
      <c r="M38" s="14"/>
    </row>
    <row r="39" spans="2:13">
      <c r="B39" s="4" t="s">
        <v>16</v>
      </c>
      <c r="C39" s="13">
        <v>6.2996229503057517</v>
      </c>
      <c r="D39" s="13"/>
      <c r="E39" s="13">
        <v>7.1701494616111159</v>
      </c>
      <c r="F39" s="13"/>
      <c r="G39" s="13">
        <v>5.8474928625550149</v>
      </c>
      <c r="H39" s="13"/>
      <c r="I39" s="13"/>
      <c r="J39" s="13"/>
      <c r="K39" s="13">
        <v>4.9321495546170011</v>
      </c>
      <c r="L39" s="13">
        <v>4.8176521308520472</v>
      </c>
      <c r="M39" s="13"/>
    </row>
    <row r="40" spans="2:13">
      <c r="B40" s="4" t="s">
        <v>17</v>
      </c>
      <c r="C40" s="13">
        <v>2.1401408693927757</v>
      </c>
      <c r="D40" s="13"/>
      <c r="E40" s="13">
        <v>2.3968459683404224</v>
      </c>
      <c r="F40" s="13"/>
      <c r="G40" s="13">
        <v>1.9232028050061212</v>
      </c>
      <c r="H40" s="13"/>
      <c r="I40" s="13"/>
      <c r="J40" s="13"/>
      <c r="K40" s="13">
        <v>1.7010249727943925</v>
      </c>
      <c r="L40" s="13">
        <v>1.6730673089123782</v>
      </c>
      <c r="M40" s="13"/>
    </row>
    <row r="41" spans="2:13">
      <c r="B41" s="4" t="s">
        <v>18</v>
      </c>
      <c r="C41" s="13">
        <v>6.7617979667461627</v>
      </c>
      <c r="D41" s="13"/>
      <c r="E41" s="13">
        <v>7.5369655814897296</v>
      </c>
      <c r="F41" s="13"/>
      <c r="G41" s="13">
        <v>5.9567878028391981</v>
      </c>
      <c r="H41" s="13"/>
      <c r="I41" s="13"/>
      <c r="J41" s="13"/>
      <c r="K41" s="13">
        <v>5.5054497677843548</v>
      </c>
      <c r="L41" s="13">
        <v>5.3816806271317095</v>
      </c>
      <c r="M41" s="13"/>
    </row>
    <row r="42" spans="2:13">
      <c r="B42" s="4" t="s">
        <v>19</v>
      </c>
      <c r="C42" s="16">
        <v>0.94141129536183343</v>
      </c>
      <c r="D42" s="16"/>
      <c r="E42" s="13">
        <v>1.0266737272650177</v>
      </c>
      <c r="F42" s="13"/>
      <c r="G42" s="16">
        <v>0.80452522614285593</v>
      </c>
      <c r="H42" s="16"/>
      <c r="I42" s="16"/>
      <c r="J42" s="16"/>
      <c r="K42" s="13">
        <v>0.79656822833165064</v>
      </c>
      <c r="L42" s="13">
        <v>0.78457566688602642</v>
      </c>
      <c r="M42" s="13"/>
    </row>
    <row r="43" spans="2:13">
      <c r="B43" s="4" t="s">
        <v>20</v>
      </c>
      <c r="C43" s="13">
        <v>5.2394521735484361</v>
      </c>
      <c r="D43" s="13"/>
      <c r="E43" s="13">
        <v>5.5777113957028188</v>
      </c>
      <c r="F43" s="13"/>
      <c r="G43" s="13">
        <v>4.3432243752948789</v>
      </c>
      <c r="H43" s="13"/>
      <c r="I43" s="13"/>
      <c r="J43" s="13"/>
      <c r="K43" s="13">
        <v>4.5931133451084998</v>
      </c>
      <c r="L43" s="13">
        <v>4.508152275146454</v>
      </c>
      <c r="M43" s="13"/>
    </row>
    <row r="44" spans="2:13">
      <c r="B44" s="4" t="s">
        <v>21</v>
      </c>
      <c r="C44" s="16">
        <v>0.96132130289748474</v>
      </c>
      <c r="D44" s="13"/>
      <c r="E44" s="16">
        <v>1.0000520694063282</v>
      </c>
      <c r="F44" s="13"/>
      <c r="G44" s="16">
        <v>0.79305850457212257</v>
      </c>
      <c r="H44" s="16"/>
      <c r="I44" s="16"/>
      <c r="J44" s="13"/>
      <c r="K44" s="16">
        <v>0.85725725134628528</v>
      </c>
      <c r="L44" s="13">
        <v>0.84564987902052957</v>
      </c>
      <c r="M44" s="13"/>
    </row>
    <row r="45" spans="2:13">
      <c r="B45" s="4" t="s">
        <v>22</v>
      </c>
      <c r="C45" s="13">
        <v>2.3446965508300601</v>
      </c>
      <c r="D45" s="13"/>
      <c r="E45" s="13">
        <v>2.3866821797978175</v>
      </c>
      <c r="F45" s="13"/>
      <c r="G45" s="13">
        <v>1.9211877990115465</v>
      </c>
      <c r="H45" s="13"/>
      <c r="I45" s="13"/>
      <c r="J45" s="13"/>
      <c r="K45" s="13">
        <v>2.1535997260455488</v>
      </c>
      <c r="L45" s="13">
        <v>2.1026753495757764</v>
      </c>
      <c r="M45" s="13"/>
    </row>
    <row r="46" spans="2:13">
      <c r="B46" s="4" t="s">
        <v>23</v>
      </c>
      <c r="C46" s="16">
        <v>0.30447658329740074</v>
      </c>
      <c r="D46" s="16"/>
      <c r="E46" s="16">
        <v>0.30197897215410885</v>
      </c>
      <c r="F46" s="16"/>
      <c r="G46" s="16">
        <v>0.24701795082455191</v>
      </c>
      <c r="H46" s="16"/>
      <c r="I46" s="16"/>
      <c r="J46" s="16"/>
      <c r="K46" s="16">
        <v>0.28593409802018571</v>
      </c>
      <c r="L46" s="16">
        <v>0.27650178113090984</v>
      </c>
      <c r="M46" s="16"/>
    </row>
    <row r="47" spans="2:13">
      <c r="B47" s="4" t="s">
        <v>24</v>
      </c>
      <c r="C47" s="13">
        <v>1.8366722444278094</v>
      </c>
      <c r="D47" s="13"/>
      <c r="E47" s="13">
        <v>1.7780682996714647</v>
      </c>
      <c r="F47" s="13"/>
      <c r="G47" s="13">
        <v>1.4798156890888516</v>
      </c>
      <c r="H47" s="13"/>
      <c r="I47" s="13"/>
      <c r="J47" s="13"/>
      <c r="K47" s="13">
        <v>1.7415316091215614</v>
      </c>
      <c r="L47" s="13">
        <v>1.70605021408669</v>
      </c>
      <c r="M47" s="13"/>
    </row>
    <row r="48" spans="2:13">
      <c r="B48" s="4" t="s">
        <v>25</v>
      </c>
      <c r="C48" s="16">
        <v>0.25578695692758413</v>
      </c>
      <c r="D48" s="16"/>
      <c r="E48" s="16">
        <v>0.2428479277968778</v>
      </c>
      <c r="F48" s="16"/>
      <c r="G48" s="16">
        <v>0.20835966496540104</v>
      </c>
      <c r="H48" s="16"/>
      <c r="I48" s="16"/>
      <c r="J48" s="16"/>
      <c r="K48" s="16">
        <v>0.24586550698242798</v>
      </c>
      <c r="L48" s="16">
        <v>0.24012187814248484</v>
      </c>
      <c r="M48" s="16"/>
    </row>
    <row r="49" spans="2:13">
      <c r="B49" s="4" t="s">
        <v>8</v>
      </c>
      <c r="C49" s="13">
        <v>3.7951241182544817</v>
      </c>
      <c r="D49" s="13"/>
      <c r="E49" s="13">
        <v>4.3732401800721696</v>
      </c>
      <c r="F49" s="13"/>
      <c r="G49" s="13">
        <v>3.7071713716467118</v>
      </c>
      <c r="H49" s="13"/>
      <c r="I49" s="13"/>
      <c r="J49" s="13"/>
      <c r="K49" s="13">
        <v>3.3676327111875328</v>
      </c>
      <c r="L49" s="13">
        <v>3.3154773718156445</v>
      </c>
      <c r="M49" s="13"/>
    </row>
    <row r="50" spans="2:13">
      <c r="B50" s="4" t="s">
        <v>9</v>
      </c>
      <c r="C50" s="13">
        <v>2.5319833537590117</v>
      </c>
      <c r="D50" s="13"/>
      <c r="E50" s="13">
        <v>3.0003918282659874</v>
      </c>
      <c r="F50" s="13"/>
      <c r="G50" s="13">
        <v>2.319607375594448</v>
      </c>
      <c r="H50" s="13"/>
      <c r="I50" s="13"/>
      <c r="J50" s="13"/>
      <c r="K50" s="13">
        <v>1.4087216270269975</v>
      </c>
      <c r="L50" s="13">
        <v>1.3933105197186109</v>
      </c>
      <c r="M50" s="13"/>
    </row>
    <row r="51" spans="2:13">
      <c r="B51" s="4" t="s">
        <v>4</v>
      </c>
      <c r="C51" s="13">
        <v>2.2728935221060103</v>
      </c>
      <c r="D51" s="13"/>
      <c r="E51" s="13">
        <v>2.7370797458282774</v>
      </c>
      <c r="F51" s="13"/>
      <c r="G51" s="13">
        <v>2.4052727049349176</v>
      </c>
      <c r="H51" s="13"/>
      <c r="I51" s="13"/>
      <c r="J51" s="13"/>
      <c r="K51" s="13">
        <v>1.7818459302654484</v>
      </c>
      <c r="L51" s="13">
        <v>2.1898933223978476</v>
      </c>
      <c r="M51" s="13"/>
    </row>
    <row r="52" spans="2:13">
      <c r="B52" s="4" t="s">
        <v>5</v>
      </c>
      <c r="C52" s="13">
        <v>4.7541916529453641</v>
      </c>
      <c r="D52" s="13"/>
      <c r="E52" s="13">
        <v>5.8406558391370718</v>
      </c>
      <c r="F52" s="13"/>
      <c r="G52" s="13">
        <v>4.49047499570929</v>
      </c>
      <c r="H52" s="13"/>
      <c r="I52" s="13"/>
      <c r="J52" s="13"/>
      <c r="K52" s="13">
        <v>3.1268328035038144</v>
      </c>
      <c r="L52" s="13">
        <v>3.1214561988678176</v>
      </c>
      <c r="M52" s="13"/>
    </row>
    <row r="53" spans="2:13">
      <c r="B53" s="4" t="s">
        <v>6</v>
      </c>
      <c r="C53" s="13">
        <v>1.075547751018997</v>
      </c>
      <c r="D53" s="13"/>
      <c r="E53" s="13">
        <v>1.3205534181565763</v>
      </c>
      <c r="F53" s="16"/>
      <c r="G53" s="13">
        <v>1.1271089323269459</v>
      </c>
      <c r="H53" s="13"/>
      <c r="I53" s="13"/>
      <c r="J53" s="13"/>
      <c r="K53" s="13">
        <v>0.77855216917842041</v>
      </c>
      <c r="L53" s="16">
        <v>0.77104824163514363</v>
      </c>
      <c r="M53" s="16"/>
    </row>
    <row r="54" spans="2:13" ht="16.5">
      <c r="B54" s="4" t="s">
        <v>107</v>
      </c>
      <c r="C54" s="17">
        <v>0.70364172795165814</v>
      </c>
      <c r="D54" s="17"/>
      <c r="E54" s="17"/>
      <c r="F54" s="17"/>
      <c r="G54" s="17">
        <v>0.70385895500848306</v>
      </c>
      <c r="H54" s="17"/>
      <c r="I54" s="17"/>
      <c r="J54" s="17"/>
      <c r="K54" s="17">
        <v>0.70409495666988153</v>
      </c>
      <c r="L54" s="17">
        <v>0.70410195671916032</v>
      </c>
      <c r="M54" s="17"/>
    </row>
    <row r="55" spans="2:13" ht="16.5">
      <c r="B55" s="4" t="s">
        <v>108</v>
      </c>
      <c r="C55" s="17">
        <v>0.51296252281513199</v>
      </c>
      <c r="D55" s="17"/>
      <c r="E55" s="17"/>
      <c r="F55" s="17"/>
      <c r="G55" s="17">
        <v>0.51289621279342046</v>
      </c>
      <c r="H55" s="17"/>
      <c r="I55" s="17"/>
      <c r="J55" s="17"/>
      <c r="K55" s="17">
        <v>0.51292821542732669</v>
      </c>
      <c r="L55" s="17">
        <v>0.51292821542732669</v>
      </c>
      <c r="M55" s="17"/>
    </row>
    <row r="56" spans="2:13" ht="16.5">
      <c r="B56" s="4" t="s">
        <v>109</v>
      </c>
      <c r="C56" s="16">
        <v>17.964107506860369</v>
      </c>
      <c r="D56" s="16"/>
      <c r="E56" s="16"/>
      <c r="F56" s="16"/>
      <c r="G56" s="16">
        <v>18.306531103464145</v>
      </c>
      <c r="H56" s="16"/>
      <c r="I56" s="16"/>
      <c r="J56" s="16"/>
      <c r="K56" s="16">
        <v>18.342586554980858</v>
      </c>
      <c r="L56" s="16">
        <v>18.342540478101924</v>
      </c>
      <c r="M56" s="16"/>
    </row>
    <row r="57" spans="2:13" ht="16.5">
      <c r="B57" s="4" t="s">
        <v>110</v>
      </c>
      <c r="C57" s="16">
        <v>15.52850095939487</v>
      </c>
      <c r="D57" s="16"/>
      <c r="E57" s="16"/>
      <c r="F57" s="16"/>
      <c r="G57" s="16">
        <v>15.552181252642233</v>
      </c>
      <c r="H57" s="16"/>
      <c r="I57" s="16"/>
      <c r="J57" s="16"/>
      <c r="K57" s="16">
        <v>15.560574541263094</v>
      </c>
      <c r="L57" s="16">
        <v>15.561704860402251</v>
      </c>
      <c r="M57" s="16"/>
    </row>
    <row r="58" spans="2:13" ht="16.5">
      <c r="B58" s="5" t="s">
        <v>111</v>
      </c>
      <c r="C58" s="11">
        <v>37.892977232496918</v>
      </c>
      <c r="D58" s="11"/>
      <c r="E58" s="11"/>
      <c r="F58" s="11"/>
      <c r="G58" s="11">
        <v>38.314402384744142</v>
      </c>
      <c r="H58" s="11"/>
      <c r="I58" s="11"/>
      <c r="J58" s="11"/>
      <c r="K58" s="11">
        <v>38.34084327951556</v>
      </c>
      <c r="L58" s="11">
        <v>38.346545002987988</v>
      </c>
      <c r="M58" s="11"/>
    </row>
    <row r="59" spans="2:13" ht="17">
      <c r="B59" s="3" t="s">
        <v>120</v>
      </c>
      <c r="C59" s="24">
        <f>C54-((C28/C29)*($C$77*$D$76)/($C$76*$D$77))*(EXP($B$80*C5*10^6)-1)</f>
        <v>0.70364123096049269</v>
      </c>
      <c r="D59" s="24"/>
      <c r="E59" s="24"/>
      <c r="F59" s="24"/>
      <c r="G59" s="24">
        <f>G54-((G28/G29)*($C$77*$D$76)/($C$76*$D$77))*(EXP($B$80*G5*10^6)-1)</f>
        <v>0.70384774286951846</v>
      </c>
      <c r="H59" s="17"/>
      <c r="I59" s="17"/>
      <c r="J59" s="17"/>
      <c r="K59" s="17">
        <f t="shared" ref="K59:L59" si="3">K54-((K28/K29)*($C$77*$D$76)/($C$76*$D$77))*(EXP($B$80*K5*10^6)-1)</f>
        <v>0.7040899144557371</v>
      </c>
      <c r="L59" s="17">
        <f t="shared" si="3"/>
        <v>0.70409680331844993</v>
      </c>
      <c r="M59" s="11"/>
    </row>
    <row r="60" spans="2:13" ht="17">
      <c r="B60" t="s">
        <v>121</v>
      </c>
      <c r="C60" s="17">
        <f>C55-((C39/C38)*($F$77*$E$76)/($E$77*$F$76))*(EXP($B$81*C5*10^6)-1)</f>
        <v>0.51296234825498821</v>
      </c>
      <c r="D60" s="17"/>
      <c r="E60" s="17"/>
      <c r="F60" s="17"/>
      <c r="G60" s="17">
        <f>G55-((G39/G38)*($F$77*$E$76)/($E$77*$F$76))*(EXP($B$81*G5*10^6)-1)</f>
        <v>0.51289238122702951</v>
      </c>
      <c r="H60" s="17"/>
      <c r="I60" s="17"/>
      <c r="J60" s="17"/>
      <c r="K60" s="17">
        <f t="shared" ref="K60:L60" si="4">K55-((K39/K38)*($F$77*$E$76)/($E$77*$F$76))*(EXP($B$81*K5*10^6)-1)</f>
        <v>0.51292631528449195</v>
      </c>
      <c r="L60" s="17">
        <f t="shared" si="4"/>
        <v>0.5129263299005542</v>
      </c>
      <c r="M60" s="11"/>
    </row>
    <row r="61" spans="2:13" ht="17.5">
      <c r="B61" s="22" t="s">
        <v>145</v>
      </c>
      <c r="C61" s="16">
        <f>C56-((C53/C51)*($I$77*$G$76)/($G$77*$I$76))*(EXP($B$82*C5*10^6)-1)</f>
        <v>17.963201278735689</v>
      </c>
      <c r="D61" s="16"/>
      <c r="E61" s="16"/>
      <c r="F61" s="16"/>
      <c r="G61" s="16">
        <f>G56-((G53/G51)*($I$77*$G$76)/($G$77*$I$76))*(EXP($B$82*G5*10^6)-1)</f>
        <v>18.285883742115232</v>
      </c>
      <c r="H61" s="16"/>
      <c r="I61" s="16"/>
      <c r="J61" s="16"/>
      <c r="K61" s="16">
        <f t="shared" ref="K61:L61" si="5">K56-((K53/K51)*($I$77*$G$76)/($G$77*$I$76))*(EXP($B$82*K5*10^6)-1)</f>
        <v>18.334217717483842</v>
      </c>
      <c r="L61" s="16">
        <f t="shared" si="5"/>
        <v>18.335796655195107</v>
      </c>
      <c r="M61" s="11"/>
    </row>
    <row r="62" spans="2:13" ht="17.5">
      <c r="B62" s="21" t="s">
        <v>147</v>
      </c>
      <c r="C62" s="16">
        <f>C57-((C53/C51)*((1-$I$77)*$G$76)/($G$77*$I$76))*(EXP($B$83*C5*10^6)-1)</f>
        <v>15.528458892308407</v>
      </c>
      <c r="D62" s="16"/>
      <c r="E62" s="16"/>
      <c r="F62" s="16"/>
      <c r="G62" s="16">
        <f>G57-((G53/G51)*((1-$I$77)*$G$76)/($G$77*$I$76))*(EXP($B$83*G5*10^6)-1)</f>
        <v>15.551221050707548</v>
      </c>
      <c r="H62" s="16"/>
      <c r="I62" s="16"/>
      <c r="J62" s="16"/>
      <c r="K62" s="16">
        <f t="shared" ref="K62:L62" si="6">K57-((K53/K51)*((1-$I$77)*$G$76)/($G$77*$I$76))*(EXP($B$83*K5*10^6)-1)</f>
        <v>15.560185769771325</v>
      </c>
      <c r="L62" s="16">
        <f t="shared" si="6"/>
        <v>15.561391578409067</v>
      </c>
      <c r="M62" s="11"/>
    </row>
    <row r="63" spans="2:13" ht="17.5">
      <c r="B63" s="23" t="s">
        <v>149</v>
      </c>
      <c r="C63" s="12">
        <f>C58-((C52/C51)*($H$77*$G$76)/($G$77*$H$76))*(EXP($B$84*C5*10^6)-1)</f>
        <v>37.891657360431303</v>
      </c>
      <c r="D63" s="12"/>
      <c r="E63" s="12"/>
      <c r="F63" s="12"/>
      <c r="G63" s="12">
        <f>G58-((G52/G51)*($H$77*$G$76)/($G$77*$H$76))*(EXP($B$84*G5*10^6)-1)</f>
        <v>38.287304380261745</v>
      </c>
      <c r="H63" s="12"/>
      <c r="I63" s="12"/>
      <c r="J63" s="12"/>
      <c r="K63" s="12">
        <f t="shared" ref="K63:L63" si="7">K58-((K52/K51)*($H$77*$G$76)/($G$77*$H$76))*(EXP($B$84*K5*10^6)-1)</f>
        <v>38.329769698400291</v>
      </c>
      <c r="L63" s="12">
        <f t="shared" si="7"/>
        <v>38.337550278462025</v>
      </c>
      <c r="M63" s="12"/>
    </row>
    <row r="64" spans="2:13">
      <c r="B64" s="34" t="s">
        <v>152</v>
      </c>
    </row>
    <row r="65" spans="1:13" ht="17.5">
      <c r="B65" s="4" t="s">
        <v>113</v>
      </c>
    </row>
    <row r="66" spans="1:13">
      <c r="B66" s="4" t="s">
        <v>114</v>
      </c>
    </row>
    <row r="67" spans="1:13" ht="17.5">
      <c r="B67" t="s">
        <v>117</v>
      </c>
    </row>
    <row r="68" spans="1:13" ht="16.5">
      <c r="B68" s="4" t="s">
        <v>150</v>
      </c>
    </row>
    <row r="69" spans="1:13" ht="16.5">
      <c r="B69" s="18" t="s">
        <v>115</v>
      </c>
    </row>
    <row r="70" spans="1:13" ht="16.5">
      <c r="B70" t="s">
        <v>142</v>
      </c>
    </row>
    <row r="71" spans="1:13">
      <c r="B71" t="s">
        <v>119</v>
      </c>
    </row>
    <row r="74" spans="1:13" ht="15" thickBot="1"/>
    <row r="75" spans="1:13">
      <c r="A75" s="49" t="s">
        <v>188</v>
      </c>
      <c r="B75" s="50"/>
      <c r="C75" s="50" t="s">
        <v>124</v>
      </c>
      <c r="D75" s="51" t="s">
        <v>125</v>
      </c>
      <c r="E75" s="51" t="s">
        <v>126</v>
      </c>
      <c r="F75" s="51" t="s">
        <v>127</v>
      </c>
      <c r="G75" s="51" t="s">
        <v>128</v>
      </c>
      <c r="H75" s="51" t="s">
        <v>129</v>
      </c>
      <c r="I75" s="51" t="s">
        <v>130</v>
      </c>
      <c r="J75" s="50"/>
      <c r="K75" s="50"/>
      <c r="L75" s="50"/>
      <c r="M75" s="52"/>
    </row>
    <row r="76" spans="1:13">
      <c r="A76" s="53"/>
      <c r="B76" s="54" t="s">
        <v>122</v>
      </c>
      <c r="C76" s="54">
        <v>85.467799999999997</v>
      </c>
      <c r="D76" s="55">
        <v>87.62</v>
      </c>
      <c r="E76" s="55">
        <v>144.24199999999999</v>
      </c>
      <c r="F76" s="54">
        <v>150.36000000000001</v>
      </c>
      <c r="G76" s="55">
        <v>207.2</v>
      </c>
      <c r="H76" s="55">
        <v>232.0377</v>
      </c>
      <c r="I76" s="55">
        <v>238.02891</v>
      </c>
      <c r="J76" s="54"/>
      <c r="K76" s="54"/>
      <c r="L76" s="54"/>
      <c r="M76" s="56"/>
    </row>
    <row r="77" spans="1:13">
      <c r="A77" s="53"/>
      <c r="B77" s="54" t="s">
        <v>123</v>
      </c>
      <c r="C77" s="54">
        <v>0.27829999999999999</v>
      </c>
      <c r="D77" s="57">
        <v>9.8599999999999993E-2</v>
      </c>
      <c r="E77" s="58">
        <v>0.23798</v>
      </c>
      <c r="F77" s="54">
        <v>0.15</v>
      </c>
      <c r="G77" s="54">
        <v>1.4E-2</v>
      </c>
      <c r="H77" s="54">
        <v>0.99980000000000002</v>
      </c>
      <c r="I77" s="54">
        <v>0.99274200000000001</v>
      </c>
      <c r="J77" s="54"/>
      <c r="K77" s="54"/>
      <c r="L77" s="54"/>
      <c r="M77" s="56"/>
    </row>
    <row r="78" spans="1:13">
      <c r="A78" s="53"/>
      <c r="B78" s="54"/>
      <c r="C78" s="54"/>
      <c r="D78" s="54"/>
      <c r="E78" s="54"/>
      <c r="F78" s="54"/>
      <c r="G78" s="54"/>
      <c r="H78" s="54"/>
      <c r="I78" s="68" t="s">
        <v>138</v>
      </c>
      <c r="J78" s="54"/>
      <c r="K78" s="54"/>
      <c r="L78" s="54"/>
      <c r="M78" s="56"/>
    </row>
    <row r="79" spans="1:13">
      <c r="A79" s="53" t="s">
        <v>131</v>
      </c>
      <c r="B79" s="61" t="s">
        <v>143</v>
      </c>
      <c r="C79" s="54"/>
      <c r="D79" s="54"/>
      <c r="E79" s="54"/>
      <c r="F79" s="54"/>
      <c r="G79" s="54"/>
      <c r="H79" s="54"/>
      <c r="I79" s="62" t="s">
        <v>139</v>
      </c>
      <c r="J79" s="54" t="s">
        <v>137</v>
      </c>
      <c r="K79" s="54"/>
      <c r="L79" s="54"/>
      <c r="M79" s="56"/>
    </row>
    <row r="80" spans="1:13">
      <c r="A80" s="53" t="s">
        <v>132</v>
      </c>
      <c r="B80" s="62">
        <v>1.3930000000000001E-11</v>
      </c>
      <c r="C80" s="54">
        <f>(C28/C29)*($C$77*$D$76)/($C$76*$D$77)</f>
        <v>0.17838854025466097</v>
      </c>
      <c r="D80" s="54"/>
      <c r="E80" s="54"/>
      <c r="F80" s="54"/>
      <c r="G80" s="54"/>
      <c r="H80" s="54"/>
      <c r="I80" s="54">
        <v>17.899999999999999</v>
      </c>
      <c r="J80" s="54">
        <v>378</v>
      </c>
      <c r="K80" s="54">
        <f>(I80/J80)*($C$77*$D$76)/($C$76*$D$77)</f>
        <v>0.13702450640466279</v>
      </c>
      <c r="L80" s="54"/>
      <c r="M80" s="56"/>
    </row>
    <row r="81" spans="1:13">
      <c r="A81" s="53" t="s">
        <v>133</v>
      </c>
      <c r="B81" s="62">
        <v>6.5390000000000003E-12</v>
      </c>
      <c r="C81" s="54">
        <f>(C39/C38)*($F$77*$E$76)/($E$77*$F$76)</f>
        <v>0.13347608931826244</v>
      </c>
      <c r="D81" s="54"/>
      <c r="E81" s="54"/>
      <c r="F81" s="54"/>
      <c r="G81" s="54"/>
      <c r="H81" s="54"/>
      <c r="I81" s="54">
        <v>2.99</v>
      </c>
      <c r="J81" s="54">
        <v>22.5</v>
      </c>
      <c r="K81" s="54">
        <f>(I81/J81)*($F$77*$E$76)/($E$77*$F$76)</f>
        <v>8.0352406393372225E-2</v>
      </c>
      <c r="L81" s="54"/>
      <c r="M81" s="56"/>
    </row>
    <row r="82" spans="1:13">
      <c r="A82" s="53" t="s">
        <v>134</v>
      </c>
      <c r="B82" s="62">
        <v>1.5512499999999999E-10</v>
      </c>
      <c r="C82" s="54">
        <f>(C53/C51)*($I$77*$G$76)/($G$77*$I$76)</f>
        <v>29.209156064129463</v>
      </c>
      <c r="D82" s="54"/>
      <c r="E82" s="54"/>
      <c r="F82" s="54"/>
      <c r="G82" s="54"/>
      <c r="H82" s="54"/>
      <c r="I82" s="54">
        <v>0.57999999999999996</v>
      </c>
      <c r="J82" s="54">
        <v>7.45</v>
      </c>
      <c r="K82" s="54">
        <f>(I82/J82)*($I$77*$G$76)/($G$77*$I$76)</f>
        <v>4.805517070743929</v>
      </c>
      <c r="L82" s="54"/>
      <c r="M82" s="56"/>
    </row>
    <row r="83" spans="1:13">
      <c r="A83" s="53" t="s">
        <v>135</v>
      </c>
      <c r="B83" s="62">
        <v>9.8484999999999996E-10</v>
      </c>
      <c r="C83" s="54">
        <f>(C53/C51)*((1-$I$77)*$G$76)/($G$77*$I$76)</f>
        <v>0.21355000061793625</v>
      </c>
      <c r="D83" s="54">
        <f>C82/137.88</f>
        <v>0.21184476402762883</v>
      </c>
      <c r="E83" s="54"/>
      <c r="F83" s="54"/>
      <c r="G83" s="54"/>
      <c r="H83" s="54"/>
      <c r="I83" s="54">
        <v>0.57999999999999996</v>
      </c>
      <c r="J83" s="54">
        <v>7.45</v>
      </c>
      <c r="K83" s="54">
        <f>(I83/J83)*((1-$I$77)*$G$76)/($G$77*$I$76)</f>
        <v>3.513344141726589E-2</v>
      </c>
      <c r="L83" s="54">
        <f>K82/137.88</f>
        <v>3.4852894333796992E-2</v>
      </c>
      <c r="M83" s="56"/>
    </row>
    <row r="84" spans="1:13">
      <c r="A84" s="53" t="s">
        <v>136</v>
      </c>
      <c r="B84" s="62">
        <v>4.9475000000000002E-11</v>
      </c>
      <c r="C84" s="54">
        <f>(C52/C51)*($H$77*$G$76)/($G$77*$H$76)</f>
        <v>133.38711829705176</v>
      </c>
      <c r="D84" s="54"/>
      <c r="E84" s="54"/>
      <c r="F84" s="54"/>
      <c r="G84" s="54"/>
      <c r="H84" s="54"/>
      <c r="I84" s="54">
        <v>2.93</v>
      </c>
      <c r="J84" s="54">
        <v>7.45</v>
      </c>
      <c r="K84" s="54">
        <f>(I84/J84)*($H$77*$G$76)/($G$77*$H$76)</f>
        <v>25.080006424436242</v>
      </c>
      <c r="L84" s="54"/>
      <c r="M84" s="56"/>
    </row>
    <row r="85" spans="1:13">
      <c r="A85" s="53"/>
      <c r="B85" s="54"/>
      <c r="C85" s="54"/>
      <c r="D85" s="54"/>
      <c r="E85" s="54"/>
      <c r="F85" s="54"/>
      <c r="G85" s="54"/>
      <c r="H85" s="54"/>
      <c r="I85" s="68" t="s">
        <v>138</v>
      </c>
      <c r="J85" s="54" t="s">
        <v>141</v>
      </c>
      <c r="K85" s="54" t="s">
        <v>140</v>
      </c>
      <c r="L85" s="54"/>
      <c r="M85" s="56"/>
    </row>
    <row r="86" spans="1:13" ht="17">
      <c r="A86" s="53" t="s">
        <v>120</v>
      </c>
      <c r="B86" s="54"/>
      <c r="C86" s="54">
        <f>C54-((C28/C29)*($C$77*$D$76)/($C$76*$D$77))*(EXP($B$80*C5*10^6)-1)</f>
        <v>0.70364123096049269</v>
      </c>
      <c r="D86" s="69" t="e">
        <f>D54-((D28/D29)*($C$77*$D$76)/($C$76*$D$77))*(EXP($B$80*D5*10^6)-1)</f>
        <v>#DIV/0!</v>
      </c>
      <c r="E86" s="69">
        <f>E54-((E28/E29)*($C$77*$D$76)/($C$76*$D$77))*(EXP($B$80*E5*10^6)-1)</f>
        <v>0</v>
      </c>
      <c r="F86" s="69" t="e">
        <f>F54-((F28/F29)*($C$77*$D$76)/($C$76*$D$77))*(EXP($B$80*F5*10^6)-1)</f>
        <v>#DIV/0!</v>
      </c>
      <c r="G86" s="69">
        <f>G54-((G28/G29)*($C$77*$D$76)/($C$76*$D$77))*(EXP($B$80*G5*10^6)-1)</f>
        <v>0.70384774286951846</v>
      </c>
      <c r="H86" s="54"/>
      <c r="I86" s="54">
        <v>0.70448495948524092</v>
      </c>
      <c r="J86" s="54">
        <v>1.1399999999999999</v>
      </c>
      <c r="K86" s="54">
        <f>I86-K80*(EXP(J86*10^6*$B$80)-1)</f>
        <v>0.70448278349139681</v>
      </c>
      <c r="L86" s="54"/>
      <c r="M86" s="56">
        <v>0.70448278349139681</v>
      </c>
    </row>
    <row r="87" spans="1:13" ht="17">
      <c r="A87" s="53" t="s">
        <v>121</v>
      </c>
      <c r="B87" s="54"/>
      <c r="C87" s="54">
        <f>C55-((C39/C38)*($F$77*$E$76)/($E$77*$F$76))*(EXP($B$81*C5*10^6)-1)</f>
        <v>0.51296234825498821</v>
      </c>
      <c r="D87" s="54" t="e">
        <f>D55-((D39/D38)*($F$77*$E$76)/($E$77*$F$76))*(EXP($B$81*D5*10^6)-1)</f>
        <v>#DIV/0!</v>
      </c>
      <c r="E87" s="54">
        <f>E55-((E39/E38)*($F$77*$E$76)/($E$77*$F$76))*(EXP($B$81*E5*10^6)-1)</f>
        <v>0</v>
      </c>
      <c r="F87" s="54" t="e">
        <f>F55-((F39/F38)*($F$77*$E$76)/($E$77*$F$76))*(EXP($B$81*F5*10^6)-1)</f>
        <v>#DIV/0!</v>
      </c>
      <c r="G87" s="54">
        <f>G55-((G39/G38)*($F$77*$E$76)/($E$77*$F$76))*(EXP($B$81*G5*10^6)-1)</f>
        <v>0.51289238122702951</v>
      </c>
      <c r="H87" s="54"/>
      <c r="I87" s="54">
        <v>0.5125980259533216</v>
      </c>
      <c r="J87" s="54"/>
      <c r="K87" s="54">
        <f>I87-K81*(EXP(B81*$J$86*10^6)-1)</f>
        <v>0.51259742696728972</v>
      </c>
      <c r="L87" s="54"/>
      <c r="M87" s="56">
        <v>0.51259742696728972</v>
      </c>
    </row>
    <row r="88" spans="1:13" ht="17.5">
      <c r="A88" s="71" t="s">
        <v>145</v>
      </c>
      <c r="B88" s="54"/>
      <c r="C88" s="54">
        <f>C56-((C53/C51)*($I$77*$G$76)/($G$77*$I$76))*(EXP($B$82*C5*10^6)-1)</f>
        <v>17.963201278735689</v>
      </c>
      <c r="D88" s="54" t="e">
        <f>D56-((D53/D51)*($I$77*$G$76)/($G$77*$I$76))*(EXP($B$82*D5*10^6)-1)</f>
        <v>#DIV/0!</v>
      </c>
      <c r="E88" s="54">
        <f>E56-((E53/E51)*($I$77*$G$76)/($G$77*$I$76))*(EXP($B$82*E5*10^6)-1)</f>
        <v>0</v>
      </c>
      <c r="F88" s="54" t="e">
        <f>F56-((F53/F51)*($I$77*$G$76)/($G$77*$I$76))*(EXP($B$82*F5*10^6)-1)</f>
        <v>#DIV/0!</v>
      </c>
      <c r="G88" s="54">
        <f>G56-((G53/G51)*($I$77*$G$76)/($G$77*$I$76))*(EXP($B$82*G5*10^6)-1)</f>
        <v>18.285883742115232</v>
      </c>
      <c r="H88" s="54"/>
      <c r="I88" s="54">
        <v>18.521340379051779</v>
      </c>
      <c r="J88" s="54"/>
      <c r="K88" s="54">
        <f>I88-K82*(EXP(B82*$J$86*10^6)-1)</f>
        <v>18.520490484252651</v>
      </c>
      <c r="L88" s="54"/>
      <c r="M88" s="56">
        <v>18.520490484252651</v>
      </c>
    </row>
    <row r="89" spans="1:13" ht="17.5">
      <c r="A89" s="72" t="s">
        <v>146</v>
      </c>
      <c r="B89" s="54"/>
      <c r="C89" s="54">
        <f>C57-((C53/C51)*((1-$I$77)*$G$76)/($G$77*$I$76))*(EXP($B$83*C5*10^6)-1)</f>
        <v>15.528458892308407</v>
      </c>
      <c r="D89" s="54" t="e">
        <f>D57-((D53/D51)*((1-$I$77)*$G$76)/($G$77*$I$76))*(EXP($B$83*D5*10^6)-1)</f>
        <v>#DIV/0!</v>
      </c>
      <c r="E89" s="54">
        <f>E57-((E53/E51)*((1-$I$77)*$G$76)/($G$77*$I$76))*(EXP($B$83*E5*10^6)-1)</f>
        <v>0</v>
      </c>
      <c r="F89" s="54" t="e">
        <f>F57-((F53/F51)*((1-$I$77)*$G$76)/($G$77*$I$76))*(EXP($B$83*F5*10^6)-1)</f>
        <v>#DIV/0!</v>
      </c>
      <c r="G89" s="54">
        <f>G57-((G53/G51)*((1-$I$77)*$G$76)/($G$77*$I$76))*(EXP($B$83*G5*10^6)-1)</f>
        <v>15.551221050707548</v>
      </c>
      <c r="H89" s="54"/>
      <c r="I89" s="54">
        <v>15.630176366922729</v>
      </c>
      <c r="J89" s="54"/>
      <c r="K89" s="54">
        <f>I89-K83*(EXP(B83*$J$86*10^6)-1)</f>
        <v>15.63013689943768</v>
      </c>
      <c r="L89" s="54"/>
      <c r="M89" s="56">
        <v>15.63013689943768</v>
      </c>
    </row>
    <row r="90" spans="1:13" ht="18" thickBot="1">
      <c r="A90" s="73" t="s">
        <v>148</v>
      </c>
      <c r="B90" s="65"/>
      <c r="C90" s="65">
        <f>C58-((C52/C51)*($H$77*$G$76)/($G$77*$H$76))*(EXP($B$84*C5*10^6)-1)</f>
        <v>37.891657360431303</v>
      </c>
      <c r="D90" s="65" t="e">
        <f>D58-((D52/D51)*($H$77*$G$76)/($G$77*$H$76))*(EXP($B$84*D5*10^6)-1)</f>
        <v>#DIV/0!</v>
      </c>
      <c r="E90" s="65">
        <f>E58-((E52/E51)*($H$77*$G$76)/($G$77*$H$76))*(EXP($B$84*E5*10^6)-1)</f>
        <v>0</v>
      </c>
      <c r="F90" s="65" t="e">
        <f>F58-((F52/F51)*($H$77*$G$76)/($G$77*$H$76))*(EXP($B$84*F5*10^6)-1)</f>
        <v>#DIV/0!</v>
      </c>
      <c r="G90" s="65">
        <f>G58-((G52/G51)*($H$77*$G$76)/($G$77*$H$76))*(EXP($B$84*G5*10^6)-1)</f>
        <v>38.287304380261745</v>
      </c>
      <c r="H90" s="65"/>
      <c r="I90" s="65">
        <v>38.790237782195469</v>
      </c>
      <c r="J90" s="65"/>
      <c r="K90" s="65">
        <f>I90-K84*(EXP(B84*$J$86*10^6)-1)</f>
        <v>38.788823192320997</v>
      </c>
      <c r="L90" s="65"/>
      <c r="M90" s="67">
        <v>38.788823192320997</v>
      </c>
    </row>
  </sheetData>
  <sortState ref="A3:P16387">
    <sortCondition ref="A3:A16387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0"/>
  <sheetViews>
    <sheetView zoomScale="80" zoomScaleNormal="80" workbookViewId="0">
      <pane xSplit="2" ySplit="5" topLeftCell="C6" activePane="bottomRight" state="frozen"/>
      <selection activeCell="O77" sqref="O77"/>
      <selection pane="topRight" activeCell="O77" sqref="O77"/>
      <selection pane="bottomLeft" activeCell="O77" sqref="O77"/>
      <selection pane="bottomRight" activeCell="O77" sqref="O77"/>
    </sheetView>
  </sheetViews>
  <sheetFormatPr defaultColWidth="8.81640625" defaultRowHeight="14.5"/>
  <cols>
    <col min="2" max="2" width="12" bestFit="1" customWidth="1"/>
    <col min="7" max="7" width="10.1796875" bestFit="1" customWidth="1"/>
  </cols>
  <sheetData>
    <row r="1" spans="2:14">
      <c r="B1" s="8" t="s">
        <v>171</v>
      </c>
    </row>
    <row r="2" spans="2:14">
      <c r="B2" s="6" t="s">
        <v>44</v>
      </c>
      <c r="C2" s="10" t="s">
        <v>87</v>
      </c>
      <c r="D2" s="10" t="s">
        <v>161</v>
      </c>
      <c r="E2" s="10" t="s">
        <v>162</v>
      </c>
      <c r="F2" s="10" t="s">
        <v>163</v>
      </c>
      <c r="G2" s="10" t="s">
        <v>88</v>
      </c>
      <c r="H2" s="10" t="s">
        <v>89</v>
      </c>
      <c r="I2" s="10" t="s">
        <v>90</v>
      </c>
      <c r="J2" s="10" t="s">
        <v>91</v>
      </c>
      <c r="K2" s="10" t="s">
        <v>92</v>
      </c>
      <c r="L2" s="10" t="s">
        <v>164</v>
      </c>
      <c r="M2" s="10" t="s">
        <v>165</v>
      </c>
      <c r="N2" s="10" t="s">
        <v>37</v>
      </c>
    </row>
    <row r="3" spans="2:14" ht="16.5">
      <c r="B3" s="5" t="s">
        <v>98</v>
      </c>
      <c r="C3" s="11">
        <v>11.9661109</v>
      </c>
      <c r="D3" s="11">
        <v>11.9591665</v>
      </c>
      <c r="E3" s="11">
        <v>11.9591665</v>
      </c>
      <c r="F3" s="11">
        <v>11.9591665</v>
      </c>
      <c r="G3" s="11">
        <v>11.987</v>
      </c>
      <c r="H3" s="11">
        <v>11.9902777</v>
      </c>
      <c r="I3" s="11">
        <v>11.9633333</v>
      </c>
      <c r="J3" s="11">
        <v>11.9630557</v>
      </c>
      <c r="K3" s="11">
        <v>12.506999799999999</v>
      </c>
      <c r="L3" s="11">
        <v>12.1360001</v>
      </c>
      <c r="M3" s="11">
        <v>12.1360001</v>
      </c>
      <c r="N3" s="11">
        <v>11.72645</v>
      </c>
    </row>
    <row r="4" spans="2:14" ht="16.5">
      <c r="B4" s="5" t="s">
        <v>99</v>
      </c>
      <c r="C4" s="11">
        <v>107.5652778</v>
      </c>
      <c r="D4" s="11">
        <v>107.5572224</v>
      </c>
      <c r="E4" s="11">
        <v>107.5572224</v>
      </c>
      <c r="F4" s="11">
        <v>107.5572224</v>
      </c>
      <c r="G4" s="11">
        <v>107.494</v>
      </c>
      <c r="H4" s="11">
        <v>107.48583360000001</v>
      </c>
      <c r="I4" s="11">
        <v>107.46749990000001</v>
      </c>
      <c r="J4" s="11">
        <v>107.4675001</v>
      </c>
      <c r="K4" s="11">
        <v>107.7459999</v>
      </c>
      <c r="L4" s="11">
        <v>107.651</v>
      </c>
      <c r="M4" s="11">
        <v>107.651</v>
      </c>
      <c r="N4" s="11">
        <v>106.59741699999999</v>
      </c>
    </row>
    <row r="5" spans="2:14">
      <c r="B5" s="25" t="s">
        <v>118</v>
      </c>
      <c r="C5" s="31">
        <v>4.79</v>
      </c>
      <c r="D5" s="12"/>
      <c r="E5" s="12"/>
      <c r="F5" s="12"/>
      <c r="G5" s="32">
        <v>4.79</v>
      </c>
      <c r="H5" s="12"/>
      <c r="I5" s="12"/>
      <c r="J5" s="12"/>
      <c r="K5" s="33">
        <v>8.5</v>
      </c>
      <c r="L5" s="12"/>
      <c r="M5" s="12"/>
      <c r="N5" s="28">
        <v>6.31</v>
      </c>
    </row>
    <row r="6" spans="2:14">
      <c r="B6" s="36" t="s">
        <v>153</v>
      </c>
      <c r="C6" s="35" t="s">
        <v>151</v>
      </c>
      <c r="D6" s="37" t="s">
        <v>151</v>
      </c>
      <c r="E6" s="37" t="s">
        <v>151</v>
      </c>
      <c r="F6" s="37" t="s">
        <v>151</v>
      </c>
      <c r="G6" s="38" t="s">
        <v>151</v>
      </c>
      <c r="H6" s="37" t="s">
        <v>151</v>
      </c>
      <c r="I6" s="37" t="s">
        <v>151</v>
      </c>
      <c r="J6" s="37" t="s">
        <v>151</v>
      </c>
      <c r="K6" s="39" t="s">
        <v>151</v>
      </c>
      <c r="L6" s="37" t="s">
        <v>151</v>
      </c>
      <c r="M6" s="37" t="s">
        <v>151</v>
      </c>
      <c r="N6" s="38" t="s">
        <v>151</v>
      </c>
    </row>
    <row r="7" spans="2:14">
      <c r="B7" s="4" t="s">
        <v>58</v>
      </c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</row>
    <row r="8" spans="2:14" ht="16.5">
      <c r="B8" s="4" t="s">
        <v>100</v>
      </c>
      <c r="C8" s="13">
        <v>51.793024245706924</v>
      </c>
      <c r="D8" s="13">
        <v>51.026279526522316</v>
      </c>
      <c r="E8" s="13">
        <v>50.857944161491076</v>
      </c>
      <c r="F8" s="13">
        <v>52.145155306071317</v>
      </c>
      <c r="G8" s="13">
        <v>51.615957302230584</v>
      </c>
      <c r="H8" s="13">
        <v>52.221259019004613</v>
      </c>
      <c r="I8" s="13">
        <v>52.133563349796717</v>
      </c>
      <c r="J8" s="13">
        <v>52.20261108934546</v>
      </c>
      <c r="K8" s="13">
        <v>52.21520491708705</v>
      </c>
      <c r="L8" s="13">
        <v>53.200527325159435</v>
      </c>
      <c r="M8" s="13">
        <v>54.236646179338109</v>
      </c>
      <c r="N8" s="13">
        <v>52.486362019023879</v>
      </c>
    </row>
    <row r="9" spans="2:14" ht="16.5">
      <c r="B9" s="4" t="s">
        <v>101</v>
      </c>
      <c r="C9" s="13">
        <v>1.8788668410725968</v>
      </c>
      <c r="D9" s="13">
        <v>2.2491947231681171</v>
      </c>
      <c r="E9" s="13">
        <v>1.7023721528566023</v>
      </c>
      <c r="F9" s="13">
        <v>1.8714574246437128</v>
      </c>
      <c r="G9" s="13">
        <v>1.7993357447345186</v>
      </c>
      <c r="H9" s="13">
        <v>2.1592429612813717</v>
      </c>
      <c r="I9" s="13">
        <v>1.8662486366502709</v>
      </c>
      <c r="J9" s="13">
        <v>1.9424271610543573</v>
      </c>
      <c r="K9" s="13">
        <v>1.7447119384212912</v>
      </c>
      <c r="L9" s="13">
        <v>1.5626864825324756</v>
      </c>
      <c r="M9" s="13">
        <v>1.7025204708960109</v>
      </c>
      <c r="N9" s="13">
        <v>1.6847424088787994</v>
      </c>
    </row>
    <row r="10" spans="2:14" ht="16.5">
      <c r="B10" s="4" t="s">
        <v>102</v>
      </c>
      <c r="C10" s="13">
        <v>14.844184263799121</v>
      </c>
      <c r="D10" s="13">
        <v>14.142219632689518</v>
      </c>
      <c r="E10" s="13">
        <v>14.427416266607125</v>
      </c>
      <c r="F10" s="13">
        <v>14.370881712626996</v>
      </c>
      <c r="G10" s="13">
        <v>14.656078346544602</v>
      </c>
      <c r="H10" s="13">
        <v>15.320864128614492</v>
      </c>
      <c r="I10" s="13">
        <v>14.681821759517696</v>
      </c>
      <c r="J10" s="13">
        <v>14.521304008038406</v>
      </c>
      <c r="K10" s="13">
        <v>15.01882172572617</v>
      </c>
      <c r="L10" s="13">
        <v>14.513227643184104</v>
      </c>
      <c r="M10" s="13">
        <v>15.6700634425377</v>
      </c>
      <c r="N10" s="13">
        <v>14.879187925644748</v>
      </c>
    </row>
    <row r="11" spans="2:14" ht="17.5">
      <c r="B11" s="4" t="s">
        <v>103</v>
      </c>
      <c r="C11" s="13">
        <v>11.671054683097266</v>
      </c>
      <c r="D11" s="13">
        <v>12.418517968131994</v>
      </c>
      <c r="E11" s="13">
        <v>10.967379929935589</v>
      </c>
      <c r="F11" s="13">
        <v>11.111042095151999</v>
      </c>
      <c r="G11" s="13">
        <v>11.828351791162845</v>
      </c>
      <c r="H11" s="13">
        <v>11.324783365352021</v>
      </c>
      <c r="I11" s="13">
        <v>11.737248954684148</v>
      </c>
      <c r="J11" s="13">
        <v>11.471949485817609</v>
      </c>
      <c r="K11" s="13">
        <v>11.808337716496974</v>
      </c>
      <c r="L11" s="13">
        <v>11.11604774550797</v>
      </c>
      <c r="M11" s="13">
        <v>8.9982788255626094</v>
      </c>
      <c r="N11" s="13">
        <v>11.53552124533846</v>
      </c>
    </row>
    <row r="12" spans="2:14">
      <c r="B12" s="4" t="s">
        <v>50</v>
      </c>
      <c r="C12" s="13">
        <v>0.14881737891737892</v>
      </c>
      <c r="D12" s="13">
        <v>0.18204844264092998</v>
      </c>
      <c r="E12" s="13">
        <v>0.19823386707611318</v>
      </c>
      <c r="F12" s="13">
        <v>0.15699360605395921</v>
      </c>
      <c r="G12" s="13">
        <v>0.15153165167799953</v>
      </c>
      <c r="H12" s="13">
        <v>0.1812967975433209</v>
      </c>
      <c r="I12" s="13">
        <v>0.15423757402939237</v>
      </c>
      <c r="J12" s="13">
        <v>0.14682134239964906</v>
      </c>
      <c r="K12" s="13">
        <v>0.12952160859083939</v>
      </c>
      <c r="L12" s="13">
        <v>0.14351410397016887</v>
      </c>
      <c r="M12" s="13">
        <v>0.11657444663598514</v>
      </c>
      <c r="N12" s="13">
        <v>0.14887583899978063</v>
      </c>
    </row>
    <row r="13" spans="2:14">
      <c r="B13" s="4" t="s">
        <v>48</v>
      </c>
      <c r="C13" s="13">
        <v>7.6690637720488466</v>
      </c>
      <c r="D13" s="13">
        <v>5.9680266406250002</v>
      </c>
      <c r="E13" s="13">
        <v>7.7466987500000011</v>
      </c>
      <c r="F13" s="13">
        <v>7.2356035937500005</v>
      </c>
      <c r="G13" s="13">
        <v>8.0058026562499993</v>
      </c>
      <c r="H13" s="13">
        <v>5.7028261718749995</v>
      </c>
      <c r="I13" s="13">
        <v>7.6603307812499999</v>
      </c>
      <c r="J13" s="13">
        <v>6.9978376562500006</v>
      </c>
      <c r="K13" s="13">
        <v>7.19559571025989</v>
      </c>
      <c r="L13" s="13">
        <v>5.7084146875000004</v>
      </c>
      <c r="M13" s="13">
        <v>3.3427557144348192</v>
      </c>
      <c r="N13" s="13">
        <v>7.3036818749999997</v>
      </c>
    </row>
    <row r="14" spans="2:14">
      <c r="B14" s="4" t="s">
        <v>49</v>
      </c>
      <c r="C14" s="13">
        <v>8.6934447067810154</v>
      </c>
      <c r="D14" s="13">
        <v>8.4552028316618646</v>
      </c>
      <c r="E14" s="13">
        <v>8.5215417982440922</v>
      </c>
      <c r="F14" s="13">
        <v>8.6768352881979389</v>
      </c>
      <c r="G14" s="13">
        <v>8.6300964708331893</v>
      </c>
      <c r="H14" s="13">
        <v>8.3104632682097375</v>
      </c>
      <c r="I14" s="13">
        <v>8.5753165666099864</v>
      </c>
      <c r="J14" s="13">
        <v>8.2798066245618909</v>
      </c>
      <c r="K14" s="13">
        <v>8.9839297941043696</v>
      </c>
      <c r="L14" s="13">
        <v>7.5777192282333345</v>
      </c>
      <c r="M14" s="13">
        <v>7.4872782542272827</v>
      </c>
      <c r="N14" s="13">
        <v>9.2316702814311</v>
      </c>
    </row>
    <row r="15" spans="2:14" ht="16.5">
      <c r="B15" s="4" t="s">
        <v>104</v>
      </c>
      <c r="C15" s="13">
        <v>3.0907930125082799</v>
      </c>
      <c r="D15" s="13">
        <v>3.1535132875232224</v>
      </c>
      <c r="E15" s="13">
        <v>2.8035892628666037</v>
      </c>
      <c r="F15" s="13">
        <v>2.7415940527179021</v>
      </c>
      <c r="G15" s="13">
        <v>3.1065364928836274</v>
      </c>
      <c r="H15" s="13">
        <v>3.5433852860929522</v>
      </c>
      <c r="I15" s="13">
        <v>3.1410737918490135</v>
      </c>
      <c r="J15" s="13">
        <v>3.3555792416457435</v>
      </c>
      <c r="K15" s="13">
        <v>2.9242187787865799</v>
      </c>
      <c r="L15" s="13">
        <v>2.856988073565649</v>
      </c>
      <c r="M15" s="13">
        <v>3.1136412422553867</v>
      </c>
      <c r="N15" s="13">
        <v>2.833170990384541</v>
      </c>
    </row>
    <row r="16" spans="2:14" ht="16.5">
      <c r="B16" s="4" t="s">
        <v>105</v>
      </c>
      <c r="C16" s="13">
        <v>1.1216813809550845</v>
      </c>
      <c r="D16" s="13">
        <v>1.4026650789144999</v>
      </c>
      <c r="E16" s="13">
        <v>0.56233148915635289</v>
      </c>
      <c r="F16" s="13">
        <v>0.4238286505052799</v>
      </c>
      <c r="G16" s="13">
        <v>1.1268551095719315</v>
      </c>
      <c r="H16" s="13">
        <v>1.2616711820143067</v>
      </c>
      <c r="I16" s="13">
        <v>1.0557603071420461</v>
      </c>
      <c r="J16" s="13">
        <v>1.1041864795049394</v>
      </c>
      <c r="K16" s="13">
        <v>0.30047881153824307</v>
      </c>
      <c r="L16" s="13">
        <v>0.59526327920971944</v>
      </c>
      <c r="M16" s="13">
        <v>0.69348538697405016</v>
      </c>
      <c r="N16" s="13">
        <v>0.23216662881798569</v>
      </c>
    </row>
    <row r="17" spans="2:14" ht="16.5">
      <c r="B17" s="4" t="s">
        <v>106</v>
      </c>
      <c r="C17" s="13">
        <v>0.30928147505144038</v>
      </c>
      <c r="D17" s="13">
        <v>0.46817650385604109</v>
      </c>
      <c r="E17" s="13">
        <v>0.29067148457583547</v>
      </c>
      <c r="F17" s="13">
        <v>0.26449727506426729</v>
      </c>
      <c r="G17" s="13">
        <v>0.29470221079691516</v>
      </c>
      <c r="H17" s="13">
        <v>0.36552053984575827</v>
      </c>
      <c r="I17" s="13">
        <v>0.31623343187660663</v>
      </c>
      <c r="J17" s="13">
        <v>0.3330196208226221</v>
      </c>
      <c r="K17" s="13">
        <v>0.21919949202674899</v>
      </c>
      <c r="L17" s="13">
        <v>0.17179057197943443</v>
      </c>
      <c r="M17" s="13">
        <v>0.20138667052469136</v>
      </c>
      <c r="N17" s="13">
        <v>0.19571982005141386</v>
      </c>
    </row>
    <row r="18" spans="2:14">
      <c r="B18" s="4" t="s">
        <v>51</v>
      </c>
      <c r="C18" s="13">
        <v>-0.14000000000000001</v>
      </c>
      <c r="D18" s="13">
        <v>0.39</v>
      </c>
      <c r="E18" s="13">
        <v>2.73</v>
      </c>
      <c r="F18" s="13">
        <v>1.63</v>
      </c>
      <c r="G18" s="13">
        <v>-0.35</v>
      </c>
      <c r="H18" s="13">
        <v>0.73</v>
      </c>
      <c r="I18" s="13">
        <v>-0.23</v>
      </c>
      <c r="J18" s="13">
        <v>0.4</v>
      </c>
      <c r="K18" s="13">
        <v>1.25</v>
      </c>
      <c r="L18" s="13">
        <v>3.89</v>
      </c>
      <c r="M18" s="13">
        <v>4.7300000000000004</v>
      </c>
      <c r="N18" s="13">
        <v>0.5</v>
      </c>
    </row>
    <row r="19" spans="2:14">
      <c r="B19" s="4" t="s">
        <v>43</v>
      </c>
      <c r="C19" s="13">
        <f>SUM(C8:C18)</f>
        <v>101.08021175993795</v>
      </c>
      <c r="D19" s="13">
        <f t="shared" ref="D19:N19" si="0">SUM(D8:D18)</f>
        <v>99.855844635733504</v>
      </c>
      <c r="E19" s="13">
        <f t="shared" si="0"/>
        <v>100.8081791628094</v>
      </c>
      <c r="F19" s="13">
        <f t="shared" si="0"/>
        <v>100.62788900478338</v>
      </c>
      <c r="G19" s="13">
        <f t="shared" si="0"/>
        <v>100.86524777668622</v>
      </c>
      <c r="H19" s="13">
        <f t="shared" si="0"/>
        <v>101.1213127198336</v>
      </c>
      <c r="I19" s="13">
        <f t="shared" si="0"/>
        <v>101.09183515340588</v>
      </c>
      <c r="J19" s="13">
        <f t="shared" si="0"/>
        <v>100.75554270944068</v>
      </c>
      <c r="K19" s="13">
        <f t="shared" si="0"/>
        <v>101.79002049303816</v>
      </c>
      <c r="L19" s="13">
        <f t="shared" si="0"/>
        <v>101.33617914084228</v>
      </c>
      <c r="M19" s="13">
        <f t="shared" si="0"/>
        <v>100.29263063338664</v>
      </c>
      <c r="N19" s="13">
        <f t="shared" si="0"/>
        <v>101.0310990335707</v>
      </c>
    </row>
    <row r="20" spans="2:14" ht="16.5">
      <c r="B20" t="s">
        <v>116</v>
      </c>
      <c r="C20" s="13">
        <f>C11/1.11</f>
        <v>10.514463678466004</v>
      </c>
      <c r="D20" s="13">
        <f t="shared" ref="D20:N20" si="1">D11/1.11</f>
        <v>11.187854025344137</v>
      </c>
      <c r="E20" s="13">
        <f t="shared" si="1"/>
        <v>9.8805224594014316</v>
      </c>
      <c r="F20" s="13">
        <f t="shared" si="1"/>
        <v>10.009947833470269</v>
      </c>
      <c r="G20" s="13">
        <f t="shared" si="1"/>
        <v>10.656172784831391</v>
      </c>
      <c r="H20" s="13">
        <f t="shared" si="1"/>
        <v>10.202507536353171</v>
      </c>
      <c r="I20" s="13">
        <f t="shared" si="1"/>
        <v>10.574098157373106</v>
      </c>
      <c r="J20" s="13">
        <f t="shared" si="1"/>
        <v>10.335089626862709</v>
      </c>
      <c r="K20" s="13">
        <f t="shared" si="1"/>
        <v>10.638142086934209</v>
      </c>
      <c r="L20" s="13">
        <f t="shared" si="1"/>
        <v>10.014457428385558</v>
      </c>
      <c r="M20" s="13">
        <f t="shared" si="1"/>
        <v>8.1065575005068542</v>
      </c>
      <c r="N20" s="13">
        <f t="shared" si="1"/>
        <v>10.392361482286899</v>
      </c>
    </row>
    <row r="21" spans="2:14">
      <c r="B21" s="4" t="s">
        <v>55</v>
      </c>
      <c r="C21" s="13">
        <f>((C13/40.32)*100)/((C13/40.32)+(C20/71.85)*0.9)</f>
        <v>59.086351479118889</v>
      </c>
      <c r="D21" s="13">
        <f t="shared" ref="D21:N21" si="2">((D13/40.32)*100)/((D13/40.32)+(D20/71.85)*0.9)</f>
        <v>51.366687066459654</v>
      </c>
      <c r="E21" s="13">
        <f t="shared" si="2"/>
        <v>60.821015806189877</v>
      </c>
      <c r="F21" s="13">
        <f t="shared" si="2"/>
        <v>58.868403497845861</v>
      </c>
      <c r="G21" s="13">
        <f t="shared" si="2"/>
        <v>59.799570205185326</v>
      </c>
      <c r="H21" s="13">
        <f t="shared" si="2"/>
        <v>52.533374990840585</v>
      </c>
      <c r="I21" s="13">
        <f t="shared" si="2"/>
        <v>58.921985296939674</v>
      </c>
      <c r="J21" s="13">
        <f t="shared" si="2"/>
        <v>57.276708903285439</v>
      </c>
      <c r="K21" s="13">
        <f t="shared" si="2"/>
        <v>57.251427744221765</v>
      </c>
      <c r="L21" s="13">
        <f t="shared" si="2"/>
        <v>53.021440678415708</v>
      </c>
      <c r="M21" s="13">
        <f t="shared" si="2"/>
        <v>44.947694659214903</v>
      </c>
      <c r="N21" s="13">
        <f t="shared" si="2"/>
        <v>58.185695003576953</v>
      </c>
    </row>
    <row r="22" spans="2:14" ht="16.5">
      <c r="B22" s="4" t="s">
        <v>112</v>
      </c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</row>
    <row r="23" spans="2:14">
      <c r="B23" s="4" t="s">
        <v>56</v>
      </c>
      <c r="C23" s="13">
        <v>4.5236775384749137</v>
      </c>
      <c r="D23" s="13"/>
      <c r="E23" s="13"/>
      <c r="F23" s="14"/>
      <c r="G23" s="14">
        <v>5.3817793406948295</v>
      </c>
      <c r="H23" s="14"/>
      <c r="I23" s="13">
        <v>6.0028119291123474</v>
      </c>
      <c r="J23" s="13">
        <v>6.4981812354020825</v>
      </c>
      <c r="K23" s="13">
        <v>3.9969955206255028</v>
      </c>
      <c r="L23" s="14"/>
      <c r="M23" s="14"/>
      <c r="N23" s="14">
        <v>4.0271365506123491</v>
      </c>
    </row>
    <row r="24" spans="2:14">
      <c r="B24" s="4" t="s">
        <v>57</v>
      </c>
      <c r="C24" s="13">
        <v>1.0769810917691629</v>
      </c>
      <c r="D24" s="13"/>
      <c r="E24" s="13"/>
      <c r="F24" s="13"/>
      <c r="G24" s="13">
        <v>1.0106060301455098</v>
      </c>
      <c r="H24" s="13"/>
      <c r="I24" s="13">
        <v>1.1116009794038295</v>
      </c>
      <c r="J24" s="13">
        <v>1.1306034275008747</v>
      </c>
      <c r="K24" s="13">
        <v>0.73396422710852438</v>
      </c>
      <c r="L24" s="13"/>
      <c r="M24" s="13"/>
      <c r="N24" s="13">
        <v>0.60611226417963393</v>
      </c>
    </row>
    <row r="25" spans="2:14">
      <c r="B25" s="4" t="s">
        <v>54</v>
      </c>
      <c r="C25" s="14">
        <v>1.8735747086179138</v>
      </c>
      <c r="D25" s="14"/>
      <c r="E25" s="14"/>
      <c r="F25" s="13"/>
      <c r="G25" s="14">
        <v>1.9982597113690896</v>
      </c>
      <c r="H25" s="14"/>
      <c r="I25" s="14">
        <v>2.3196473800814847</v>
      </c>
      <c r="J25" s="14">
        <v>1.5873668825379592</v>
      </c>
      <c r="K25" s="14">
        <v>0.34216515309547224</v>
      </c>
      <c r="L25" s="13"/>
      <c r="M25" s="14"/>
      <c r="N25" s="14">
        <v>0.56631497403860787</v>
      </c>
    </row>
    <row r="26" spans="2:14">
      <c r="B26" s="4" t="s">
        <v>52</v>
      </c>
      <c r="C26" s="15">
        <v>342.20748884057974</v>
      </c>
      <c r="D26" s="15">
        <v>224.40965541026011</v>
      </c>
      <c r="E26" s="15">
        <v>357.26606768213833</v>
      </c>
      <c r="F26" s="15">
        <v>373.95426613019123</v>
      </c>
      <c r="G26" s="15">
        <v>337.27830148009775</v>
      </c>
      <c r="H26" s="15">
        <v>152.59036556976579</v>
      </c>
      <c r="I26" s="15">
        <v>298.63528682281935</v>
      </c>
      <c r="J26" s="15">
        <v>270.82324974852713</v>
      </c>
      <c r="K26" s="15">
        <v>346.36972963768113</v>
      </c>
      <c r="L26" s="15">
        <v>302.93058212386842</v>
      </c>
      <c r="M26" s="15">
        <v>248.07758478260874</v>
      </c>
      <c r="N26" s="15">
        <v>304.99525247880445</v>
      </c>
    </row>
    <row r="27" spans="2:14">
      <c r="B27" s="4" t="s">
        <v>53</v>
      </c>
      <c r="C27" s="15">
        <v>236.82138830365054</v>
      </c>
      <c r="D27" s="15">
        <v>182.11821594290723</v>
      </c>
      <c r="E27" s="15">
        <v>243.0227399136198</v>
      </c>
      <c r="F27" s="15">
        <v>230.36506074214455</v>
      </c>
      <c r="G27" s="15">
        <v>248.40640293800928</v>
      </c>
      <c r="H27" s="15">
        <v>114.90663967315999</v>
      </c>
      <c r="I27" s="15">
        <v>233.73107413725893</v>
      </c>
      <c r="J27" s="15">
        <v>197.36295180962384</v>
      </c>
      <c r="K27" s="15">
        <v>222.03304667174379</v>
      </c>
      <c r="L27" s="15">
        <v>181.56741375097943</v>
      </c>
      <c r="M27" s="15">
        <v>139.10939822134773</v>
      </c>
      <c r="N27" s="15">
        <v>208.58120125286106</v>
      </c>
    </row>
    <row r="28" spans="2:14">
      <c r="B28" s="4" t="s">
        <v>1</v>
      </c>
      <c r="C28" s="14">
        <v>19.733885174366748</v>
      </c>
      <c r="D28" s="14"/>
      <c r="E28" s="14"/>
      <c r="F28" s="13"/>
      <c r="G28" s="14">
        <v>18.659642473432214</v>
      </c>
      <c r="H28" s="14"/>
      <c r="I28" s="14">
        <v>20.560590084919614</v>
      </c>
      <c r="J28" s="14">
        <v>24.254293756916447</v>
      </c>
      <c r="K28" s="14">
        <v>2.4079809221506268</v>
      </c>
      <c r="L28" s="13"/>
      <c r="M28" s="14"/>
      <c r="N28" s="14">
        <v>3.1111371256153548</v>
      </c>
    </row>
    <row r="29" spans="2:14">
      <c r="B29" s="4" t="s">
        <v>3</v>
      </c>
      <c r="C29" s="15">
        <v>409.45926551616031</v>
      </c>
      <c r="D29" s="15"/>
      <c r="E29" s="15"/>
      <c r="F29" s="15"/>
      <c r="G29" s="15">
        <v>398.93002773866084</v>
      </c>
      <c r="H29" s="15"/>
      <c r="I29" s="15">
        <v>406.68311653161436</v>
      </c>
      <c r="J29" s="15">
        <v>399.0907705729702</v>
      </c>
      <c r="K29" s="15">
        <v>331.83545478762278</v>
      </c>
      <c r="L29" s="15"/>
      <c r="M29" s="15"/>
      <c r="N29" s="15">
        <v>301.07132845487507</v>
      </c>
    </row>
    <row r="30" spans="2:14">
      <c r="B30" s="4" t="s">
        <v>10</v>
      </c>
      <c r="C30" s="14">
        <v>19.367064865541487</v>
      </c>
      <c r="D30" s="14"/>
      <c r="E30" s="14"/>
      <c r="F30" s="14"/>
      <c r="G30" s="14">
        <v>18.505936868768046</v>
      </c>
      <c r="H30" s="14"/>
      <c r="I30" s="14">
        <v>19.682626720536817</v>
      </c>
      <c r="J30" s="14">
        <v>20.413449757488848</v>
      </c>
      <c r="K30" s="14">
        <v>19.154888266041567</v>
      </c>
      <c r="L30" s="14"/>
      <c r="M30" s="14"/>
      <c r="N30" s="14">
        <v>17.724985197089389</v>
      </c>
    </row>
    <row r="31" spans="2:14">
      <c r="B31" s="4" t="s">
        <v>7</v>
      </c>
      <c r="C31" s="15">
        <v>126.68870966347185</v>
      </c>
      <c r="D31" s="15"/>
      <c r="E31" s="15"/>
      <c r="F31" s="15"/>
      <c r="G31" s="15">
        <v>119.36010131060404</v>
      </c>
      <c r="H31" s="15"/>
      <c r="I31" s="15">
        <v>126.34809651496316</v>
      </c>
      <c r="J31" s="15">
        <v>135.48338858844585</v>
      </c>
      <c r="K31" s="15">
        <v>100.28922460900351</v>
      </c>
      <c r="L31" s="15"/>
      <c r="M31" s="15"/>
      <c r="N31" s="15">
        <v>89.089904840166241</v>
      </c>
    </row>
    <row r="32" spans="2:14">
      <c r="B32" s="4" t="s">
        <v>11</v>
      </c>
      <c r="C32" s="14">
        <v>19.231938804328085</v>
      </c>
      <c r="D32" s="14"/>
      <c r="E32" s="14"/>
      <c r="F32" s="14"/>
      <c r="G32" s="14">
        <v>18.291055458355938</v>
      </c>
      <c r="H32" s="14"/>
      <c r="I32" s="14">
        <v>18.351726111342714</v>
      </c>
      <c r="J32" s="14">
        <v>20.02109068776862</v>
      </c>
      <c r="K32" s="14">
        <v>11.335362508944037</v>
      </c>
      <c r="L32" s="14"/>
      <c r="M32" s="14"/>
      <c r="N32" s="14">
        <v>9.7627418251655449</v>
      </c>
    </row>
    <row r="33" spans="2:14">
      <c r="B33" s="4" t="s">
        <v>0</v>
      </c>
      <c r="C33" s="13">
        <v>0.3582390325726646</v>
      </c>
      <c r="D33" s="16"/>
      <c r="E33" s="13"/>
      <c r="F33" s="16"/>
      <c r="G33" s="13">
        <v>0.32273156872893805</v>
      </c>
      <c r="H33" s="13"/>
      <c r="I33" s="13">
        <v>0.50017735826386056</v>
      </c>
      <c r="J33" s="16">
        <v>0.33822118726777678</v>
      </c>
      <c r="K33" s="13">
        <v>5.1796941956550754E-2</v>
      </c>
      <c r="L33" s="16"/>
      <c r="M33" s="13"/>
      <c r="N33" s="13">
        <v>7.8858804849125372E-2</v>
      </c>
    </row>
    <row r="34" spans="2:14">
      <c r="B34" s="4" t="s">
        <v>2</v>
      </c>
      <c r="C34" s="15">
        <v>213.57134832937641</v>
      </c>
      <c r="D34" s="15"/>
      <c r="E34" s="15"/>
      <c r="F34" s="15"/>
      <c r="G34" s="15">
        <v>203.3575355067822</v>
      </c>
      <c r="H34" s="15"/>
      <c r="I34" s="15">
        <v>230.02642201252272</v>
      </c>
      <c r="J34" s="15">
        <v>238.82299169108836</v>
      </c>
      <c r="K34" s="15">
        <v>115.18021027147813</v>
      </c>
      <c r="L34" s="15"/>
      <c r="M34" s="15"/>
      <c r="N34" s="15">
        <v>84.85384744889393</v>
      </c>
    </row>
    <row r="35" spans="2:14">
      <c r="B35" s="4" t="s">
        <v>12</v>
      </c>
      <c r="C35" s="14">
        <v>14.799888591834335</v>
      </c>
      <c r="D35" s="14"/>
      <c r="E35" s="14"/>
      <c r="F35" s="14"/>
      <c r="G35" s="14">
        <v>13.822601580115943</v>
      </c>
      <c r="H35" s="14"/>
      <c r="I35" s="14">
        <v>15.683430506721777</v>
      </c>
      <c r="J35" s="14">
        <v>16.557807834106818</v>
      </c>
      <c r="K35" s="14">
        <v>9.4718445971372844</v>
      </c>
      <c r="L35" s="14"/>
      <c r="M35" s="14"/>
      <c r="N35" s="14">
        <v>8.017547625079974</v>
      </c>
    </row>
    <row r="36" spans="2:14">
      <c r="B36" s="4" t="s">
        <v>13</v>
      </c>
      <c r="C36" s="14">
        <v>31.408844687004979</v>
      </c>
      <c r="D36" s="14"/>
      <c r="E36" s="14"/>
      <c r="F36" s="14"/>
      <c r="G36" s="14">
        <v>29.423458876683526</v>
      </c>
      <c r="H36" s="14"/>
      <c r="I36" s="14">
        <v>33.150960437951738</v>
      </c>
      <c r="J36" s="14">
        <v>34.91803476549029</v>
      </c>
      <c r="K36" s="14">
        <v>21.018643712498971</v>
      </c>
      <c r="L36" s="14"/>
      <c r="M36" s="14"/>
      <c r="N36" s="14">
        <v>18.136145228374616</v>
      </c>
    </row>
    <row r="37" spans="2:14">
      <c r="B37" s="4" t="s">
        <v>14</v>
      </c>
      <c r="C37" s="13">
        <v>3.9314402563580195</v>
      </c>
      <c r="D37" s="13"/>
      <c r="E37" s="13"/>
      <c r="F37" s="13"/>
      <c r="G37" s="13">
        <v>3.6729039257065637</v>
      </c>
      <c r="H37" s="13"/>
      <c r="I37" s="13">
        <v>4.0950462116668174</v>
      </c>
      <c r="J37" s="13">
        <v>4.3071054661277106</v>
      </c>
      <c r="K37" s="13">
        <v>2.7680768965141471</v>
      </c>
      <c r="L37" s="13"/>
      <c r="M37" s="13"/>
      <c r="N37" s="13">
        <v>2.4712955101501999</v>
      </c>
    </row>
    <row r="38" spans="2:14">
      <c r="B38" s="4" t="s">
        <v>15</v>
      </c>
      <c r="C38" s="14">
        <v>17.987569086671019</v>
      </c>
      <c r="D38" s="14"/>
      <c r="E38" s="14"/>
      <c r="F38" s="14"/>
      <c r="G38" s="14">
        <v>16.927472850301307</v>
      </c>
      <c r="H38" s="14"/>
      <c r="I38" s="14">
        <v>18.581111409902604</v>
      </c>
      <c r="J38" s="14">
        <v>19.47844404063401</v>
      </c>
      <c r="K38" s="14">
        <v>13.465314551649753</v>
      </c>
      <c r="L38" s="14"/>
      <c r="M38" s="14"/>
      <c r="N38" s="14">
        <v>12.397462622084234</v>
      </c>
    </row>
    <row r="39" spans="2:14">
      <c r="B39" s="4" t="s">
        <v>16</v>
      </c>
      <c r="C39" s="13">
        <v>4.6269940509998637</v>
      </c>
      <c r="D39" s="13"/>
      <c r="E39" s="13"/>
      <c r="F39" s="13"/>
      <c r="G39" s="13">
        <v>4.3708301849925304</v>
      </c>
      <c r="H39" s="13"/>
      <c r="I39" s="13">
        <v>4.6947920994357641</v>
      </c>
      <c r="J39" s="13">
        <v>4.9328144087887029</v>
      </c>
      <c r="K39" s="13">
        <v>3.9135935988258641</v>
      </c>
      <c r="L39" s="13"/>
      <c r="M39" s="13"/>
      <c r="N39" s="13">
        <v>3.6253634220979629</v>
      </c>
    </row>
    <row r="40" spans="2:14">
      <c r="B40" s="4" t="s">
        <v>17</v>
      </c>
      <c r="C40" s="13">
        <v>1.6391283994426802</v>
      </c>
      <c r="D40" s="13"/>
      <c r="E40" s="13"/>
      <c r="F40" s="13"/>
      <c r="G40" s="13">
        <v>1.5613317265337716</v>
      </c>
      <c r="H40" s="13"/>
      <c r="I40" s="13">
        <v>1.6167437859474798</v>
      </c>
      <c r="J40" s="13">
        <v>1.6775750665847422</v>
      </c>
      <c r="K40" s="13">
        <v>1.4513912115026464</v>
      </c>
      <c r="L40" s="13"/>
      <c r="M40" s="13"/>
      <c r="N40" s="13">
        <v>1.3779989566675184</v>
      </c>
    </row>
    <row r="41" spans="2:14">
      <c r="B41" s="4" t="s">
        <v>18</v>
      </c>
      <c r="C41" s="13">
        <v>5.2724714422975234</v>
      </c>
      <c r="D41" s="13"/>
      <c r="E41" s="13"/>
      <c r="F41" s="13"/>
      <c r="G41" s="13">
        <v>4.9737864867277217</v>
      </c>
      <c r="H41" s="13"/>
      <c r="I41" s="13">
        <v>5.322852178054065</v>
      </c>
      <c r="J41" s="13">
        <v>5.5879249425855289</v>
      </c>
      <c r="K41" s="13">
        <v>4.6864557509497473</v>
      </c>
      <c r="L41" s="13"/>
      <c r="M41" s="13"/>
      <c r="N41" s="13">
        <v>4.3339037364624637</v>
      </c>
    </row>
    <row r="42" spans="2:14">
      <c r="B42" s="4" t="s">
        <v>19</v>
      </c>
      <c r="C42" s="16">
        <v>0.78383125189846414</v>
      </c>
      <c r="D42" s="16"/>
      <c r="E42" s="13"/>
      <c r="F42" s="13"/>
      <c r="G42" s="16">
        <v>0.74535819906113321</v>
      </c>
      <c r="H42" s="16"/>
      <c r="I42" s="16">
        <v>0.78375908203166689</v>
      </c>
      <c r="J42" s="16">
        <v>0.81922809781195338</v>
      </c>
      <c r="K42" s="13">
        <v>0.72803218928331948</v>
      </c>
      <c r="L42" s="13"/>
      <c r="M42" s="16"/>
      <c r="N42" s="16">
        <v>0.68036022735697543</v>
      </c>
    </row>
    <row r="43" spans="2:14">
      <c r="B43" s="4" t="s">
        <v>20</v>
      </c>
      <c r="C43" s="13">
        <v>4.4753529851577776</v>
      </c>
      <c r="D43" s="13"/>
      <c r="E43" s="13"/>
      <c r="F43" s="13"/>
      <c r="G43" s="13">
        <v>4.2283791080873785</v>
      </c>
      <c r="H43" s="13"/>
      <c r="I43" s="13">
        <v>4.4796563828282077</v>
      </c>
      <c r="J43" s="13">
        <v>4.6797158692213063</v>
      </c>
      <c r="K43" s="13">
        <v>4.2886031442798149</v>
      </c>
      <c r="L43" s="13"/>
      <c r="M43" s="13"/>
      <c r="N43" s="13">
        <v>4.0020541627811266</v>
      </c>
    </row>
    <row r="44" spans="2:14">
      <c r="B44" s="4" t="s">
        <v>21</v>
      </c>
      <c r="C44" s="16">
        <v>0.82394416594304465</v>
      </c>
      <c r="D44" s="13"/>
      <c r="E44" s="16"/>
      <c r="F44" s="13"/>
      <c r="G44" s="16">
        <v>0.79264602308573062</v>
      </c>
      <c r="H44" s="16"/>
      <c r="I44" s="16">
        <v>0.84179377874630457</v>
      </c>
      <c r="J44" s="13">
        <v>0.87082017139693935</v>
      </c>
      <c r="K44" s="16">
        <v>0.81433661273259461</v>
      </c>
      <c r="L44" s="13"/>
      <c r="M44" s="16"/>
      <c r="N44" s="16">
        <v>0.76144209810742858</v>
      </c>
    </row>
    <row r="45" spans="2:14">
      <c r="B45" s="4" t="s">
        <v>22</v>
      </c>
      <c r="C45" s="13">
        <v>2.0599792639434162</v>
      </c>
      <c r="D45" s="13"/>
      <c r="E45" s="13"/>
      <c r="F45" s="13"/>
      <c r="G45" s="13">
        <v>1.9530753007218422</v>
      </c>
      <c r="H45" s="13"/>
      <c r="I45" s="13">
        <v>2.0905586417621835</v>
      </c>
      <c r="J45" s="13">
        <v>2.1684380257547038</v>
      </c>
      <c r="K45" s="13">
        <v>2.0593860922370117</v>
      </c>
      <c r="L45" s="13"/>
      <c r="M45" s="13"/>
      <c r="N45" s="13">
        <v>1.9227227675783087</v>
      </c>
    </row>
    <row r="46" spans="2:14">
      <c r="B46" s="4" t="s">
        <v>23</v>
      </c>
      <c r="C46" s="16">
        <v>0.26648344772718674</v>
      </c>
      <c r="D46" s="16"/>
      <c r="E46" s="16"/>
      <c r="F46" s="16"/>
      <c r="G46" s="16">
        <v>0.25775773372225941</v>
      </c>
      <c r="H46" s="16"/>
      <c r="I46" s="16">
        <v>0.27361260844108859</v>
      </c>
      <c r="J46" s="16">
        <v>0.28076533241961887</v>
      </c>
      <c r="K46" s="16">
        <v>0.27273484846704865</v>
      </c>
      <c r="L46" s="16"/>
      <c r="M46" s="16"/>
      <c r="N46" s="16">
        <v>0.25458559573092054</v>
      </c>
    </row>
    <row r="47" spans="2:14">
      <c r="B47" s="4" t="s">
        <v>24</v>
      </c>
      <c r="C47" s="13">
        <v>1.6223732709257281</v>
      </c>
      <c r="D47" s="13"/>
      <c r="E47" s="13"/>
      <c r="F47" s="13"/>
      <c r="G47" s="13">
        <v>1.5576895193592328</v>
      </c>
      <c r="H47" s="13"/>
      <c r="I47" s="13">
        <v>1.6756657841882463</v>
      </c>
      <c r="J47" s="13">
        <v>1.7223267194381935</v>
      </c>
      <c r="K47" s="13">
        <v>1.6793437801000737</v>
      </c>
      <c r="L47" s="13"/>
      <c r="M47" s="13"/>
      <c r="N47" s="13">
        <v>1.5706898223523944</v>
      </c>
    </row>
    <row r="48" spans="2:14">
      <c r="B48" s="4" t="s">
        <v>25</v>
      </c>
      <c r="C48" s="16">
        <v>0.22560795840506673</v>
      </c>
      <c r="D48" s="16"/>
      <c r="E48" s="16"/>
      <c r="F48" s="16"/>
      <c r="G48" s="16">
        <v>0.2177758176812935</v>
      </c>
      <c r="H48" s="16"/>
      <c r="I48" s="16">
        <v>0.23548511117799148</v>
      </c>
      <c r="J48" s="16">
        <v>0.24181488361594544</v>
      </c>
      <c r="K48" s="16">
        <v>0.23810109231770782</v>
      </c>
      <c r="L48" s="16"/>
      <c r="M48" s="16"/>
      <c r="N48" s="16">
        <v>0.2196096518241285</v>
      </c>
    </row>
    <row r="49" spans="2:14">
      <c r="B49" s="4" t="s">
        <v>8</v>
      </c>
      <c r="C49" s="13">
        <v>3.3166409900223104</v>
      </c>
      <c r="D49" s="13"/>
      <c r="E49" s="13"/>
      <c r="F49" s="13"/>
      <c r="G49" s="13">
        <v>3.1183286194869</v>
      </c>
      <c r="H49" s="13"/>
      <c r="I49" s="13">
        <v>3.4045633203329944</v>
      </c>
      <c r="J49" s="13">
        <v>3.5550237964966538</v>
      </c>
      <c r="K49" s="13">
        <v>2.7865292315271941</v>
      </c>
      <c r="L49" s="13"/>
      <c r="M49" s="13"/>
      <c r="N49" s="13">
        <v>2.5162363495744859</v>
      </c>
    </row>
    <row r="50" spans="2:14">
      <c r="B50" s="4" t="s">
        <v>9</v>
      </c>
      <c r="C50" s="13">
        <v>1.0605654105505729</v>
      </c>
      <c r="D50" s="13"/>
      <c r="E50" s="13"/>
      <c r="F50" s="13"/>
      <c r="G50" s="13">
        <v>1.0052146117407115</v>
      </c>
      <c r="H50" s="13"/>
      <c r="I50" s="13">
        <v>1.0275972000656368</v>
      </c>
      <c r="J50" s="13">
        <v>1.071193747116812</v>
      </c>
      <c r="K50" s="13">
        <v>0.62798165234371672</v>
      </c>
      <c r="L50" s="13"/>
      <c r="M50" s="13"/>
      <c r="N50" s="13">
        <v>0.5308971407776053</v>
      </c>
    </row>
    <row r="51" spans="2:14">
      <c r="B51" s="4" t="s">
        <v>4</v>
      </c>
      <c r="C51" s="13">
        <v>1.6532005094398166</v>
      </c>
      <c r="D51" s="13"/>
      <c r="E51" s="13"/>
      <c r="F51" s="13"/>
      <c r="G51" s="13">
        <v>1.5629333706601982</v>
      </c>
      <c r="H51" s="13"/>
      <c r="I51" s="13">
        <v>2.7121969661508407</v>
      </c>
      <c r="J51" s="13">
        <v>2.4787292328476811</v>
      </c>
      <c r="K51" s="13">
        <v>1.2634344913842552</v>
      </c>
      <c r="L51" s="13"/>
      <c r="M51" s="13"/>
      <c r="N51" s="13">
        <v>0.809357229092041</v>
      </c>
    </row>
    <row r="52" spans="2:14">
      <c r="B52" s="4" t="s">
        <v>5</v>
      </c>
      <c r="C52" s="13">
        <v>1.9753762559868577</v>
      </c>
      <c r="D52" s="13"/>
      <c r="E52" s="13"/>
      <c r="F52" s="13"/>
      <c r="G52" s="13">
        <v>1.8275789104742339</v>
      </c>
      <c r="H52" s="13"/>
      <c r="I52" s="13">
        <v>2.5740146247936115</v>
      </c>
      <c r="J52" s="13">
        <v>2.6863028914995049</v>
      </c>
      <c r="K52" s="13">
        <v>1.3708647861273378</v>
      </c>
      <c r="L52" s="13"/>
      <c r="M52" s="13"/>
      <c r="N52" s="13">
        <v>1.0933969483899</v>
      </c>
    </row>
    <row r="53" spans="2:14">
      <c r="B53" s="4" t="s">
        <v>6</v>
      </c>
      <c r="C53" s="13">
        <v>0.50823947976367956</v>
      </c>
      <c r="D53" s="13"/>
      <c r="E53" s="13"/>
      <c r="F53" s="16"/>
      <c r="G53" s="13">
        <v>0.50166776485862974</v>
      </c>
      <c r="H53" s="13"/>
      <c r="I53" s="13">
        <v>0.58519362570211253</v>
      </c>
      <c r="J53" s="13">
        <v>0.63875906373251534</v>
      </c>
      <c r="K53" s="13">
        <v>0.3226319450245515</v>
      </c>
      <c r="L53" s="16"/>
      <c r="M53" s="13"/>
      <c r="N53" s="13">
        <v>0.26276694511392445</v>
      </c>
    </row>
    <row r="54" spans="2:14" ht="16.5">
      <c r="B54" s="4" t="s">
        <v>107</v>
      </c>
      <c r="C54" s="17">
        <v>0.70363195341044293</v>
      </c>
      <c r="D54" s="17"/>
      <c r="E54" s="17"/>
      <c r="F54" s="17"/>
      <c r="G54" s="17">
        <v>0.70360495322036765</v>
      </c>
      <c r="H54" s="17"/>
      <c r="I54" s="17"/>
      <c r="J54" s="17"/>
      <c r="K54" s="17">
        <v>0.7036039532133278</v>
      </c>
      <c r="L54" s="17"/>
      <c r="M54" s="17"/>
      <c r="N54" s="17">
        <v>0.70341373581622313</v>
      </c>
    </row>
    <row r="55" spans="2:14" ht="16.5">
      <c r="B55" s="4" t="s">
        <v>108</v>
      </c>
      <c r="C55" s="17">
        <v>0.51294722396248671</v>
      </c>
      <c r="D55" s="17"/>
      <c r="E55" s="17"/>
      <c r="F55" s="17"/>
      <c r="G55" s="17">
        <v>0.51295922502055924</v>
      </c>
      <c r="H55" s="17"/>
      <c r="I55" s="17"/>
      <c r="J55" s="17"/>
      <c r="K55" s="17">
        <v>0.51296522554959567</v>
      </c>
      <c r="L55" s="17"/>
      <c r="M55" s="17"/>
      <c r="N55" s="17">
        <v>0.5129615228355564</v>
      </c>
    </row>
    <row r="56" spans="2:14" ht="16.5">
      <c r="B56" s="4" t="s">
        <v>109</v>
      </c>
      <c r="C56" s="16">
        <v>18.508352543643905</v>
      </c>
      <c r="D56" s="16"/>
      <c r="E56" s="16"/>
      <c r="F56" s="16"/>
      <c r="G56" s="16">
        <v>18.501506801453782</v>
      </c>
      <c r="H56" s="16"/>
      <c r="I56" s="16"/>
      <c r="J56" s="16"/>
      <c r="K56" s="16">
        <v>18.596243453262289</v>
      </c>
      <c r="L56" s="16"/>
      <c r="M56" s="16"/>
      <c r="N56" s="16">
        <v>18.659415000646579</v>
      </c>
    </row>
    <row r="57" spans="2:14" ht="16.5">
      <c r="B57" s="4" t="s">
        <v>110</v>
      </c>
      <c r="C57" s="16">
        <v>15.575627560366783</v>
      </c>
      <c r="D57" s="16"/>
      <c r="E57" s="16"/>
      <c r="F57" s="16"/>
      <c r="G57" s="16">
        <v>15.575692239390985</v>
      </c>
      <c r="H57" s="16"/>
      <c r="I57" s="16"/>
      <c r="J57" s="16"/>
      <c r="K57" s="16">
        <v>15.583469031209711</v>
      </c>
      <c r="L57" s="16"/>
      <c r="M57" s="16"/>
      <c r="N57" s="16">
        <v>15.573445773753908</v>
      </c>
    </row>
    <row r="58" spans="2:14" ht="16.5">
      <c r="B58" s="5" t="s">
        <v>111</v>
      </c>
      <c r="C58" s="11">
        <v>38.587133987644222</v>
      </c>
      <c r="D58" s="11"/>
      <c r="E58" s="11"/>
      <c r="F58" s="11"/>
      <c r="G58" s="11">
        <v>38.57972180322502</v>
      </c>
      <c r="H58" s="11"/>
      <c r="I58" s="11"/>
      <c r="J58" s="11"/>
      <c r="K58" s="11">
        <v>38.658494945132183</v>
      </c>
      <c r="L58" s="11"/>
      <c r="M58" s="11"/>
      <c r="N58" s="11">
        <v>38.703584889704302</v>
      </c>
    </row>
    <row r="59" spans="2:14" ht="17">
      <c r="B59" s="3" t="s">
        <v>120</v>
      </c>
      <c r="C59" s="24">
        <f>C54-((C28/C29)*($C$77*$D$76)/($C$76*$D$77))*(EXP($B$80*C5*10^6)-1)</f>
        <v>0.70362264790370432</v>
      </c>
      <c r="D59" s="24"/>
      <c r="E59" s="24"/>
      <c r="F59" s="24"/>
      <c r="G59" s="24">
        <f>G54-((G28/G29)*($C$77*$D$76)/($C$76*$D$77))*(EXP($B$80*G5*10^6)-1)</f>
        <v>0.70359592203564825</v>
      </c>
      <c r="H59" s="17"/>
      <c r="I59" s="17"/>
      <c r="J59" s="17"/>
      <c r="K59" s="17">
        <f t="shared" ref="K59" si="3">K54-((K28/K29)*($C$77*$D$76)/($C$76*$D$77))*(EXP($B$80*K5*10^6)-1)</f>
        <v>0.70360146685897162</v>
      </c>
      <c r="L59" s="17"/>
      <c r="M59" s="17"/>
      <c r="N59" s="17">
        <f>N54-((N28/N29)*($C$77*$D$76)/($C$76*$D$77))*(EXP($B$80*N5*10^6)-1)</f>
        <v>0.703411107447247</v>
      </c>
    </row>
    <row r="60" spans="2:14" ht="17">
      <c r="B60" t="s">
        <v>121</v>
      </c>
      <c r="C60" s="17">
        <f>C55-((C39/C38)*($F$77*$E$76)/($E$77*$F$76))*(EXP($B$81*C5*10^6)-1)</f>
        <v>0.51294235215256323</v>
      </c>
      <c r="D60" s="17"/>
      <c r="E60" s="17"/>
      <c r="F60" s="17"/>
      <c r="G60" s="17">
        <f>G55-((G39/G38)*($F$77*$E$76)/($E$77*$F$76))*(EXP($B$81*G5*10^6)-1)</f>
        <v>0.51295433471858676</v>
      </c>
      <c r="H60" s="17"/>
      <c r="I60" s="17"/>
      <c r="J60" s="17"/>
      <c r="K60" s="17">
        <f t="shared" ref="K60:N60" si="4">K55-((K39/K38)*($F$77*$E$76)/($E$77*$F$76))*(EXP($B$81*K5*10^6)-1)</f>
        <v>0.51295545741192639</v>
      </c>
      <c r="L60" s="17"/>
      <c r="M60" s="17"/>
      <c r="N60" s="17">
        <f t="shared" si="4"/>
        <v>0.5129542269398909</v>
      </c>
    </row>
    <row r="61" spans="2:14" ht="17.5">
      <c r="B61" s="22" t="s">
        <v>145</v>
      </c>
      <c r="C61" s="16">
        <f>C56-((C53/C51)*($I$77*$G$76)/($G$77*$I$76))*(EXP($B$82*C5*10^6)-1)</f>
        <v>18.494246996403056</v>
      </c>
      <c r="D61" s="16"/>
      <c r="E61" s="16"/>
      <c r="F61" s="16"/>
      <c r="G61" s="16">
        <f>G56-((G53/G51)*($I$77*$G$76)/($G$77*$I$76))*(EXP($B$82*G5*10^6)-1)</f>
        <v>18.486779512621094</v>
      </c>
      <c r="H61" s="16"/>
      <c r="I61" s="16"/>
      <c r="J61" s="16"/>
      <c r="K61" s="16">
        <f t="shared" ref="K61:N61" si="5">K56-((K53/K51)*($I$77*$G$76)/($G$77*$I$76))*(EXP($B$82*K5*10^6)-1)</f>
        <v>18.575446002014022</v>
      </c>
      <c r="L61" s="16"/>
      <c r="M61" s="16"/>
      <c r="N61" s="16">
        <f t="shared" si="5"/>
        <v>18.639789415755434</v>
      </c>
    </row>
    <row r="62" spans="2:14" ht="17.5">
      <c r="B62" s="21" t="s">
        <v>147</v>
      </c>
      <c r="C62" s="16">
        <f>C57-((C53/C51)*((1-$I$77)*$G$76)/($G$77*$I$76))*(EXP($B$83*C5*10^6)-1)</f>
        <v>15.574971532600314</v>
      </c>
      <c r="D62" s="16"/>
      <c r="E62" s="16"/>
      <c r="F62" s="16"/>
      <c r="G62" s="16">
        <f>G57-((G53/G51)*((1-$I$77)*$G$76)/($G$77*$I$76))*(EXP($B$83*G5*10^6)-1)</f>
        <v>15.575007295359104</v>
      </c>
      <c r="H62" s="16"/>
      <c r="I62" s="16"/>
      <c r="J62" s="16"/>
      <c r="K62" s="16">
        <f t="shared" ref="K62:N62" si="6">K57-((K53/K51)*((1-$I$77)*$G$76)/($G$77*$I$76))*(EXP($B$83*K5*10^6)-1)</f>
        <v>15.582500281288089</v>
      </c>
      <c r="L62" s="16"/>
      <c r="M62" s="16"/>
      <c r="N62" s="16">
        <f t="shared" si="6"/>
        <v>15.57253244098186</v>
      </c>
    </row>
    <row r="63" spans="2:14" ht="17.5">
      <c r="B63" s="23" t="s">
        <v>149</v>
      </c>
      <c r="C63" s="12">
        <f>C58-((C52/C51)*($H$77*$G$76)/($G$77*$H$76))*(EXP($B$84*C5*10^6)-1)</f>
        <v>38.569074169508404</v>
      </c>
      <c r="D63" s="12"/>
      <c r="E63" s="12"/>
      <c r="F63" s="12"/>
      <c r="G63" s="12">
        <f>G58-((G52/G51)*($H$77*$G$76)/($G$77*$H$76))*(EXP($B$84*G5*10^6)-1)</f>
        <v>38.562048214372886</v>
      </c>
      <c r="H63" s="12"/>
      <c r="I63" s="12"/>
      <c r="J63" s="12"/>
      <c r="K63" s="12">
        <f t="shared" ref="K63:N63" si="7">K58-((K52/K51)*($H$77*$G$76)/($G$77*$H$76))*(EXP($B$84*K5*10^6)-1)</f>
        <v>38.629390840837168</v>
      </c>
      <c r="L63" s="12"/>
      <c r="M63" s="12"/>
      <c r="N63" s="12">
        <f t="shared" si="7"/>
        <v>38.676685844943179</v>
      </c>
    </row>
    <row r="64" spans="2:14">
      <c r="B64" s="34" t="s">
        <v>152</v>
      </c>
    </row>
    <row r="65" spans="1:13" ht="17.5">
      <c r="B65" s="4" t="s">
        <v>113</v>
      </c>
    </row>
    <row r="66" spans="1:13">
      <c r="B66" s="4" t="s">
        <v>114</v>
      </c>
    </row>
    <row r="67" spans="1:13" ht="17.5">
      <c r="B67" t="s">
        <v>117</v>
      </c>
    </row>
    <row r="68" spans="1:13" ht="16.5">
      <c r="B68" s="4" t="s">
        <v>150</v>
      </c>
    </row>
    <row r="69" spans="1:13" ht="16.5">
      <c r="B69" s="18" t="s">
        <v>115</v>
      </c>
    </row>
    <row r="70" spans="1:13" ht="16.5">
      <c r="B70" t="s">
        <v>142</v>
      </c>
    </row>
    <row r="71" spans="1:13">
      <c r="B71" t="s">
        <v>119</v>
      </c>
    </row>
    <row r="74" spans="1:13" ht="15" thickBot="1"/>
    <row r="75" spans="1:13">
      <c r="A75" s="49" t="s">
        <v>188</v>
      </c>
      <c r="B75" s="50"/>
      <c r="C75" s="50" t="s">
        <v>124</v>
      </c>
      <c r="D75" s="51" t="s">
        <v>125</v>
      </c>
      <c r="E75" s="51" t="s">
        <v>126</v>
      </c>
      <c r="F75" s="51" t="s">
        <v>127</v>
      </c>
      <c r="G75" s="51" t="s">
        <v>128</v>
      </c>
      <c r="H75" s="51" t="s">
        <v>129</v>
      </c>
      <c r="I75" s="51" t="s">
        <v>130</v>
      </c>
      <c r="J75" s="50"/>
      <c r="K75" s="50"/>
      <c r="L75" s="50"/>
      <c r="M75" s="52"/>
    </row>
    <row r="76" spans="1:13">
      <c r="A76" s="53"/>
      <c r="B76" s="54" t="s">
        <v>122</v>
      </c>
      <c r="C76" s="54">
        <v>85.467799999999997</v>
      </c>
      <c r="D76" s="55">
        <v>87.62</v>
      </c>
      <c r="E76" s="55">
        <v>144.24199999999999</v>
      </c>
      <c r="F76" s="54">
        <v>150.36000000000001</v>
      </c>
      <c r="G76" s="55">
        <v>207.2</v>
      </c>
      <c r="H76" s="55">
        <v>232.0377</v>
      </c>
      <c r="I76" s="55">
        <v>238.02891</v>
      </c>
      <c r="J76" s="54"/>
      <c r="K76" s="54"/>
      <c r="L76" s="54"/>
      <c r="M76" s="56"/>
    </row>
    <row r="77" spans="1:13">
      <c r="A77" s="53"/>
      <c r="B77" s="54" t="s">
        <v>123</v>
      </c>
      <c r="C77" s="54">
        <v>0.27829999999999999</v>
      </c>
      <c r="D77" s="57">
        <v>9.8599999999999993E-2</v>
      </c>
      <c r="E77" s="58">
        <v>0.23798</v>
      </c>
      <c r="F77" s="54">
        <v>0.15</v>
      </c>
      <c r="G77" s="54">
        <v>1.4E-2</v>
      </c>
      <c r="H77" s="54">
        <v>0.99980000000000002</v>
      </c>
      <c r="I77" s="54">
        <v>0.99274200000000001</v>
      </c>
      <c r="J77" s="54"/>
      <c r="K77" s="54"/>
      <c r="L77" s="54"/>
      <c r="M77" s="56"/>
    </row>
    <row r="78" spans="1:13">
      <c r="A78" s="53"/>
      <c r="B78" s="54"/>
      <c r="C78" s="54"/>
      <c r="D78" s="54"/>
      <c r="E78" s="54"/>
      <c r="F78" s="54"/>
      <c r="G78" s="54"/>
      <c r="H78" s="54"/>
      <c r="I78" s="68" t="s">
        <v>138</v>
      </c>
      <c r="J78" s="54"/>
      <c r="K78" s="54"/>
      <c r="L78" s="54"/>
      <c r="M78" s="56"/>
    </row>
    <row r="79" spans="1:13">
      <c r="A79" s="53" t="s">
        <v>131</v>
      </c>
      <c r="B79" s="61" t="s">
        <v>143</v>
      </c>
      <c r="C79" s="54"/>
      <c r="D79" s="54"/>
      <c r="E79" s="54"/>
      <c r="F79" s="54"/>
      <c r="G79" s="54"/>
      <c r="H79" s="54"/>
      <c r="I79" s="62" t="s">
        <v>139</v>
      </c>
      <c r="J79" s="54" t="s">
        <v>137</v>
      </c>
      <c r="K79" s="54"/>
      <c r="L79" s="54"/>
      <c r="M79" s="56"/>
    </row>
    <row r="80" spans="1:13">
      <c r="A80" s="53" t="s">
        <v>132</v>
      </c>
      <c r="B80" s="62">
        <v>1.3930000000000001E-11</v>
      </c>
      <c r="C80" s="54">
        <f>(C28/C29)*($C$77*$D$76)/($C$76*$D$77)</f>
        <v>0.13945654740211624</v>
      </c>
      <c r="D80" s="54"/>
      <c r="E80" s="54"/>
      <c r="F80" s="54"/>
      <c r="G80" s="54"/>
      <c r="H80" s="54"/>
      <c r="I80" s="54">
        <v>17.899999999999999</v>
      </c>
      <c r="J80" s="54">
        <v>378</v>
      </c>
      <c r="K80" s="54">
        <f>(I80/J80)*($C$77*$D$76)/($C$76*$D$77)</f>
        <v>0.13702450640466279</v>
      </c>
      <c r="L80" s="54"/>
      <c r="M80" s="56"/>
    </row>
    <row r="81" spans="1:13">
      <c r="A81" s="53" t="s">
        <v>133</v>
      </c>
      <c r="B81" s="62">
        <v>6.5390000000000003E-12</v>
      </c>
      <c r="C81" s="54">
        <f>(C39/C38)*($F$77*$E$76)/($E$77*$F$76)</f>
        <v>0.15553806203885689</v>
      </c>
      <c r="D81" s="54"/>
      <c r="E81" s="54"/>
      <c r="F81" s="54"/>
      <c r="G81" s="54"/>
      <c r="H81" s="54"/>
      <c r="I81" s="54">
        <v>2.99</v>
      </c>
      <c r="J81" s="54">
        <v>22.5</v>
      </c>
      <c r="K81" s="54">
        <f>(I81/J81)*($F$77*$E$76)/($E$77*$F$76)</f>
        <v>8.0352406393372225E-2</v>
      </c>
      <c r="L81" s="54"/>
      <c r="M81" s="56"/>
    </row>
    <row r="82" spans="1:13">
      <c r="A82" s="53" t="s">
        <v>134</v>
      </c>
      <c r="B82" s="62">
        <v>1.5512499999999999E-10</v>
      </c>
      <c r="C82" s="54">
        <f>(C53/C51)*($I$77*$G$76)/($G$77*$I$76)</f>
        <v>18.976288346118423</v>
      </c>
      <c r="D82" s="54"/>
      <c r="E82" s="54"/>
      <c r="F82" s="54"/>
      <c r="G82" s="54"/>
      <c r="H82" s="54"/>
      <c r="I82" s="54">
        <v>0.57999999999999996</v>
      </c>
      <c r="J82" s="54">
        <v>7.45</v>
      </c>
      <c r="K82" s="54">
        <f>(I82/J82)*($I$77*$G$76)/($G$77*$I$76)</f>
        <v>4.805517070743929</v>
      </c>
      <c r="L82" s="54"/>
      <c r="M82" s="56"/>
    </row>
    <row r="83" spans="1:13">
      <c r="A83" s="53" t="s">
        <v>135</v>
      </c>
      <c r="B83" s="62">
        <v>9.8484999999999996E-10</v>
      </c>
      <c r="C83" s="54">
        <f>(C53/C51)*((1-$I$77)*$G$76)/($G$77*$I$76)</f>
        <v>0.13873685289443508</v>
      </c>
      <c r="D83" s="54">
        <f>C82/137.88</f>
        <v>0.13762901324425894</v>
      </c>
      <c r="E83" s="54"/>
      <c r="F83" s="54"/>
      <c r="G83" s="54"/>
      <c r="H83" s="54"/>
      <c r="I83" s="54">
        <v>0.57999999999999996</v>
      </c>
      <c r="J83" s="54">
        <v>7.45</v>
      </c>
      <c r="K83" s="54">
        <f>(I83/J83)*((1-$I$77)*$G$76)/($G$77*$I$76)</f>
        <v>3.513344141726589E-2</v>
      </c>
      <c r="L83" s="54">
        <f>K82/137.88</f>
        <v>3.4852894333796992E-2</v>
      </c>
      <c r="M83" s="56"/>
    </row>
    <row r="84" spans="1:13">
      <c r="A84" s="53" t="s">
        <v>136</v>
      </c>
      <c r="B84" s="62">
        <v>4.9475000000000002E-11</v>
      </c>
      <c r="C84" s="54">
        <f>(C52/C51)*($H$77*$G$76)/($G$77*$H$76)</f>
        <v>76.197477543779527</v>
      </c>
      <c r="D84" s="54"/>
      <c r="E84" s="54"/>
      <c r="F84" s="54"/>
      <c r="G84" s="54"/>
      <c r="H84" s="54"/>
      <c r="I84" s="54">
        <v>2.93</v>
      </c>
      <c r="J84" s="54">
        <v>7.45</v>
      </c>
      <c r="K84" s="54">
        <f>(I84/J84)*($H$77*$G$76)/($G$77*$H$76)</f>
        <v>25.080006424436242</v>
      </c>
      <c r="L84" s="54"/>
      <c r="M84" s="56"/>
    </row>
    <row r="85" spans="1:13">
      <c r="A85" s="53"/>
      <c r="B85" s="54"/>
      <c r="C85" s="54"/>
      <c r="D85" s="54"/>
      <c r="E85" s="54"/>
      <c r="F85" s="54"/>
      <c r="G85" s="54"/>
      <c r="H85" s="54"/>
      <c r="I85" s="68" t="s">
        <v>138</v>
      </c>
      <c r="J85" s="54" t="s">
        <v>141</v>
      </c>
      <c r="K85" s="54" t="s">
        <v>140</v>
      </c>
      <c r="L85" s="54"/>
      <c r="M85" s="56"/>
    </row>
    <row r="86" spans="1:13" ht="17">
      <c r="A86" s="53" t="s">
        <v>120</v>
      </c>
      <c r="B86" s="54"/>
      <c r="C86" s="54">
        <f>C54-((C28/C29)*($C$77*$D$76)/($C$76*$D$77))*(EXP($B$80*C5*10^6)-1)</f>
        <v>0.70362264790370432</v>
      </c>
      <c r="D86" s="69" t="e">
        <f>D54-((D28/D29)*($C$77*$D$76)/($C$76*$D$77))*(EXP($B$80*D5*10^6)-1)</f>
        <v>#DIV/0!</v>
      </c>
      <c r="E86" s="69" t="e">
        <f>E54-((E28/E29)*($C$77*$D$76)/($C$76*$D$77))*(EXP($B$80*E5*10^6)-1)</f>
        <v>#DIV/0!</v>
      </c>
      <c r="F86" s="69" t="e">
        <f>F54-((F28/F29)*($C$77*$D$76)/($C$76*$D$77))*(EXP($B$80*F5*10^6)-1)</f>
        <v>#DIV/0!</v>
      </c>
      <c r="G86" s="69">
        <f>G54-((G28/G29)*($C$77*$D$76)/($C$76*$D$77))*(EXP($B$80*G5*10^6)-1)</f>
        <v>0.70359592203564825</v>
      </c>
      <c r="H86" s="54"/>
      <c r="I86" s="54">
        <v>0.70448495948524092</v>
      </c>
      <c r="J86" s="54">
        <v>1.1399999999999999</v>
      </c>
      <c r="K86" s="62">
        <f>I86-K80*(EXP(J86*10^6*$B$80)-1)</f>
        <v>0.70448278349139681</v>
      </c>
      <c r="L86" s="54"/>
      <c r="M86" s="56">
        <v>0.70448278349139681</v>
      </c>
    </row>
    <row r="87" spans="1:13" ht="17">
      <c r="A87" s="53" t="s">
        <v>121</v>
      </c>
      <c r="B87" s="54"/>
      <c r="C87" s="54">
        <f>C55-((C39/C38)*($F$77*$E$76)/($E$77*$F$76))*(EXP($B$81*C5*10^6)-1)</f>
        <v>0.51294235215256323</v>
      </c>
      <c r="D87" s="54" t="e">
        <f>D55-((D39/D38)*($F$77*$E$76)/($E$77*$F$76))*(EXP($B$81*D5*10^6)-1)</f>
        <v>#DIV/0!</v>
      </c>
      <c r="E87" s="54" t="e">
        <f>E55-((E39/E38)*($F$77*$E$76)/($E$77*$F$76))*(EXP($B$81*E5*10^6)-1)</f>
        <v>#DIV/0!</v>
      </c>
      <c r="F87" s="54" t="e">
        <f>F55-((F39/F38)*($F$77*$E$76)/($E$77*$F$76))*(EXP($B$81*F5*10^6)-1)</f>
        <v>#DIV/0!</v>
      </c>
      <c r="G87" s="54">
        <f>G55-((G39/G38)*($F$77*$E$76)/($E$77*$F$76))*(EXP($B$81*G5*10^6)-1)</f>
        <v>0.51295433471858676</v>
      </c>
      <c r="H87" s="54"/>
      <c r="I87" s="54">
        <v>0.5125980259533216</v>
      </c>
      <c r="J87" s="54"/>
      <c r="K87" s="54">
        <f>I87-K81*(EXP(B81*$J$86*10^6)-1)</f>
        <v>0.51259742696728972</v>
      </c>
      <c r="L87" s="54"/>
      <c r="M87" s="56">
        <v>0.51259742696728972</v>
      </c>
    </row>
    <row r="88" spans="1:13" ht="17.5">
      <c r="A88" s="71" t="s">
        <v>145</v>
      </c>
      <c r="B88" s="54"/>
      <c r="C88" s="54">
        <f>C56-((C53/C51)*($I$77*$G$76)/($G$77*$I$76))*(EXP($B$82*C5*10^6)-1)</f>
        <v>18.494246996403056</v>
      </c>
      <c r="D88" s="54" t="e">
        <f>D56-((D53/D51)*($I$77*$G$76)/($G$77*$I$76))*(EXP($B$82*D5*10^6)-1)</f>
        <v>#DIV/0!</v>
      </c>
      <c r="E88" s="54" t="e">
        <f>E56-((E53/E51)*($I$77*$G$76)/($G$77*$I$76))*(EXP($B$82*E5*10^6)-1)</f>
        <v>#DIV/0!</v>
      </c>
      <c r="F88" s="54" t="e">
        <f>F56-((F53/F51)*($I$77*$G$76)/($G$77*$I$76))*(EXP($B$82*F5*10^6)-1)</f>
        <v>#DIV/0!</v>
      </c>
      <c r="G88" s="54">
        <f>G56-((G53/G51)*($I$77*$G$76)/($G$77*$I$76))*(EXP($B$82*G5*10^6)-1)</f>
        <v>18.486779512621094</v>
      </c>
      <c r="H88" s="54"/>
      <c r="I88" s="54">
        <v>18.521340379051779</v>
      </c>
      <c r="J88" s="54"/>
      <c r="K88" s="54">
        <f>I88-K82*(EXP(B82*$J$86*10^6)-1)</f>
        <v>18.520490484252651</v>
      </c>
      <c r="L88" s="54"/>
      <c r="M88" s="56">
        <v>18.520490484252651</v>
      </c>
    </row>
    <row r="89" spans="1:13" ht="17.5">
      <c r="A89" s="72" t="s">
        <v>146</v>
      </c>
      <c r="B89" s="54"/>
      <c r="C89" s="54">
        <f>C57-((C53/C51)*((1-$I$77)*$G$76)/($G$77*$I$76))*(EXP($B$83*C5*10^6)-1)</f>
        <v>15.574971532600314</v>
      </c>
      <c r="D89" s="54" t="e">
        <f>D57-((D53/D51)*((1-$I$77)*$G$76)/($G$77*$I$76))*(EXP($B$83*D5*10^6)-1)</f>
        <v>#DIV/0!</v>
      </c>
      <c r="E89" s="54" t="e">
        <f>E57-((E53/E51)*((1-$I$77)*$G$76)/($G$77*$I$76))*(EXP($B$83*E5*10^6)-1)</f>
        <v>#DIV/0!</v>
      </c>
      <c r="F89" s="54" t="e">
        <f>F57-((F53/F51)*((1-$I$77)*$G$76)/($G$77*$I$76))*(EXP($B$83*F5*10^6)-1)</f>
        <v>#DIV/0!</v>
      </c>
      <c r="G89" s="54">
        <f>G57-((G53/G51)*((1-$I$77)*$G$76)/($G$77*$I$76))*(EXP($B$83*G5*10^6)-1)</f>
        <v>15.575007295359104</v>
      </c>
      <c r="H89" s="54"/>
      <c r="I89" s="54">
        <v>15.630176366922729</v>
      </c>
      <c r="J89" s="54"/>
      <c r="K89" s="54">
        <f>I89-K83*(EXP(B83*$J$86*10^6)-1)</f>
        <v>15.63013689943768</v>
      </c>
      <c r="L89" s="54"/>
      <c r="M89" s="56">
        <v>15.63013689943768</v>
      </c>
    </row>
    <row r="90" spans="1:13" ht="18" thickBot="1">
      <c r="A90" s="73" t="s">
        <v>148</v>
      </c>
      <c r="B90" s="65"/>
      <c r="C90" s="65">
        <f>C58-((C52/C51)*($H$77*$G$76)/($G$77*$H$76))*(EXP($B$84*C5*10^6)-1)</f>
        <v>38.569074169508404</v>
      </c>
      <c r="D90" s="65" t="e">
        <f>D58-((D52/D51)*($H$77*$G$76)/($G$77*$H$76))*(EXP($B$84*D5*10^6)-1)</f>
        <v>#DIV/0!</v>
      </c>
      <c r="E90" s="65" t="e">
        <f>E58-((E52/E51)*($H$77*$G$76)/($G$77*$H$76))*(EXP($B$84*E5*10^6)-1)</f>
        <v>#DIV/0!</v>
      </c>
      <c r="F90" s="65" t="e">
        <f>F58-((F52/F51)*($H$77*$G$76)/($G$77*$H$76))*(EXP($B$84*F5*10^6)-1)</f>
        <v>#DIV/0!</v>
      </c>
      <c r="G90" s="65">
        <f>G58-((G52/G51)*($H$77*$G$76)/($G$77*$H$76))*(EXP($B$84*G5*10^6)-1)</f>
        <v>38.562048214372886</v>
      </c>
      <c r="H90" s="65"/>
      <c r="I90" s="65">
        <v>38.790237782195469</v>
      </c>
      <c r="J90" s="65"/>
      <c r="K90" s="65">
        <f>I90-K84*(EXP(B84*$J$86*10^6)-1)</f>
        <v>38.788823192320997</v>
      </c>
      <c r="L90" s="65"/>
      <c r="M90" s="67">
        <v>38.788823192320997</v>
      </c>
    </row>
  </sheetData>
  <sortState ref="A3:Q16387">
    <sortCondition ref="A3:A16387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0"/>
  <sheetViews>
    <sheetView workbookViewId="0">
      <pane xSplit="2" ySplit="5" topLeftCell="C6" activePane="bottomRight" state="frozen"/>
      <selection activeCell="O77" sqref="O77"/>
      <selection pane="topRight" activeCell="O77" sqref="O77"/>
      <selection pane="bottomLeft" activeCell="O77" sqref="O77"/>
      <selection pane="bottomRight" activeCell="O77" sqref="O77"/>
    </sheetView>
  </sheetViews>
  <sheetFormatPr defaultColWidth="8.81640625" defaultRowHeight="14.5"/>
  <cols>
    <col min="2" max="2" width="11.6328125" customWidth="1"/>
    <col min="4" max="4" width="9.6328125" bestFit="1" customWidth="1"/>
    <col min="5" max="5" width="9.36328125" bestFit="1" customWidth="1"/>
  </cols>
  <sheetData>
    <row r="1" spans="2:7">
      <c r="B1" s="8" t="s">
        <v>172</v>
      </c>
    </row>
    <row r="2" spans="2:7">
      <c r="B2" s="6" t="s">
        <v>44</v>
      </c>
      <c r="C2" s="10" t="s">
        <v>38</v>
      </c>
      <c r="D2" s="10" t="s">
        <v>39</v>
      </c>
      <c r="E2" s="10" t="s">
        <v>40</v>
      </c>
      <c r="F2" s="10" t="s">
        <v>41</v>
      </c>
      <c r="G2" s="10" t="s">
        <v>42</v>
      </c>
    </row>
    <row r="3" spans="2:7" ht="16.5">
      <c r="B3" s="5" t="s">
        <v>98</v>
      </c>
      <c r="C3" s="11">
        <v>10.888055700000001</v>
      </c>
      <c r="D3" s="11">
        <v>10.8477777</v>
      </c>
      <c r="E3" s="11">
        <v>10.653888800000001</v>
      </c>
      <c r="F3" s="11">
        <v>10.6388891</v>
      </c>
      <c r="G3" s="11">
        <v>10.995555599999999</v>
      </c>
    </row>
    <row r="4" spans="2:7" ht="16.5">
      <c r="B4" s="5" t="s">
        <v>99</v>
      </c>
      <c r="C4" s="11">
        <v>107.1669443</v>
      </c>
      <c r="D4" s="11">
        <v>107.2447222</v>
      </c>
      <c r="E4" s="11">
        <v>107.2227778</v>
      </c>
      <c r="F4" s="11">
        <v>107.3674999</v>
      </c>
      <c r="G4" s="11">
        <v>107.15138880000001</v>
      </c>
    </row>
    <row r="5" spans="2:7">
      <c r="B5" s="25" t="s">
        <v>118</v>
      </c>
      <c r="C5" s="2">
        <v>0.87</v>
      </c>
      <c r="D5" s="12">
        <v>0.53</v>
      </c>
      <c r="E5" s="12">
        <v>0.65</v>
      </c>
      <c r="F5" s="12">
        <v>1.91</v>
      </c>
      <c r="G5" s="12">
        <v>0.06</v>
      </c>
    </row>
    <row r="6" spans="2:7">
      <c r="B6" s="36" t="s">
        <v>153</v>
      </c>
      <c r="C6" s="20" t="s">
        <v>154</v>
      </c>
      <c r="D6" s="11" t="s">
        <v>154</v>
      </c>
      <c r="E6" s="11" t="s">
        <v>151</v>
      </c>
      <c r="F6" s="11" t="s">
        <v>151</v>
      </c>
      <c r="G6" s="11" t="s">
        <v>154</v>
      </c>
    </row>
    <row r="7" spans="2:7">
      <c r="B7" s="4" t="s">
        <v>58</v>
      </c>
      <c r="C7" s="7"/>
      <c r="D7" s="7"/>
      <c r="E7" s="7"/>
      <c r="F7" s="7"/>
      <c r="G7" s="7"/>
    </row>
    <row r="8" spans="2:7" ht="16.5">
      <c r="B8" s="4" t="s">
        <v>100</v>
      </c>
      <c r="C8" s="13">
        <v>43.519288278731082</v>
      </c>
      <c r="D8" s="13">
        <v>43.867330181154927</v>
      </c>
      <c r="E8" s="13">
        <v>45.873111568685395</v>
      </c>
      <c r="F8" s="13">
        <v>54.508085560035965</v>
      </c>
      <c r="G8" s="13">
        <v>57.088186045297931</v>
      </c>
    </row>
    <row r="9" spans="2:7" ht="16.5">
      <c r="B9" s="4" t="s">
        <v>101</v>
      </c>
      <c r="C9" s="13">
        <v>3.0868594254666202</v>
      </c>
      <c r="D9" s="13">
        <v>2.9851910591935304</v>
      </c>
      <c r="E9" s="13">
        <v>2.8094103860122059</v>
      </c>
      <c r="F9" s="13">
        <v>1.7623279418922464</v>
      </c>
      <c r="G9" s="13">
        <v>1.0175020432666027</v>
      </c>
    </row>
    <row r="10" spans="2:7" ht="16.5">
      <c r="B10" s="4" t="s">
        <v>102</v>
      </c>
      <c r="C10" s="13">
        <v>11.745501690067602</v>
      </c>
      <c r="D10" s="13">
        <v>13.01517987804878</v>
      </c>
      <c r="E10" s="13">
        <v>13.757568874722841</v>
      </c>
      <c r="F10" s="13">
        <v>14.213457039911308</v>
      </c>
      <c r="G10" s="13">
        <v>17.681526501634185</v>
      </c>
    </row>
    <row r="11" spans="2:7" ht="17.5">
      <c r="B11" s="4" t="s">
        <v>103</v>
      </c>
      <c r="C11" s="13">
        <v>12.810254254799563</v>
      </c>
      <c r="D11" s="13">
        <v>12.885131904199252</v>
      </c>
      <c r="E11" s="13">
        <v>13.622481366867344</v>
      </c>
      <c r="F11" s="13">
        <v>11.718161480897992</v>
      </c>
      <c r="G11" s="13">
        <v>6.7786553314149831</v>
      </c>
    </row>
    <row r="12" spans="2:7">
      <c r="B12" s="4" t="s">
        <v>50</v>
      </c>
      <c r="C12" s="13">
        <v>0.18280992767915849</v>
      </c>
      <c r="D12" s="13">
        <v>0.15992041884816754</v>
      </c>
      <c r="E12" s="13">
        <v>0.17234869109947645</v>
      </c>
      <c r="F12" s="13">
        <v>0.1465438045375218</v>
      </c>
      <c r="G12" s="13">
        <v>0.10459686081881009</v>
      </c>
    </row>
    <row r="13" spans="2:7">
      <c r="B13" s="4" t="s">
        <v>48</v>
      </c>
      <c r="C13" s="13">
        <v>11.007242459033503</v>
      </c>
      <c r="D13" s="13">
        <v>9.4740391088980545</v>
      </c>
      <c r="E13" s="13">
        <v>6.0644790061982938</v>
      </c>
      <c r="F13" s="13">
        <v>6.3653225446718027</v>
      </c>
      <c r="G13" s="13">
        <v>3.2430559069978822</v>
      </c>
    </row>
    <row r="14" spans="2:7">
      <c r="B14" s="4" t="s">
        <v>49</v>
      </c>
      <c r="C14" s="13">
        <v>10.113203135307801</v>
      </c>
      <c r="D14" s="13">
        <v>9.4417911017167597</v>
      </c>
      <c r="E14" s="13">
        <v>10.052066608238388</v>
      </c>
      <c r="F14" s="13">
        <v>8.3111333711398672</v>
      </c>
      <c r="G14" s="13">
        <v>3.2894128904538924</v>
      </c>
    </row>
    <row r="15" spans="2:7" ht="16.5">
      <c r="B15" s="4" t="s">
        <v>104</v>
      </c>
      <c r="C15" s="13">
        <v>2.9900784210731399</v>
      </c>
      <c r="D15" s="13">
        <v>3.4325845016839702</v>
      </c>
      <c r="E15" s="13">
        <v>2.4060930814330739</v>
      </c>
      <c r="F15" s="13">
        <v>2.6921710361049311</v>
      </c>
      <c r="G15" s="13">
        <v>6.1494876459770964</v>
      </c>
    </row>
    <row r="16" spans="2:7" ht="16.5">
      <c r="B16" s="4" t="s">
        <v>105</v>
      </c>
      <c r="C16" s="13">
        <v>2.4697297711657478</v>
      </c>
      <c r="D16" s="13">
        <v>3.0633857890465399</v>
      </c>
      <c r="E16" s="13">
        <v>0.93041236392130533</v>
      </c>
      <c r="F16" s="13">
        <v>0.60024536982621113</v>
      </c>
      <c r="G16" s="13">
        <v>4.7106455302437933</v>
      </c>
    </row>
    <row r="17" spans="2:7" ht="16.5">
      <c r="B17" s="4" t="s">
        <v>106</v>
      </c>
      <c r="C17" s="13">
        <v>0.90987892232510303</v>
      </c>
      <c r="D17" s="13">
        <v>0.78469491440080552</v>
      </c>
      <c r="E17" s="13">
        <v>0.72476475327291012</v>
      </c>
      <c r="F17" s="13">
        <v>0.14527311178247732</v>
      </c>
      <c r="G17" s="13">
        <v>0.64063785000015538</v>
      </c>
    </row>
    <row r="18" spans="2:7">
      <c r="B18" s="4" t="s">
        <v>51</v>
      </c>
      <c r="C18" s="13">
        <v>0.38</v>
      </c>
      <c r="D18" s="13">
        <v>0.28999999999999998</v>
      </c>
      <c r="E18" s="13">
        <v>2.92</v>
      </c>
      <c r="F18" s="13">
        <v>0.72</v>
      </c>
      <c r="G18" s="13">
        <v>0.32</v>
      </c>
    </row>
    <row r="19" spans="2:7">
      <c r="B19" s="4" t="s">
        <v>43</v>
      </c>
      <c r="C19" s="13">
        <f>SUM(C8:C18)</f>
        <v>99.214846285649315</v>
      </c>
      <c r="D19" s="13">
        <f t="shared" ref="D19:G19" si="0">SUM(D8:D18)</f>
        <v>99.399248857190798</v>
      </c>
      <c r="E19" s="13">
        <f t="shared" si="0"/>
        <v>99.332736700451235</v>
      </c>
      <c r="F19" s="13">
        <f t="shared" si="0"/>
        <v>101.18272126080031</v>
      </c>
      <c r="G19" s="13">
        <f t="shared" si="0"/>
        <v>101.02370660610532</v>
      </c>
    </row>
    <row r="20" spans="2:7" ht="16.5">
      <c r="B20" t="s">
        <v>116</v>
      </c>
      <c r="C20" s="13">
        <f>C11/1.11</f>
        <v>11.540769598918525</v>
      </c>
      <c r="D20" s="13">
        <f t="shared" ref="D20:G20" si="1">D11/1.11</f>
        <v>11.608226940720046</v>
      </c>
      <c r="E20" s="13">
        <f t="shared" si="1"/>
        <v>12.272505735916525</v>
      </c>
      <c r="F20" s="13">
        <f t="shared" si="1"/>
        <v>10.556902235043236</v>
      </c>
      <c r="G20" s="13">
        <f t="shared" si="1"/>
        <v>6.1068966949684524</v>
      </c>
    </row>
    <row r="21" spans="2:7">
      <c r="B21" s="4" t="s">
        <v>55</v>
      </c>
      <c r="C21" s="13">
        <f>((C13/40.32)*100)/((C13/40.32)+(C20/71.85)*0.9)</f>
        <v>65.379460522524511</v>
      </c>
      <c r="D21" s="13">
        <f t="shared" ref="D21:G21" si="2">((D13/40.32)*100)/((D13/40.32)+(D20/71.85)*0.9)</f>
        <v>61.773247181348474</v>
      </c>
      <c r="E21" s="13">
        <f t="shared" si="2"/>
        <v>49.45453881764778</v>
      </c>
      <c r="F21" s="13">
        <f t="shared" si="2"/>
        <v>54.417911790419382</v>
      </c>
      <c r="G21" s="13">
        <f t="shared" si="2"/>
        <v>51.25450747206358</v>
      </c>
    </row>
    <row r="22" spans="2:7" ht="16.5">
      <c r="B22" s="4" t="s">
        <v>112</v>
      </c>
      <c r="C22" s="13"/>
      <c r="D22" s="13"/>
      <c r="E22" s="13"/>
      <c r="F22" s="13"/>
      <c r="G22" s="13"/>
    </row>
    <row r="23" spans="2:7">
      <c r="B23" s="4" t="s">
        <v>56</v>
      </c>
      <c r="C23" s="13">
        <v>6.4817664534890715</v>
      </c>
      <c r="D23" s="13">
        <v>6.0933658799594586</v>
      </c>
      <c r="E23" s="13">
        <v>8.108383666443185</v>
      </c>
      <c r="F23" s="14">
        <v>4.4272118102569511</v>
      </c>
      <c r="G23" s="14">
        <v>9.6104266379105177</v>
      </c>
    </row>
    <row r="24" spans="2:7">
      <c r="B24" s="4" t="s">
        <v>57</v>
      </c>
      <c r="C24" s="13">
        <v>2.2840580324928172</v>
      </c>
      <c r="D24" s="13">
        <v>2.037657923618462</v>
      </c>
      <c r="E24" s="13">
        <v>1.8184795916931442</v>
      </c>
      <c r="F24" s="13">
        <v>0.65314977141850483</v>
      </c>
      <c r="G24" s="13">
        <v>5.2224892198183337</v>
      </c>
    </row>
    <row r="25" spans="2:7">
      <c r="B25" s="4" t="s">
        <v>54</v>
      </c>
      <c r="C25" s="14">
        <v>4.1803920711647438</v>
      </c>
      <c r="D25" s="14">
        <v>4.0503522213759569</v>
      </c>
      <c r="E25" s="14">
        <v>1.1822677245650945</v>
      </c>
      <c r="F25" s="13">
        <v>0.71381186787286433</v>
      </c>
      <c r="G25" s="14">
        <v>10.83788011254482</v>
      </c>
    </row>
    <row r="26" spans="2:7">
      <c r="B26" s="4" t="s">
        <v>52</v>
      </c>
      <c r="C26" s="15">
        <v>600.86891391304357</v>
      </c>
      <c r="D26" s="15">
        <v>399.70146621247846</v>
      </c>
      <c r="E26" s="15">
        <v>455.05575159402565</v>
      </c>
      <c r="F26" s="15">
        <v>241.9508207412583</v>
      </c>
      <c r="G26" s="15">
        <v>80.030147163355821</v>
      </c>
    </row>
    <row r="27" spans="2:7">
      <c r="B27" s="4" t="s">
        <v>53</v>
      </c>
      <c r="C27" s="15">
        <v>470.92834740160595</v>
      </c>
      <c r="D27" s="15">
        <v>287.31120174655041</v>
      </c>
      <c r="E27" s="15">
        <v>286.85969175227035</v>
      </c>
      <c r="F27" s="15">
        <v>149.71558330786769</v>
      </c>
      <c r="G27" s="15">
        <v>93.062106822690453</v>
      </c>
    </row>
    <row r="28" spans="2:7">
      <c r="B28" s="4" t="s">
        <v>1</v>
      </c>
      <c r="C28" s="14">
        <v>54.450406348007689</v>
      </c>
      <c r="D28" s="14">
        <v>70.017953396965112</v>
      </c>
      <c r="E28" s="14">
        <v>26.989477752374722</v>
      </c>
      <c r="F28" s="13">
        <v>13.483658508835557</v>
      </c>
      <c r="G28" s="14">
        <v>102.52269271626604</v>
      </c>
    </row>
    <row r="29" spans="2:7">
      <c r="B29" s="4" t="s">
        <v>3</v>
      </c>
      <c r="C29" s="15">
        <v>908.84025949431236</v>
      </c>
      <c r="D29" s="15">
        <v>925.02355498257657</v>
      </c>
      <c r="E29" s="15">
        <v>1280.6427251081645</v>
      </c>
      <c r="F29" s="15">
        <v>197.79665561076456</v>
      </c>
      <c r="G29" s="15">
        <v>1312.8100209526942</v>
      </c>
    </row>
    <row r="30" spans="2:7">
      <c r="B30" s="4" t="s">
        <v>10</v>
      </c>
      <c r="C30" s="14">
        <v>29.293639077051914</v>
      </c>
      <c r="D30" s="14">
        <v>21.184724501716332</v>
      </c>
      <c r="E30" s="14">
        <v>25.315488205738433</v>
      </c>
      <c r="F30" s="14">
        <v>51.440501081448758</v>
      </c>
      <c r="G30" s="14">
        <v>24.123900306994052</v>
      </c>
    </row>
    <row r="31" spans="2:7">
      <c r="B31" s="4" t="s">
        <v>7</v>
      </c>
      <c r="C31" s="15">
        <v>302.84222134593909</v>
      </c>
      <c r="D31" s="15">
        <v>258.8520071509152</v>
      </c>
      <c r="E31" s="15">
        <v>243.2749390249198</v>
      </c>
      <c r="F31" s="15">
        <v>76.107930778174179</v>
      </c>
      <c r="G31" s="15">
        <v>627.93231629750881</v>
      </c>
    </row>
    <row r="32" spans="2:7">
      <c r="B32" s="4" t="s">
        <v>11</v>
      </c>
      <c r="C32" s="14">
        <v>101.76803662031776</v>
      </c>
      <c r="D32" s="14">
        <v>72.236233763148022</v>
      </c>
      <c r="E32" s="14">
        <v>53.600827482030624</v>
      </c>
      <c r="F32" s="14">
        <v>7.5137281599914294</v>
      </c>
      <c r="G32" s="14">
        <v>123.8402192515583</v>
      </c>
    </row>
    <row r="33" spans="2:7">
      <c r="B33" s="4" t="s">
        <v>0</v>
      </c>
      <c r="C33" s="13">
        <v>0.61465831835576057</v>
      </c>
      <c r="D33" s="16">
        <v>0.76782182298660717</v>
      </c>
      <c r="E33" s="13">
        <v>0.66806188534514988</v>
      </c>
      <c r="F33" s="16">
        <v>0.33893781009901292</v>
      </c>
      <c r="G33" s="13">
        <v>1.2949134252956616</v>
      </c>
    </row>
    <row r="34" spans="2:7">
      <c r="B34" s="4" t="s">
        <v>2</v>
      </c>
      <c r="C34" s="15">
        <v>607.95582276532377</v>
      </c>
      <c r="D34" s="15">
        <v>773.38917633213657</v>
      </c>
      <c r="E34" s="15">
        <v>512.11005624407323</v>
      </c>
      <c r="F34" s="15">
        <v>174.38135228408692</v>
      </c>
      <c r="G34" s="15">
        <v>418.32911610423639</v>
      </c>
    </row>
    <row r="35" spans="2:7">
      <c r="B35" s="4" t="s">
        <v>12</v>
      </c>
      <c r="C35" s="14">
        <v>56.616074793091428</v>
      </c>
      <c r="D35" s="14">
        <v>44.157814260774231</v>
      </c>
      <c r="E35" s="14">
        <v>41.414283051487118</v>
      </c>
      <c r="F35" s="14">
        <v>14.420741282543949</v>
      </c>
      <c r="G35" s="14">
        <v>86.367991559333205</v>
      </c>
    </row>
    <row r="36" spans="2:7">
      <c r="B36" s="4" t="s">
        <v>13</v>
      </c>
      <c r="C36" s="14">
        <v>116.68225858460448</v>
      </c>
      <c r="D36" s="14">
        <v>90.492894596210903</v>
      </c>
      <c r="E36" s="14">
        <v>82.99545869177777</v>
      </c>
      <c r="F36" s="14">
        <v>16.436733648069843</v>
      </c>
      <c r="G36" s="14">
        <v>154.6481321567035</v>
      </c>
    </row>
    <row r="37" spans="2:7">
      <c r="B37" s="4" t="s">
        <v>14</v>
      </c>
      <c r="C37" s="13">
        <v>13.473679963506161</v>
      </c>
      <c r="D37" s="13">
        <v>10.496907479899088</v>
      </c>
      <c r="E37" s="13">
        <v>9.8898542648998422</v>
      </c>
      <c r="F37" s="13">
        <v>3.5894800414705941</v>
      </c>
      <c r="G37" s="13">
        <v>16.259452955056393</v>
      </c>
    </row>
    <row r="38" spans="2:7">
      <c r="B38" s="4" t="s">
        <v>15</v>
      </c>
      <c r="C38" s="14">
        <v>56.202593525333803</v>
      </c>
      <c r="D38" s="14">
        <v>43.56328294162558</v>
      </c>
      <c r="E38" s="14">
        <v>41.861091088977048</v>
      </c>
      <c r="F38" s="14">
        <v>18.296484386189203</v>
      </c>
      <c r="G38" s="14">
        <v>59.478336377121593</v>
      </c>
    </row>
    <row r="39" spans="2:7">
      <c r="B39" s="4" t="s">
        <v>16</v>
      </c>
      <c r="C39" s="13">
        <v>10.855283420077079</v>
      </c>
      <c r="D39" s="13">
        <v>8.647596639351498</v>
      </c>
      <c r="E39" s="13">
        <v>8.7226498788294169</v>
      </c>
      <c r="F39" s="13">
        <v>5.6848225680167452</v>
      </c>
      <c r="G39" s="13">
        <v>10.562484977029953</v>
      </c>
    </row>
    <row r="40" spans="2:7">
      <c r="B40" s="4" t="s">
        <v>17</v>
      </c>
      <c r="C40" s="13">
        <v>3.262115345075232</v>
      </c>
      <c r="D40" s="13">
        <v>2.6820081499691928</v>
      </c>
      <c r="E40" s="13">
        <v>2.7095663138517239</v>
      </c>
      <c r="F40" s="13">
        <v>2.23575139082112</v>
      </c>
      <c r="G40" s="13">
        <v>3.2424213371343029</v>
      </c>
    </row>
    <row r="41" spans="2:7">
      <c r="B41" s="4" t="s">
        <v>18</v>
      </c>
      <c r="C41" s="13">
        <v>10.22410525594867</v>
      </c>
      <c r="D41" s="13">
        <v>8.3008497180555452</v>
      </c>
      <c r="E41" s="13">
        <v>8.3909511732651261</v>
      </c>
      <c r="F41" s="13">
        <v>8.9205183539241517</v>
      </c>
      <c r="G41" s="13">
        <v>9.6552732157993653</v>
      </c>
    </row>
    <row r="42" spans="2:7">
      <c r="B42" s="4" t="s">
        <v>19</v>
      </c>
      <c r="C42" s="16">
        <v>1.3111850365624078</v>
      </c>
      <c r="D42" s="16">
        <v>1.0461195241975454</v>
      </c>
      <c r="E42" s="13">
        <v>1.1399287391004234</v>
      </c>
      <c r="F42" s="13">
        <v>1.3892344887567105</v>
      </c>
      <c r="G42" s="16">
        <v>1.2114758852920398</v>
      </c>
    </row>
    <row r="43" spans="2:7">
      <c r="B43" s="4" t="s">
        <v>20</v>
      </c>
      <c r="C43" s="13">
        <v>7.0221548752889777</v>
      </c>
      <c r="D43" s="13">
        <v>5.3508785893812369</v>
      </c>
      <c r="E43" s="13">
        <v>6.0732642498212872</v>
      </c>
      <c r="F43" s="13">
        <v>8.5769742341673911</v>
      </c>
      <c r="G43" s="13">
        <v>6.0013712250930755</v>
      </c>
    </row>
    <row r="44" spans="2:7">
      <c r="B44" s="4" t="s">
        <v>21</v>
      </c>
      <c r="C44" s="16">
        <v>1.2640094170254306</v>
      </c>
      <c r="D44" s="13">
        <v>0.9410466164126976</v>
      </c>
      <c r="E44" s="16">
        <v>1.0789613111626002</v>
      </c>
      <c r="F44" s="13">
        <v>1.7506978480536697</v>
      </c>
      <c r="G44" s="16">
        <v>1.0024805880720546</v>
      </c>
    </row>
    <row r="45" spans="2:7">
      <c r="B45" s="4" t="s">
        <v>22</v>
      </c>
      <c r="C45" s="13">
        <v>3.0509710644515877</v>
      </c>
      <c r="D45" s="13">
        <v>2.1447502812713353</v>
      </c>
      <c r="E45" s="13">
        <v>2.6454391884211006</v>
      </c>
      <c r="F45" s="13">
        <v>4.5103656183803578</v>
      </c>
      <c r="G45" s="13">
        <v>2.2503754087717263</v>
      </c>
    </row>
    <row r="46" spans="2:7">
      <c r="B46" s="4" t="s">
        <v>23</v>
      </c>
      <c r="C46" s="16">
        <v>0.38893983911133678</v>
      </c>
      <c r="D46" s="16">
        <v>0.26173392700326809</v>
      </c>
      <c r="E46" s="16">
        <v>0.32792609729376332</v>
      </c>
      <c r="F46" s="16">
        <v>0.56293005642102223</v>
      </c>
      <c r="G46" s="16">
        <v>0.26865020971247999</v>
      </c>
    </row>
    <row r="47" spans="2:7">
      <c r="B47" s="4" t="s">
        <v>24</v>
      </c>
      <c r="C47" s="13">
        <v>2.3997296481445307</v>
      </c>
      <c r="D47" s="13">
        <v>1.5443623201046426</v>
      </c>
      <c r="E47" s="13">
        <v>1.9772104908135306</v>
      </c>
      <c r="F47" s="13">
        <v>3.2131488662828414</v>
      </c>
      <c r="G47" s="13">
        <v>1.492512979350902</v>
      </c>
    </row>
    <row r="48" spans="2:7">
      <c r="B48" s="4" t="s">
        <v>25</v>
      </c>
      <c r="C48" s="16">
        <v>0.33844086449711752</v>
      </c>
      <c r="D48" s="16">
        <v>0.20613300277278213</v>
      </c>
      <c r="E48" s="16">
        <v>0.2757428784303525</v>
      </c>
      <c r="F48" s="16">
        <v>0.47788757809869264</v>
      </c>
      <c r="G48" s="16">
        <v>0.18941724499163382</v>
      </c>
    </row>
    <row r="49" spans="2:7">
      <c r="B49" s="4" t="s">
        <v>8</v>
      </c>
      <c r="C49" s="13">
        <v>7.1203992797754001</v>
      </c>
      <c r="D49" s="13">
        <v>6.3316964165035232</v>
      </c>
      <c r="E49" s="13">
        <v>5.8841476654901346</v>
      </c>
      <c r="F49" s="13">
        <v>2.4510884063536413</v>
      </c>
      <c r="G49" s="13">
        <v>13.91956376212856</v>
      </c>
    </row>
    <row r="50" spans="2:7">
      <c r="B50" s="4" t="s">
        <v>9</v>
      </c>
      <c r="C50" s="13">
        <v>5.2410330185941598</v>
      </c>
      <c r="D50" s="13">
        <v>4.0570487378988336</v>
      </c>
      <c r="E50" s="13">
        <v>3.0898611671835603</v>
      </c>
      <c r="F50" s="13">
        <v>0.42811168081088069</v>
      </c>
      <c r="G50" s="13">
        <v>7.1214287073800682</v>
      </c>
    </row>
    <row r="51" spans="2:7">
      <c r="B51" s="4" t="s">
        <v>4</v>
      </c>
      <c r="C51" s="13">
        <v>3.9080499596493521</v>
      </c>
      <c r="D51" s="13">
        <v>3.338437950545825</v>
      </c>
      <c r="E51" s="13">
        <v>3.5190727577433067</v>
      </c>
      <c r="F51" s="13">
        <v>1.2369603807542016</v>
      </c>
      <c r="G51" s="13">
        <v>9.3870266806480132</v>
      </c>
    </row>
    <row r="52" spans="2:7">
      <c r="B52" s="4" t="s">
        <v>5</v>
      </c>
      <c r="C52" s="13">
        <v>7.0704866060815705</v>
      </c>
      <c r="D52" s="13">
        <v>6.0443617241799847</v>
      </c>
      <c r="E52" s="13">
        <v>5.6345067694016961</v>
      </c>
      <c r="F52" s="13">
        <v>1.1484556451801722</v>
      </c>
      <c r="G52" s="13">
        <v>15.71382424906615</v>
      </c>
    </row>
    <row r="53" spans="2:7">
      <c r="B53" s="4" t="s">
        <v>6</v>
      </c>
      <c r="C53" s="13">
        <v>1.725879477934835</v>
      </c>
      <c r="D53" s="13">
        <v>1.4384131796455704</v>
      </c>
      <c r="E53" s="13">
        <v>0.90715300106989416</v>
      </c>
      <c r="F53" s="16">
        <v>0.26976111020627658</v>
      </c>
      <c r="G53" s="13">
        <v>3.5226419787460532</v>
      </c>
    </row>
    <row r="54" spans="2:7" ht="16.5">
      <c r="B54" s="4" t="s">
        <v>107</v>
      </c>
      <c r="C54" s="17">
        <v>0.70429870528929317</v>
      </c>
      <c r="D54" s="17">
        <v>0.70426895789481103</v>
      </c>
      <c r="E54" s="17">
        <v>0.70440570159846649</v>
      </c>
      <c r="F54" s="17">
        <v>0.7038949552619167</v>
      </c>
      <c r="G54" s="17">
        <v>0.70479796161887798</v>
      </c>
    </row>
    <row r="55" spans="2:7" ht="16.5">
      <c r="B55" s="4" t="s">
        <v>108</v>
      </c>
      <c r="C55" s="17">
        <v>0.51282052571540215</v>
      </c>
      <c r="D55" s="17">
        <v>0.51281621241186104</v>
      </c>
      <c r="E55" s="17">
        <v>0.51279552622601299</v>
      </c>
      <c r="F55" s="17">
        <v>0.51294222352162322</v>
      </c>
      <c r="G55" s="17">
        <v>0.51275720720967066</v>
      </c>
    </row>
    <row r="56" spans="2:7" ht="16.5">
      <c r="B56" s="4" t="s">
        <v>109</v>
      </c>
      <c r="C56" s="16">
        <v>18.278938326987859</v>
      </c>
      <c r="D56" s="16">
        <v>18.147931089563421</v>
      </c>
      <c r="E56" s="16">
        <v>18.261416668949781</v>
      </c>
      <c r="F56" s="16">
        <v>18.533974092988466</v>
      </c>
      <c r="G56" s="16">
        <v>18.19093191230742</v>
      </c>
    </row>
    <row r="57" spans="2:7" ht="16.5">
      <c r="B57" s="4" t="s">
        <v>110</v>
      </c>
      <c r="C57" s="16">
        <v>15.561189021414426</v>
      </c>
      <c r="D57" s="16">
        <v>15.537246334394041</v>
      </c>
      <c r="E57" s="16">
        <v>15.562348182292016</v>
      </c>
      <c r="F57" s="16">
        <v>15.5900677331297</v>
      </c>
      <c r="G57" s="16">
        <v>15.540303701419539</v>
      </c>
    </row>
    <row r="58" spans="2:7" ht="16.5">
      <c r="B58" s="5" t="s">
        <v>111</v>
      </c>
      <c r="C58" s="11">
        <v>38.421372915673565</v>
      </c>
      <c r="D58" s="11">
        <v>38.308088598375441</v>
      </c>
      <c r="E58" s="11">
        <v>38.396394720383164</v>
      </c>
      <c r="F58" s="11">
        <v>38.621166523678575</v>
      </c>
      <c r="G58" s="11">
        <v>38.33406129176656</v>
      </c>
    </row>
    <row r="59" spans="2:7" ht="17">
      <c r="B59" s="3" t="s">
        <v>120</v>
      </c>
      <c r="C59" s="24">
        <f>C54-((C28/C29)*($C$77*$D$76)/($C$76*$D$77))*(EXP($B$80*C5*10^6)-1)</f>
        <v>0.70429660430123486</v>
      </c>
      <c r="D59" s="24">
        <f>D54-((D28/D29)*($C$77*$D$76)/($C$76*$D$77))*(EXP($B$80*D5*10^6)-1)</f>
        <v>0.70426734084936793</v>
      </c>
      <c r="E59" s="24">
        <f>E54-((E28/E29)*($C$77*$D$76)/($C$76*$D$77))*(EXP($B$80*E5*10^6)-1)</f>
        <v>0.70440514943210097</v>
      </c>
      <c r="F59" s="24">
        <f>F54-((F28/F29)*($C$77*$D$76)/($C$76*$D$77))*(EXP($B$80*F5*10^6)-1)</f>
        <v>0.70388970699303299</v>
      </c>
      <c r="G59" s="24">
        <f>G54-((G28/G29)*($C$77*$D$76)/($C$76*$D$77))*(EXP($B$80*G5*10^6)-1)</f>
        <v>0.70479777275118105</v>
      </c>
    </row>
    <row r="60" spans="2:7" ht="17">
      <c r="B60" t="s">
        <v>121</v>
      </c>
      <c r="C60" s="17">
        <f>C55-((C39/C38)*($F$77*$E$76)/($E$77*$F$76))*(EXP($B$81*C5*10^6)-1)</f>
        <v>0.51281986131964163</v>
      </c>
      <c r="D60" s="17">
        <f>D55-((D39/D38)*($F$77*$E$76)/($E$77*$F$76))*(EXP($B$81*D5*10^6)-1)</f>
        <v>0.51281579643133468</v>
      </c>
      <c r="E60" s="17">
        <f>E55-((E39/E38)*($F$77*$E$76)/($E$77*$F$76))*(EXP($B$81*E5*10^6)-1)</f>
        <v>0.51279499070843482</v>
      </c>
      <c r="F60" s="17">
        <f>F55-((F39/F38)*($F$77*$E$76)/($E$77*$F$76))*(EXP($B$81*F5*10^6)-1)</f>
        <v>0.51293987709542554</v>
      </c>
      <c r="G60" s="17">
        <f>G55-((G39/G38)*($F$77*$E$76)/($E$77*$F$76))*(EXP($B$81*G5*10^6)-1)</f>
        <v>0.51275716508076463</v>
      </c>
    </row>
    <row r="61" spans="2:7" ht="17.5">
      <c r="B61" s="22" t="s">
        <v>145</v>
      </c>
      <c r="C61" s="16">
        <f>C56-((C53/C51)*($I$77*$G$76)/($G$77*$I$76))*(EXP($B$82*C5*10^6)-1)</f>
        <v>18.275259163263343</v>
      </c>
      <c r="D61" s="16">
        <f>D56-((D53/D51)*($I$77*$G$76)/($G$77*$I$76))*(EXP($B$82*D5*10^6)-1)</f>
        <v>18.145744414432244</v>
      </c>
      <c r="E61" s="16">
        <f>E56-((E53/E51)*($I$77*$G$76)/($G$77*$I$76))*(EXP($B$82*E5*10^6)-1)</f>
        <v>18.25981217624923</v>
      </c>
      <c r="F61" s="16">
        <f>F56-((F53/F51)*($I$77*$G$76)/($G$77*$I$76))*(EXP($B$82*F5*10^6)-1)</f>
        <v>18.529985024839387</v>
      </c>
      <c r="G61" s="16">
        <f>G56-((G53/G51)*($I$77*$G$76)/($G$77*$I$76))*(EXP($B$82*G5*10^6)-1)</f>
        <v>18.190716314706709</v>
      </c>
    </row>
    <row r="62" spans="2:7" ht="17.5">
      <c r="B62" s="21" t="s">
        <v>147</v>
      </c>
      <c r="C62" s="16">
        <f>C57-((C53/C51)*((1-$I$77)*$G$76)/($G$77*$I$76))*(EXP($B$83*C5*10^6)-1)</f>
        <v>15.561018187245127</v>
      </c>
      <c r="D62" s="16">
        <f>D57-((D53/D51)*((1-$I$77)*$G$76)/($G$77*$I$76))*(EXP($B$83*D5*10^6)-1)</f>
        <v>15.537144815091679</v>
      </c>
      <c r="E62" s="16">
        <f>E57-((E53/E51)*((1-$I$77)*$G$76)/($G$77*$I$76))*(EXP($B$83*E5*10^6)-1)</f>
        <v>15.562273687874681</v>
      </c>
      <c r="F62" s="16">
        <f>F57-((F53/F51)*((1-$I$77)*$G$76)/($G$77*$I$76))*(EXP($B$83*F5*10^6)-1)</f>
        <v>15.589882429250794</v>
      </c>
      <c r="G62" s="16">
        <f>G57-((G53/G51)*((1-$I$77)*$G$76)/($G$77*$I$76))*(EXP($B$83*G5*10^6)-1)</f>
        <v>15.540293693965678</v>
      </c>
    </row>
    <row r="63" spans="2:7" ht="17.5">
      <c r="B63" s="23" t="s">
        <v>149</v>
      </c>
      <c r="C63" s="12">
        <f>C58-((C52/C51)*($H$77*$G$76)/($G$77*$H$76))*(EXP($B$84*C5*10^6)-1)</f>
        <v>38.416406764965814</v>
      </c>
      <c r="D63" s="12">
        <f>D58-((D52/D51)*($H$77*$G$76)/($G$77*$H$76))*(EXP($B$84*D5*10^6)-1)</f>
        <v>38.305061052027725</v>
      </c>
      <c r="E63" s="12">
        <f>E58-((E52/E51)*($H$77*$G$76)/($G$77*$H$76))*(EXP($B$84*E5*10^6)-1)</f>
        <v>38.39311112151389</v>
      </c>
      <c r="F63" s="12">
        <f>F58-((F52/F51)*($H$77*$G$76)/($G$77*$H$76))*(EXP($B$84*F5*10^6)-1)</f>
        <v>38.615571339033266</v>
      </c>
      <c r="G63" s="12">
        <f>G58-((G52/G51)*($H$77*$G$76)/($G$77*$H$76))*(EXP($B$84*G5*10^6)-1)</f>
        <v>38.333744402278505</v>
      </c>
    </row>
    <row r="64" spans="2:7">
      <c r="B64" s="34" t="s">
        <v>152</v>
      </c>
    </row>
    <row r="65" spans="1:13" ht="17.5">
      <c r="B65" t="s">
        <v>113</v>
      </c>
      <c r="C65" s="7"/>
      <c r="D65" s="7"/>
      <c r="E65" s="7"/>
      <c r="F65" s="7"/>
      <c r="G65" s="7"/>
    </row>
    <row r="66" spans="1:13">
      <c r="B66" t="s">
        <v>114</v>
      </c>
      <c r="C66" s="7"/>
      <c r="D66" s="7"/>
      <c r="E66" s="7"/>
      <c r="F66" s="7"/>
      <c r="G66" s="7"/>
    </row>
    <row r="67" spans="1:13" ht="17.5">
      <c r="B67" t="s">
        <v>117</v>
      </c>
      <c r="C67" s="7"/>
      <c r="D67" s="7"/>
      <c r="E67" s="7"/>
      <c r="F67" s="7"/>
      <c r="G67" s="7"/>
    </row>
    <row r="68" spans="1:13" ht="16.5" customHeight="1">
      <c r="B68" t="s">
        <v>150</v>
      </c>
      <c r="C68" s="7"/>
      <c r="D68" s="7"/>
      <c r="E68" s="7"/>
      <c r="F68" s="7"/>
      <c r="G68" s="7"/>
    </row>
    <row r="69" spans="1:13" ht="16.5" customHeight="1">
      <c r="B69" s="18" t="s">
        <v>115</v>
      </c>
      <c r="C69" s="18"/>
      <c r="D69" s="18"/>
      <c r="E69" s="18"/>
      <c r="F69" s="18"/>
      <c r="G69" s="18"/>
    </row>
    <row r="70" spans="1:13" ht="16.5">
      <c r="B70" t="s">
        <v>142</v>
      </c>
    </row>
    <row r="71" spans="1:13">
      <c r="B71" t="s">
        <v>119</v>
      </c>
    </row>
    <row r="74" spans="1:13" ht="15" thickBot="1"/>
    <row r="75" spans="1:13">
      <c r="A75" s="49" t="s">
        <v>188</v>
      </c>
      <c r="B75" s="50"/>
      <c r="C75" s="50" t="s">
        <v>124</v>
      </c>
      <c r="D75" s="51" t="s">
        <v>125</v>
      </c>
      <c r="E75" s="51" t="s">
        <v>126</v>
      </c>
      <c r="F75" s="51" t="s">
        <v>127</v>
      </c>
      <c r="G75" s="51" t="s">
        <v>128</v>
      </c>
      <c r="H75" s="51" t="s">
        <v>129</v>
      </c>
      <c r="I75" s="51" t="s">
        <v>130</v>
      </c>
      <c r="J75" s="50"/>
      <c r="K75" s="50"/>
      <c r="L75" s="50"/>
      <c r="M75" s="52"/>
    </row>
    <row r="76" spans="1:13">
      <c r="A76" s="53"/>
      <c r="B76" s="54" t="s">
        <v>122</v>
      </c>
      <c r="C76" s="54">
        <v>85.467799999999997</v>
      </c>
      <c r="D76" s="55">
        <v>87.62</v>
      </c>
      <c r="E76" s="55">
        <v>144.24199999999999</v>
      </c>
      <c r="F76" s="54">
        <v>150.36000000000001</v>
      </c>
      <c r="G76" s="55">
        <v>207.2</v>
      </c>
      <c r="H76" s="55">
        <v>232.0377</v>
      </c>
      <c r="I76" s="55">
        <v>238.02891</v>
      </c>
      <c r="J76" s="54"/>
      <c r="K76" s="54"/>
      <c r="L76" s="54"/>
      <c r="M76" s="56"/>
    </row>
    <row r="77" spans="1:13">
      <c r="A77" s="53"/>
      <c r="B77" s="54" t="s">
        <v>123</v>
      </c>
      <c r="C77" s="54">
        <v>0.27829999999999999</v>
      </c>
      <c r="D77" s="57">
        <v>9.8599999999999993E-2</v>
      </c>
      <c r="E77" s="58">
        <v>0.23798</v>
      </c>
      <c r="F77" s="54">
        <v>0.15</v>
      </c>
      <c r="G77" s="54">
        <v>1.4E-2</v>
      </c>
      <c r="H77" s="54">
        <v>0.99980000000000002</v>
      </c>
      <c r="I77" s="54">
        <v>0.99274200000000001</v>
      </c>
      <c r="J77" s="54"/>
      <c r="K77" s="54"/>
      <c r="L77" s="54"/>
      <c r="M77" s="56"/>
    </row>
    <row r="78" spans="1:13">
      <c r="A78" s="53"/>
      <c r="B78" s="54"/>
      <c r="C78" s="54"/>
      <c r="D78" s="54"/>
      <c r="E78" s="54"/>
      <c r="F78" s="54"/>
      <c r="G78" s="54"/>
      <c r="H78" s="54"/>
      <c r="I78" s="68" t="s">
        <v>138</v>
      </c>
      <c r="J78" s="54"/>
      <c r="K78" s="54"/>
      <c r="L78" s="54"/>
      <c r="M78" s="56"/>
    </row>
    <row r="79" spans="1:13">
      <c r="A79" s="53" t="s">
        <v>131</v>
      </c>
      <c r="B79" s="61" t="s">
        <v>143</v>
      </c>
      <c r="C79" s="54"/>
      <c r="D79" s="54"/>
      <c r="E79" s="54"/>
      <c r="F79" s="54"/>
      <c r="G79" s="54"/>
      <c r="H79" s="54"/>
      <c r="I79" s="62" t="s">
        <v>139</v>
      </c>
      <c r="J79" s="54" t="s">
        <v>137</v>
      </c>
      <c r="K79" s="54"/>
      <c r="L79" s="54"/>
      <c r="M79" s="56"/>
    </row>
    <row r="80" spans="1:13">
      <c r="A80" s="53" t="s">
        <v>132</v>
      </c>
      <c r="B80" s="62">
        <v>1.3930000000000001E-11</v>
      </c>
      <c r="C80" s="54">
        <f>(C28/C29)*($C$77*$D$76)/($C$76*$D$77)</f>
        <v>0.17336067259671956</v>
      </c>
      <c r="D80" s="54"/>
      <c r="E80" s="54"/>
      <c r="F80" s="54"/>
      <c r="G80" s="54"/>
      <c r="H80" s="54"/>
      <c r="I80" s="54">
        <v>17.899999999999999</v>
      </c>
      <c r="J80" s="54">
        <v>378</v>
      </c>
      <c r="K80" s="54">
        <f>(I80/J80)*($C$77*$D$76)/($C$76*$D$77)</f>
        <v>0.13702450640466279</v>
      </c>
      <c r="L80" s="54"/>
      <c r="M80" s="56"/>
    </row>
    <row r="81" spans="1:13">
      <c r="A81" s="53" t="s">
        <v>133</v>
      </c>
      <c r="B81" s="62">
        <v>6.5390000000000003E-12</v>
      </c>
      <c r="C81" s="54">
        <f>(C39/C38)*($F$77*$E$76)/($E$77*$F$76)</f>
        <v>0.1167871411085306</v>
      </c>
      <c r="D81" s="54"/>
      <c r="E81" s="54"/>
      <c r="F81" s="54"/>
      <c r="G81" s="54"/>
      <c r="H81" s="54"/>
      <c r="I81" s="54">
        <v>2.99</v>
      </c>
      <c r="J81" s="54">
        <v>22.5</v>
      </c>
      <c r="K81" s="54">
        <f>(I81/J81)*($F$77*$E$76)/($E$77*$F$76)</f>
        <v>8.0352406393372225E-2</v>
      </c>
      <c r="L81" s="54"/>
      <c r="M81" s="56"/>
    </row>
    <row r="82" spans="1:13">
      <c r="A82" s="53" t="s">
        <v>134</v>
      </c>
      <c r="B82" s="62">
        <v>1.5512499999999999E-10</v>
      </c>
      <c r="C82" s="54">
        <f>(C53/C51)*($I$77*$G$76)/($G$77*$I$76)</f>
        <v>27.259554956092408</v>
      </c>
      <c r="D82" s="54"/>
      <c r="E82" s="54"/>
      <c r="F82" s="54"/>
      <c r="G82" s="54"/>
      <c r="H82" s="54"/>
      <c r="I82" s="54">
        <v>0.57999999999999996</v>
      </c>
      <c r="J82" s="54">
        <v>7.45</v>
      </c>
      <c r="K82" s="54">
        <f>(I82/J82)*($I$77*$G$76)/($G$77*$I$76)</f>
        <v>4.805517070743929</v>
      </c>
      <c r="L82" s="54"/>
      <c r="M82" s="56"/>
    </row>
    <row r="83" spans="1:13">
      <c r="A83" s="53" t="s">
        <v>135</v>
      </c>
      <c r="B83" s="62">
        <v>9.8484999999999996E-10</v>
      </c>
      <c r="C83" s="54">
        <f>(C53/C51)*((1-$I$77)*$G$76)/($G$77*$I$76)</f>
        <v>0.19929634272682964</v>
      </c>
      <c r="D83" s="54">
        <f>C82/137.88</f>
        <v>0.1977049242536438</v>
      </c>
      <c r="E83" s="54"/>
      <c r="F83" s="54"/>
      <c r="G83" s="54"/>
      <c r="H83" s="54"/>
      <c r="I83" s="54">
        <v>0.57999999999999996</v>
      </c>
      <c r="J83" s="54">
        <v>7.45</v>
      </c>
      <c r="K83" s="54">
        <f>(I83/J83)*((1-$I$77)*$G$76)/($G$77*$I$76)</f>
        <v>3.513344141726589E-2</v>
      </c>
      <c r="L83" s="54">
        <f>K82/137.88</f>
        <v>3.4852894333796992E-2</v>
      </c>
      <c r="M83" s="56"/>
    </row>
    <row r="84" spans="1:13">
      <c r="A84" s="53" t="s">
        <v>136</v>
      </c>
      <c r="B84" s="62">
        <v>4.9475000000000002E-11</v>
      </c>
      <c r="C84" s="54">
        <f>(C52/C51)*($H$77*$G$76)/($G$77*$H$76)</f>
        <v>115.37334724716426</v>
      </c>
      <c r="D84" s="54"/>
      <c r="E84" s="54"/>
      <c r="F84" s="54"/>
      <c r="G84" s="54"/>
      <c r="H84" s="54"/>
      <c r="I84" s="54">
        <v>2.93</v>
      </c>
      <c r="J84" s="54">
        <v>7.45</v>
      </c>
      <c r="K84" s="54">
        <f>(I84/J84)*($H$77*$G$76)/($G$77*$H$76)</f>
        <v>25.080006424436242</v>
      </c>
      <c r="L84" s="54"/>
      <c r="M84" s="56"/>
    </row>
    <row r="85" spans="1:13">
      <c r="A85" s="53"/>
      <c r="B85" s="54"/>
      <c r="C85" s="54"/>
      <c r="D85" s="54"/>
      <c r="E85" s="54"/>
      <c r="F85" s="54"/>
      <c r="G85" s="54"/>
      <c r="H85" s="54"/>
      <c r="I85" s="68" t="s">
        <v>138</v>
      </c>
      <c r="J85" s="54" t="s">
        <v>141</v>
      </c>
      <c r="K85" s="54" t="s">
        <v>140</v>
      </c>
      <c r="L85" s="54"/>
      <c r="M85" s="56"/>
    </row>
    <row r="86" spans="1:13" ht="17">
      <c r="A86" s="53" t="s">
        <v>120</v>
      </c>
      <c r="B86" s="54"/>
      <c r="C86" s="54">
        <f>C54-((C28/C29)*($C$77*$D$76)/($C$76*$D$77))*(EXP($B$80*C5*10^6)-1)</f>
        <v>0.70429660430123486</v>
      </c>
      <c r="D86" s="69">
        <f>D54-((D28/D29)*($C$77*$D$76)/($C$76*$D$77))*(EXP($B$80*D5*10^6)-1)</f>
        <v>0.70426734084936793</v>
      </c>
      <c r="E86" s="69">
        <f>E54-((E28/E29)*($C$77*$D$76)/($C$76*$D$77))*(EXP($B$80*E5*10^6)-1)</f>
        <v>0.70440514943210097</v>
      </c>
      <c r="F86" s="69">
        <f>F54-((F28/F29)*($C$77*$D$76)/($C$76*$D$77))*(EXP($B$80*F5*10^6)-1)</f>
        <v>0.70388970699303299</v>
      </c>
      <c r="G86" s="69">
        <f>G54-((G28/G29)*($C$77*$D$76)/($C$76*$D$77))*(EXP($B$80*G5*10^6)-1)</f>
        <v>0.70479777275118105</v>
      </c>
      <c r="H86" s="54"/>
      <c r="I86" s="54">
        <v>0.70448495948524092</v>
      </c>
      <c r="J86" s="54">
        <v>1.1399999999999999</v>
      </c>
      <c r="K86" s="54">
        <f>I86-K80*(EXP(J86*10^6*$B$80)-1)</f>
        <v>0.70448278349139681</v>
      </c>
      <c r="L86" s="54"/>
      <c r="M86" s="56">
        <v>0.70448278349139681</v>
      </c>
    </row>
    <row r="87" spans="1:13" ht="17">
      <c r="A87" s="53" t="s">
        <v>121</v>
      </c>
      <c r="B87" s="54"/>
      <c r="C87" s="54">
        <f>C55-((C39/C38)*($F$77*$E$76)/($E$77*$F$76))*(EXP($B$81*C5*10^6)-1)</f>
        <v>0.51281986131964163</v>
      </c>
      <c r="D87" s="54">
        <f>D55-((D39/D38)*($F$77*$E$76)/($E$77*$F$76))*(EXP($B$81*D5*10^6)-1)</f>
        <v>0.51281579643133468</v>
      </c>
      <c r="E87" s="54">
        <f>E55-((E39/E38)*($F$77*$E$76)/($E$77*$F$76))*(EXP($B$81*E5*10^6)-1)</f>
        <v>0.51279499070843482</v>
      </c>
      <c r="F87" s="54">
        <f>F55-((F39/F38)*($F$77*$E$76)/($E$77*$F$76))*(EXP($B$81*F5*10^6)-1)</f>
        <v>0.51293987709542554</v>
      </c>
      <c r="G87" s="54">
        <f>G55-((G39/G38)*($F$77*$E$76)/($E$77*$F$76))*(EXP($B$81*G5*10^6)-1)</f>
        <v>0.51275716508076463</v>
      </c>
      <c r="H87" s="54"/>
      <c r="I87" s="54">
        <v>0.5125980259533216</v>
      </c>
      <c r="J87" s="54"/>
      <c r="K87" s="54">
        <f>I87-K81*(EXP(B81*$J$86*10^6)-1)</f>
        <v>0.51259742696728972</v>
      </c>
      <c r="L87" s="54"/>
      <c r="M87" s="56">
        <v>0.51259742696728972</v>
      </c>
    </row>
    <row r="88" spans="1:13" ht="17.5">
      <c r="A88" s="71" t="s">
        <v>145</v>
      </c>
      <c r="B88" s="54"/>
      <c r="C88" s="54">
        <f>C56-((C53/C51)*($I$77*$G$76)/($G$77*$I$76))*(EXP($B$82*C5*10^6)-1)</f>
        <v>18.275259163263343</v>
      </c>
      <c r="D88" s="54">
        <f>D56-((D53/D51)*($I$77*$G$76)/($G$77*$I$76))*(EXP($B$82*D5*10^6)-1)</f>
        <v>18.145744414432244</v>
      </c>
      <c r="E88" s="54">
        <f>E56-((E53/E51)*($I$77*$G$76)/($G$77*$I$76))*(EXP($B$82*E5*10^6)-1)</f>
        <v>18.25981217624923</v>
      </c>
      <c r="F88" s="54">
        <f>F56-((F53/F51)*($I$77*$G$76)/($G$77*$I$76))*(EXP($B$82*F5*10^6)-1)</f>
        <v>18.529985024839387</v>
      </c>
      <c r="G88" s="54">
        <f>G56-((G53/G51)*($I$77*$G$76)/($G$77*$I$76))*(EXP($B$82*G5*10^6)-1)</f>
        <v>18.190716314706709</v>
      </c>
      <c r="H88" s="54"/>
      <c r="I88" s="54">
        <v>18.521340379051779</v>
      </c>
      <c r="J88" s="54"/>
      <c r="K88" s="54">
        <f>I88-K82*(EXP(B82*$J$86*10^6)-1)</f>
        <v>18.520490484252651</v>
      </c>
      <c r="L88" s="54"/>
      <c r="M88" s="56">
        <v>18.520490484252651</v>
      </c>
    </row>
    <row r="89" spans="1:13" ht="17.5">
      <c r="A89" s="72" t="s">
        <v>146</v>
      </c>
      <c r="B89" s="54"/>
      <c r="C89" s="54">
        <f>C57-((C53/C51)*((1-$I$77)*$G$76)/($G$77*$I$76))*(EXP($B$83*C5*10^6)-1)</f>
        <v>15.561018187245127</v>
      </c>
      <c r="D89" s="54">
        <f>D57-((D53/D51)*((1-$I$77)*$G$76)/($G$77*$I$76))*(EXP($B$83*D5*10^6)-1)</f>
        <v>15.537144815091679</v>
      </c>
      <c r="E89" s="54">
        <f>E57-((E53/E51)*((1-$I$77)*$G$76)/($G$77*$I$76))*(EXP($B$83*E5*10^6)-1)</f>
        <v>15.562273687874681</v>
      </c>
      <c r="F89" s="54">
        <f>F57-((F53/F51)*((1-$I$77)*$G$76)/($G$77*$I$76))*(EXP($B$83*F5*10^6)-1)</f>
        <v>15.589882429250794</v>
      </c>
      <c r="G89" s="54">
        <f>G57-((G53/G51)*((1-$I$77)*$G$76)/($G$77*$I$76))*(EXP($B$83*G5*10^6)-1)</f>
        <v>15.540293693965678</v>
      </c>
      <c r="H89" s="54"/>
      <c r="I89" s="54">
        <v>15.630176366922729</v>
      </c>
      <c r="J89" s="54"/>
      <c r="K89" s="54">
        <f>I89-K83*(EXP(B83*$J$86*10^6)-1)</f>
        <v>15.63013689943768</v>
      </c>
      <c r="L89" s="54"/>
      <c r="M89" s="56">
        <v>15.63013689943768</v>
      </c>
    </row>
    <row r="90" spans="1:13" ht="18" thickBot="1">
      <c r="A90" s="73" t="s">
        <v>148</v>
      </c>
      <c r="B90" s="65"/>
      <c r="C90" s="65">
        <f>C58-((C52/C51)*($H$77*$G$76)/($G$77*$H$76))*(EXP($B$84*C5*10^6)-1)</f>
        <v>38.416406764965814</v>
      </c>
      <c r="D90" s="65">
        <f>D58-((D52/D51)*($H$77*$G$76)/($G$77*$H$76))*(EXP($B$84*D5*10^6)-1)</f>
        <v>38.305061052027725</v>
      </c>
      <c r="E90" s="65">
        <f>E58-((E52/E51)*($H$77*$G$76)/($G$77*$H$76))*(EXP($B$84*E5*10^6)-1)</f>
        <v>38.39311112151389</v>
      </c>
      <c r="F90" s="65">
        <f>F58-((F52/F51)*($H$77*$G$76)/($G$77*$H$76))*(EXP($B$84*F5*10^6)-1)</f>
        <v>38.615571339033266</v>
      </c>
      <c r="G90" s="65">
        <f>G58-((G52/G51)*($H$77*$G$76)/($G$77*$H$76))*(EXP($B$84*G5*10^6)-1)</f>
        <v>38.333744402278505</v>
      </c>
      <c r="H90" s="65"/>
      <c r="I90" s="65">
        <v>38.790237782195469</v>
      </c>
      <c r="J90" s="65"/>
      <c r="K90" s="65">
        <f>I90-K84*(EXP(B84*$J$86*10^6)-1)</f>
        <v>38.788823192320997</v>
      </c>
      <c r="L90" s="65"/>
      <c r="M90" s="67">
        <v>38.788823192320997</v>
      </c>
    </row>
  </sheetData>
  <sortState ref="A3:J16387">
    <sortCondition ref="A3:A16387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0"/>
  <sheetViews>
    <sheetView workbookViewId="0">
      <pane xSplit="2" ySplit="5" topLeftCell="C6" activePane="bottomRight" state="frozen"/>
      <selection activeCell="O77" sqref="O77"/>
      <selection pane="topRight" activeCell="O77" sqref="O77"/>
      <selection pane="bottomLeft" activeCell="O77" sqref="O77"/>
      <selection pane="bottomRight" activeCell="O77" sqref="O77"/>
    </sheetView>
  </sheetViews>
  <sheetFormatPr defaultColWidth="8.81640625" defaultRowHeight="14.5"/>
  <cols>
    <col min="2" max="2" width="12.81640625" customWidth="1"/>
    <col min="4" max="5" width="9.36328125" bestFit="1" customWidth="1"/>
  </cols>
  <sheetData>
    <row r="1" spans="2:13">
      <c r="B1" s="8" t="s">
        <v>173</v>
      </c>
    </row>
    <row r="2" spans="2:13">
      <c r="B2" s="6" t="s">
        <v>44</v>
      </c>
      <c r="C2" s="10" t="s">
        <v>30</v>
      </c>
      <c r="D2" s="10" t="s">
        <v>31</v>
      </c>
      <c r="E2" s="10" t="s">
        <v>32</v>
      </c>
      <c r="F2" s="10" t="s">
        <v>93</v>
      </c>
      <c r="G2" s="10" t="s">
        <v>33</v>
      </c>
      <c r="H2" s="10" t="s">
        <v>94</v>
      </c>
      <c r="I2" s="10" t="s">
        <v>95</v>
      </c>
      <c r="J2" s="10" t="s">
        <v>34</v>
      </c>
      <c r="K2" s="10" t="s">
        <v>96</v>
      </c>
      <c r="L2" s="10" t="s">
        <v>35</v>
      </c>
      <c r="M2" s="10" t="s">
        <v>97</v>
      </c>
    </row>
    <row r="3" spans="2:13" ht="16.5">
      <c r="B3" s="5" t="s">
        <v>98</v>
      </c>
      <c r="C3" s="11">
        <v>10.550555555555556</v>
      </c>
      <c r="D3" s="11">
        <v>10.541944600000001</v>
      </c>
      <c r="E3" s="11">
        <v>10.546666500000001</v>
      </c>
      <c r="F3" s="11">
        <v>10.547500100000001</v>
      </c>
      <c r="G3" s="11">
        <v>10.5158334</v>
      </c>
      <c r="H3" s="11">
        <v>10.5158334</v>
      </c>
      <c r="I3" s="11">
        <v>10.5100002</v>
      </c>
      <c r="J3" s="11">
        <v>10.508333500000001</v>
      </c>
      <c r="K3" s="11">
        <v>10.536000100000001</v>
      </c>
      <c r="L3" s="11">
        <v>10.5499999</v>
      </c>
      <c r="M3" s="11">
        <v>10.550009299999999</v>
      </c>
    </row>
    <row r="4" spans="2:13" ht="16.5">
      <c r="B4" s="5" t="s">
        <v>99</v>
      </c>
      <c r="C4" s="11">
        <v>108.98</v>
      </c>
      <c r="D4" s="11">
        <v>108.92388889999999</v>
      </c>
      <c r="E4" s="11">
        <v>108.95333340000001</v>
      </c>
      <c r="F4" s="11">
        <v>108.94805529999999</v>
      </c>
      <c r="G4" s="11">
        <v>108.9663889</v>
      </c>
      <c r="H4" s="11">
        <v>108.9663889</v>
      </c>
      <c r="I4" s="11">
        <v>108.96722219999999</v>
      </c>
      <c r="J4" s="11">
        <v>108.9530558</v>
      </c>
      <c r="K4" s="11">
        <v>108.93400010000001</v>
      </c>
      <c r="L4" s="11">
        <v>108.94300010000001</v>
      </c>
      <c r="M4" s="11">
        <v>108.9421693</v>
      </c>
    </row>
    <row r="5" spans="2:13">
      <c r="B5" s="25" t="s">
        <v>118</v>
      </c>
      <c r="C5" s="2">
        <v>0.8</v>
      </c>
      <c r="D5" s="12">
        <v>0.73</v>
      </c>
      <c r="E5" s="12">
        <v>0.83</v>
      </c>
      <c r="F5" s="12">
        <v>1.1000000000000001</v>
      </c>
      <c r="G5" s="12">
        <v>0.8</v>
      </c>
      <c r="H5" s="12"/>
      <c r="I5" s="12"/>
      <c r="J5" s="12">
        <v>0.9</v>
      </c>
      <c r="K5" s="12"/>
      <c r="L5" s="12">
        <v>0.6</v>
      </c>
      <c r="M5" s="12"/>
    </row>
    <row r="6" spans="2:13">
      <c r="B6" s="36" t="s">
        <v>153</v>
      </c>
      <c r="C6" s="3" t="s">
        <v>151</v>
      </c>
      <c r="D6" s="11" t="s">
        <v>151</v>
      </c>
      <c r="E6" s="11" t="s">
        <v>151</v>
      </c>
      <c r="F6" s="11" t="s">
        <v>151</v>
      </c>
      <c r="G6" s="11" t="s">
        <v>151</v>
      </c>
      <c r="H6" s="11" t="s">
        <v>154</v>
      </c>
      <c r="I6" s="11" t="s">
        <v>154</v>
      </c>
      <c r="J6" s="11" t="s">
        <v>151</v>
      </c>
      <c r="K6" s="11" t="s">
        <v>151</v>
      </c>
      <c r="L6" s="11" t="s">
        <v>151</v>
      </c>
      <c r="M6" s="11" t="s">
        <v>151</v>
      </c>
    </row>
    <row r="7" spans="2:13">
      <c r="B7" s="4" t="s">
        <v>58</v>
      </c>
      <c r="C7" s="7"/>
      <c r="D7" s="7"/>
      <c r="E7" s="7"/>
      <c r="F7" s="7"/>
      <c r="G7" s="7"/>
      <c r="H7" s="7"/>
      <c r="I7" s="7"/>
      <c r="J7" s="7"/>
      <c r="K7" s="7"/>
      <c r="L7" s="7"/>
      <c r="M7" s="7"/>
    </row>
    <row r="8" spans="2:13" ht="16.5">
      <c r="B8" s="4" t="s">
        <v>100</v>
      </c>
      <c r="C8" s="13">
        <v>49.290640173619494</v>
      </c>
      <c r="D8" s="13">
        <v>51.579524567608189</v>
      </c>
      <c r="E8" s="13">
        <v>49.777525762385487</v>
      </c>
      <c r="F8" s="13">
        <v>49.382978649710992</v>
      </c>
      <c r="G8" s="13">
        <v>49.380975872489294</v>
      </c>
      <c r="H8" s="13">
        <v>47.85636171247176</v>
      </c>
      <c r="I8" s="13">
        <v>49.154161352132007</v>
      </c>
      <c r="J8" s="13">
        <v>49.239279384054171</v>
      </c>
      <c r="K8" s="13">
        <v>49.640335522699175</v>
      </c>
      <c r="L8" s="13">
        <v>49.946259743313533</v>
      </c>
      <c r="M8" s="13">
        <v>51.520943333873525</v>
      </c>
    </row>
    <row r="9" spans="2:13" ht="16.5">
      <c r="B9" s="4" t="s">
        <v>101</v>
      </c>
      <c r="C9" s="13">
        <v>2.3772321003134795</v>
      </c>
      <c r="D9" s="13">
        <v>2.0999778726272043</v>
      </c>
      <c r="E9" s="13">
        <v>2.4501977610543264</v>
      </c>
      <c r="F9" s="13">
        <v>2.4567063162229963</v>
      </c>
      <c r="G9" s="13">
        <v>2.5555767344340858</v>
      </c>
      <c r="H9" s="13">
        <v>2.4612275263019954</v>
      </c>
      <c r="I9" s="13">
        <v>2.4488563031187995</v>
      </c>
      <c r="J9" s="13">
        <v>2.3941049458983863</v>
      </c>
      <c r="K9" s="13">
        <v>2.6096325208731139</v>
      </c>
      <c r="L9" s="13">
        <v>2.1206462615597741</v>
      </c>
      <c r="M9" s="13">
        <v>2.0805515743756788</v>
      </c>
    </row>
    <row r="10" spans="2:13" ht="16.5">
      <c r="B10" s="4" t="s">
        <v>102</v>
      </c>
      <c r="C10" s="13">
        <v>13.717555309058758</v>
      </c>
      <c r="D10" s="13">
        <v>13.786218957871396</v>
      </c>
      <c r="E10" s="13">
        <v>13.385117793791578</v>
      </c>
      <c r="F10" s="13">
        <v>13.346415049889137</v>
      </c>
      <c r="G10" s="13">
        <v>13.501226025498893</v>
      </c>
      <c r="H10" s="13">
        <v>13.162953991130824</v>
      </c>
      <c r="I10" s="13">
        <v>13.294643847006654</v>
      </c>
      <c r="J10" s="13">
        <v>13.531384007760533</v>
      </c>
      <c r="K10" s="13">
        <v>14.369273281596454</v>
      </c>
      <c r="L10" s="13">
        <v>14.130522588691797</v>
      </c>
      <c r="M10" s="13">
        <v>13.855582317073173</v>
      </c>
    </row>
    <row r="11" spans="2:13" ht="17.5">
      <c r="B11" s="4" t="s">
        <v>103</v>
      </c>
      <c r="C11" s="13">
        <v>12.42132947512258</v>
      </c>
      <c r="D11" s="13">
        <v>11.99341863125715</v>
      </c>
      <c r="E11" s="13">
        <v>12.546430728258219</v>
      </c>
      <c r="F11" s="13">
        <v>11.808082147077027</v>
      </c>
      <c r="G11" s="13">
        <v>12.183750708002776</v>
      </c>
      <c r="H11" s="13">
        <v>12.017397475571558</v>
      </c>
      <c r="I11" s="13">
        <v>12.425037828916521</v>
      </c>
      <c r="J11" s="13">
        <v>12.436527691817176</v>
      </c>
      <c r="K11" s="13">
        <v>12.658831560982014</v>
      </c>
      <c r="L11" s="13">
        <v>12.386571766162156</v>
      </c>
      <c r="M11" s="13">
        <v>12.128299630525703</v>
      </c>
    </row>
    <row r="12" spans="2:13">
      <c r="B12" s="4" t="s">
        <v>50</v>
      </c>
      <c r="C12" s="13">
        <v>0.1583218648018648</v>
      </c>
      <c r="D12" s="13">
        <v>0.15198429319371728</v>
      </c>
      <c r="E12" s="13">
        <v>0.1852760907504363</v>
      </c>
      <c r="F12" s="13">
        <v>0.13266806282722515</v>
      </c>
      <c r="G12" s="13">
        <v>0.15143525305410122</v>
      </c>
      <c r="H12" s="13">
        <v>0.15058673647469459</v>
      </c>
      <c r="I12" s="13">
        <v>0.15662617801047118</v>
      </c>
      <c r="J12" s="13">
        <v>0.13721012216404888</v>
      </c>
      <c r="K12" s="13">
        <v>0.14215148342059336</v>
      </c>
      <c r="L12" s="13">
        <v>0.17499406631762654</v>
      </c>
      <c r="M12" s="13">
        <v>0.15502897033158813</v>
      </c>
    </row>
    <row r="13" spans="2:13">
      <c r="B13" s="4" t="s">
        <v>48</v>
      </c>
      <c r="C13" s="13">
        <v>7.456804565549394</v>
      </c>
      <c r="D13" s="13">
        <v>7.8128155294483772</v>
      </c>
      <c r="E13" s="13">
        <v>8.9513614460955946</v>
      </c>
      <c r="F13" s="13">
        <v>8.3020661324204479</v>
      </c>
      <c r="G13" s="13">
        <v>7.2850731606110122</v>
      </c>
      <c r="H13" s="13">
        <v>7.2759566897481784</v>
      </c>
      <c r="I13" s="13">
        <v>8.2402767187945756</v>
      </c>
      <c r="J13" s="13">
        <v>6.9447249150652253</v>
      </c>
      <c r="K13" s="13">
        <v>5.8720201768718079</v>
      </c>
      <c r="L13" s="13">
        <v>7.3276166913042351</v>
      </c>
      <c r="M13" s="13">
        <v>7.4501825773489987</v>
      </c>
    </row>
    <row r="14" spans="2:13">
      <c r="B14" s="4" t="s">
        <v>49</v>
      </c>
      <c r="C14" s="13">
        <v>8.7390063178201114</v>
      </c>
      <c r="D14" s="13">
        <v>8.637745630767645</v>
      </c>
      <c r="E14" s="13">
        <v>8.5034051141929172</v>
      </c>
      <c r="F14" s="13">
        <v>7.8976242717946077</v>
      </c>
      <c r="G14" s="13">
        <v>8.2542009589111718</v>
      </c>
      <c r="H14" s="13">
        <v>8.5403612414290873</v>
      </c>
      <c r="I14" s="13">
        <v>8.6187681600247465</v>
      </c>
      <c r="J14" s="13">
        <v>8.7441193483528377</v>
      </c>
      <c r="K14" s="13">
        <v>7.762284940970253</v>
      </c>
      <c r="L14" s="13">
        <v>8.83900670206733</v>
      </c>
      <c r="M14" s="13">
        <v>8.474439500953757</v>
      </c>
    </row>
    <row r="15" spans="2:13" ht="16.5">
      <c r="B15" s="4" t="s">
        <v>104</v>
      </c>
      <c r="C15" s="13">
        <v>3.0711737127240579</v>
      </c>
      <c r="D15" s="13">
        <v>3.3851555242707945</v>
      </c>
      <c r="E15" s="13">
        <v>2.8594258655450502</v>
      </c>
      <c r="F15" s="13">
        <v>3.0422730966505993</v>
      </c>
      <c r="G15" s="13">
        <v>3.0653358129403037</v>
      </c>
      <c r="H15" s="13">
        <v>3.2321895516623407</v>
      </c>
      <c r="I15" s="13">
        <v>3.6005412398807315</v>
      </c>
      <c r="J15" s="13">
        <v>3.2427181830119887</v>
      </c>
      <c r="K15" s="13">
        <v>3.2102298348473615</v>
      </c>
      <c r="L15" s="13">
        <v>3.2170985133945127</v>
      </c>
      <c r="M15" s="13">
        <v>3.2613689014027929</v>
      </c>
    </row>
    <row r="16" spans="2:13" ht="16.5">
      <c r="B16" s="4" t="s">
        <v>105</v>
      </c>
      <c r="C16" s="13">
        <v>1.9755423326099191</v>
      </c>
      <c r="D16" s="13">
        <v>1.3340757730948982</v>
      </c>
      <c r="E16" s="13">
        <v>2.0175776453138554</v>
      </c>
      <c r="F16" s="13">
        <v>2.0624839056334481</v>
      </c>
      <c r="G16" s="13">
        <v>2.420107306971147</v>
      </c>
      <c r="H16" s="13">
        <v>2.3550400582094984</v>
      </c>
      <c r="I16" s="13">
        <v>1.3774046455657236</v>
      </c>
      <c r="J16" s="13">
        <v>1.100375904625976</v>
      </c>
      <c r="K16" s="13">
        <v>1.8357836957434306</v>
      </c>
      <c r="L16" s="13">
        <v>1.0215065121876139</v>
      </c>
      <c r="M16" s="13">
        <v>1.3046969244116082</v>
      </c>
    </row>
    <row r="17" spans="2:13" ht="16.5">
      <c r="B17" s="4" t="s">
        <v>106</v>
      </c>
      <c r="C17" s="13">
        <v>0.50842304637890845</v>
      </c>
      <c r="D17" s="13">
        <v>0.39719989929506538</v>
      </c>
      <c r="E17" s="13">
        <v>0.52006173212487405</v>
      </c>
      <c r="F17" s="13">
        <v>0.56558464249748219</v>
      </c>
      <c r="G17" s="13">
        <v>0.59284836354481352</v>
      </c>
      <c r="H17" s="13">
        <v>0.56588479355488408</v>
      </c>
      <c r="I17" s="13">
        <v>0.55953159617321235</v>
      </c>
      <c r="J17" s="13">
        <v>0.56748559919436037</v>
      </c>
      <c r="K17" s="13">
        <v>0.61485944108761315</v>
      </c>
      <c r="L17" s="13">
        <v>0.37353799093655582</v>
      </c>
      <c r="M17" s="13">
        <v>0.38454352970795558</v>
      </c>
    </row>
    <row r="18" spans="2:13">
      <c r="B18" s="4" t="s">
        <v>51</v>
      </c>
      <c r="C18" s="13">
        <v>0.13572151687366429</v>
      </c>
      <c r="D18" s="13">
        <v>-0.32</v>
      </c>
      <c r="E18" s="13">
        <v>-0.27</v>
      </c>
      <c r="F18" s="13">
        <v>1.27</v>
      </c>
      <c r="G18" s="13">
        <v>0.22</v>
      </c>
      <c r="H18" s="13">
        <v>0.93</v>
      </c>
      <c r="I18" s="13">
        <v>0.37</v>
      </c>
      <c r="J18" s="13">
        <v>1.38</v>
      </c>
      <c r="K18" s="13">
        <v>1.18</v>
      </c>
      <c r="L18" s="13">
        <v>0.56999999999999995</v>
      </c>
      <c r="M18" s="13">
        <v>0.05</v>
      </c>
    </row>
    <row r="19" spans="2:13">
      <c r="B19" s="4" t="s">
        <v>43</v>
      </c>
      <c r="C19" s="13">
        <f>SUM(C8:C18)</f>
        <v>99.851750414872214</v>
      </c>
      <c r="D19" s="13">
        <f t="shared" ref="D19:M19" si="0">SUM(D8:D18)</f>
        <v>100.85811667943443</v>
      </c>
      <c r="E19" s="13">
        <f t="shared" si="0"/>
        <v>100.92637993951232</v>
      </c>
      <c r="F19" s="13">
        <f t="shared" si="0"/>
        <v>100.26688227472397</v>
      </c>
      <c r="G19" s="13">
        <f t="shared" si="0"/>
        <v>99.610530196457589</v>
      </c>
      <c r="H19" s="13">
        <f t="shared" si="0"/>
        <v>98.547959776554833</v>
      </c>
      <c r="I19" s="13">
        <f t="shared" si="0"/>
        <v>100.24584786962343</v>
      </c>
      <c r="J19" s="13">
        <f t="shared" si="0"/>
        <v>99.717930101944688</v>
      </c>
      <c r="K19" s="13">
        <f t="shared" si="0"/>
        <v>99.895402459091827</v>
      </c>
      <c r="L19" s="13">
        <f t="shared" si="0"/>
        <v>100.10776083593514</v>
      </c>
      <c r="M19" s="13">
        <f t="shared" si="0"/>
        <v>100.66563726000477</v>
      </c>
    </row>
    <row r="20" spans="2:13" ht="16.5">
      <c r="B20" t="s">
        <v>116</v>
      </c>
      <c r="C20" s="13">
        <f>C11/1.11</f>
        <v>11.190386914524845</v>
      </c>
      <c r="D20" s="13">
        <f t="shared" ref="D20:M20" si="1">D11/1.11</f>
        <v>10.804881649781215</v>
      </c>
      <c r="E20" s="13">
        <f t="shared" si="1"/>
        <v>11.303090746178574</v>
      </c>
      <c r="F20" s="13">
        <f t="shared" si="1"/>
        <v>10.637911844213537</v>
      </c>
      <c r="G20" s="13">
        <f t="shared" si="1"/>
        <v>10.97635198919169</v>
      </c>
      <c r="H20" s="13">
        <f t="shared" si="1"/>
        <v>10.826484212226628</v>
      </c>
      <c r="I20" s="13">
        <f t="shared" si="1"/>
        <v>11.193727773798667</v>
      </c>
      <c r="J20" s="13">
        <f t="shared" si="1"/>
        <v>11.204079001637094</v>
      </c>
      <c r="K20" s="13">
        <f t="shared" si="1"/>
        <v>11.404352757641453</v>
      </c>
      <c r="L20" s="13">
        <f t="shared" si="1"/>
        <v>11.159073663209149</v>
      </c>
      <c r="M20" s="13">
        <f t="shared" si="1"/>
        <v>10.926396063536668</v>
      </c>
    </row>
    <row r="21" spans="2:13">
      <c r="B21" s="4" t="s">
        <v>55</v>
      </c>
      <c r="C21" s="13">
        <f>((C13/40.32)*100)/((C13/40.32)+(C20/71.85)*0.9)</f>
        <v>56.885114397062772</v>
      </c>
      <c r="D21" s="13">
        <f t="shared" ref="D21:M21" si="2">((D13/40.32)*100)/((D13/40.32)+(D20/71.85)*0.9)</f>
        <v>58.876465482217526</v>
      </c>
      <c r="E21" s="13">
        <f t="shared" si="2"/>
        <v>61.059713465294109</v>
      </c>
      <c r="F21" s="13">
        <f t="shared" si="2"/>
        <v>60.710842361176759</v>
      </c>
      <c r="G21" s="13">
        <f t="shared" si="2"/>
        <v>56.787289486078123</v>
      </c>
      <c r="H21" s="13">
        <f t="shared" si="2"/>
        <v>57.093659063063342</v>
      </c>
      <c r="I21" s="13">
        <f t="shared" si="2"/>
        <v>59.309475465005917</v>
      </c>
      <c r="J21" s="13">
        <f t="shared" si="2"/>
        <v>55.102128631365268</v>
      </c>
      <c r="K21" s="13">
        <f t="shared" si="2"/>
        <v>50.48241324180615</v>
      </c>
      <c r="L21" s="13">
        <f t="shared" si="2"/>
        <v>56.524850506735582</v>
      </c>
      <c r="M21" s="13">
        <f t="shared" si="2"/>
        <v>57.447931338490491</v>
      </c>
    </row>
    <row r="22" spans="2:13" ht="16.5">
      <c r="B22" s="4" t="s">
        <v>112</v>
      </c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</row>
    <row r="23" spans="2:13">
      <c r="B23" s="4" t="s">
        <v>56</v>
      </c>
      <c r="C23" s="13">
        <v>7.3323773313523519</v>
      </c>
      <c r="D23" s="13">
        <v>5.6845070749352615</v>
      </c>
      <c r="E23" s="13">
        <v>7.4187329666547424</v>
      </c>
      <c r="F23" s="14">
        <v>6.0402186044542345</v>
      </c>
      <c r="G23" s="14">
        <v>7.2726643199214527</v>
      </c>
      <c r="H23" s="14"/>
      <c r="I23" s="13">
        <v>6.957414690566103</v>
      </c>
      <c r="J23" s="13">
        <v>6.1738553231563227</v>
      </c>
      <c r="K23" s="13"/>
      <c r="L23" s="14">
        <v>6.5981874009186692</v>
      </c>
      <c r="M23" s="14">
        <v>5.7291025701824125</v>
      </c>
    </row>
    <row r="24" spans="2:13">
      <c r="B24" s="4" t="s">
        <v>57</v>
      </c>
      <c r="C24" s="13">
        <v>1.5262684430702238</v>
      </c>
      <c r="D24" s="13">
        <v>1.210323108856346</v>
      </c>
      <c r="E24" s="13">
        <v>1.4534822196917718</v>
      </c>
      <c r="F24" s="13">
        <v>1.3747693092045663</v>
      </c>
      <c r="G24" s="13">
        <v>1.6726776464612214</v>
      </c>
      <c r="H24" s="13"/>
      <c r="I24" s="13">
        <v>1.6585232802937133</v>
      </c>
      <c r="J24" s="13">
        <v>1.6529628344740512</v>
      </c>
      <c r="K24" s="13"/>
      <c r="L24" s="13">
        <v>1.1992269550313797</v>
      </c>
      <c r="M24" s="13">
        <v>1.0628935822342069</v>
      </c>
    </row>
    <row r="25" spans="2:13">
      <c r="B25" s="4" t="s">
        <v>54</v>
      </c>
      <c r="C25" s="14">
        <v>1.1975592545494442</v>
      </c>
      <c r="D25" s="14">
        <v>2.0671047727168985</v>
      </c>
      <c r="E25" s="14">
        <v>1.9880604196543983</v>
      </c>
      <c r="F25" s="13">
        <v>1.5258906369670113</v>
      </c>
      <c r="G25" s="14">
        <v>1.9573841947786335</v>
      </c>
      <c r="H25" s="14"/>
      <c r="I25" s="14">
        <v>2.4460597963152737</v>
      </c>
      <c r="J25" s="14">
        <v>1.6666174077372824</v>
      </c>
      <c r="K25" s="14"/>
      <c r="L25" s="13">
        <v>0.73845586163266641</v>
      </c>
      <c r="M25" s="13">
        <v>1.7052003988204489</v>
      </c>
    </row>
    <row r="26" spans="2:13">
      <c r="B26" s="4" t="s">
        <v>52</v>
      </c>
      <c r="C26" s="15">
        <v>385.88763282694322</v>
      </c>
      <c r="D26" s="15">
        <v>398.86016973825951</v>
      </c>
      <c r="E26" s="15">
        <v>416.87499723411065</v>
      </c>
      <c r="F26" s="15">
        <v>402.29084577983514</v>
      </c>
      <c r="G26" s="15">
        <v>347.37484059743207</v>
      </c>
      <c r="H26" s="15">
        <v>372.06966285265082</v>
      </c>
      <c r="I26" s="15">
        <v>398.20526829126271</v>
      </c>
      <c r="J26" s="15">
        <v>433.20219407808543</v>
      </c>
      <c r="K26" s="15">
        <v>311.96482312865749</v>
      </c>
      <c r="L26" s="15">
        <v>417.74148222552185</v>
      </c>
      <c r="M26" s="15">
        <v>404.59307625120096</v>
      </c>
    </row>
    <row r="27" spans="2:13">
      <c r="B27" s="4" t="s">
        <v>53</v>
      </c>
      <c r="C27" s="15">
        <v>301.57535471425132</v>
      </c>
      <c r="D27" s="15">
        <v>280.60319985425826</v>
      </c>
      <c r="E27" s="15">
        <v>360.60461388621178</v>
      </c>
      <c r="F27" s="15">
        <v>297.64154518386181</v>
      </c>
      <c r="G27" s="15">
        <v>275.69456790507979</v>
      </c>
      <c r="H27" s="15">
        <v>290.30194237911661</v>
      </c>
      <c r="I27" s="15">
        <v>305.25718478056461</v>
      </c>
      <c r="J27" s="15">
        <v>335.79362662098521</v>
      </c>
      <c r="K27" s="15">
        <v>272.30208599351215</v>
      </c>
      <c r="L27" s="15">
        <v>293.720078267632</v>
      </c>
      <c r="M27" s="15">
        <v>303.86417383230292</v>
      </c>
    </row>
    <row r="28" spans="2:13">
      <c r="B28" s="4" t="s">
        <v>1</v>
      </c>
      <c r="C28" s="14">
        <v>40.262880989587842</v>
      </c>
      <c r="D28" s="14">
        <v>25.997009784015976</v>
      </c>
      <c r="E28" s="14">
        <v>42.814665167548497</v>
      </c>
      <c r="F28" s="13">
        <v>43.811129173253988</v>
      </c>
      <c r="G28" s="14">
        <v>51.125287080496477</v>
      </c>
      <c r="H28" s="14"/>
      <c r="I28" s="14">
        <v>11.092219597434362</v>
      </c>
      <c r="J28" s="14">
        <v>6.689192682934296</v>
      </c>
      <c r="K28" s="14"/>
      <c r="L28" s="13">
        <v>11.465236231337908</v>
      </c>
      <c r="M28" s="13">
        <v>26.402993733907834</v>
      </c>
    </row>
    <row r="29" spans="2:13">
      <c r="B29" s="4" t="s">
        <v>3</v>
      </c>
      <c r="C29" s="15">
        <v>676.54167475924703</v>
      </c>
      <c r="D29" s="15">
        <v>522.40965138221054</v>
      </c>
      <c r="E29" s="15">
        <v>709.48274033671396</v>
      </c>
      <c r="F29" s="15">
        <v>618.02014888255326</v>
      </c>
      <c r="G29" s="15">
        <v>717.4928986840016</v>
      </c>
      <c r="H29" s="15"/>
      <c r="I29" s="15">
        <v>695.37288564984942</v>
      </c>
      <c r="J29" s="15">
        <v>746.75478755923825</v>
      </c>
      <c r="K29" s="15"/>
      <c r="L29" s="15">
        <v>529.61118878786215</v>
      </c>
      <c r="M29" s="15">
        <v>515.18327740902828</v>
      </c>
    </row>
    <row r="30" spans="2:13">
      <c r="B30" s="4" t="s">
        <v>10</v>
      </c>
      <c r="C30" s="14">
        <v>24.677081081815839</v>
      </c>
      <c r="D30" s="14">
        <v>20.962575729068149</v>
      </c>
      <c r="E30" s="14">
        <v>23.454250407793147</v>
      </c>
      <c r="F30" s="14">
        <v>22.373327559470447</v>
      </c>
      <c r="G30" s="14">
        <v>23.39370184947196</v>
      </c>
      <c r="H30" s="14"/>
      <c r="I30" s="14">
        <v>22.246807241526319</v>
      </c>
      <c r="J30" s="14">
        <v>23.22261358023831</v>
      </c>
      <c r="K30" s="14"/>
      <c r="L30" s="14">
        <v>22.726567163107298</v>
      </c>
      <c r="M30" s="14">
        <v>49.465859287727625</v>
      </c>
    </row>
    <row r="31" spans="2:13">
      <c r="B31" s="4" t="s">
        <v>7</v>
      </c>
      <c r="C31" s="15">
        <v>193.74202908065774</v>
      </c>
      <c r="D31" s="15">
        <v>142.11967547706971</v>
      </c>
      <c r="E31" s="15">
        <v>188.70681329486777</v>
      </c>
      <c r="F31" s="15">
        <v>201.6664117974621</v>
      </c>
      <c r="G31" s="15">
        <v>238.09595160584877</v>
      </c>
      <c r="H31" s="15"/>
      <c r="I31" s="15">
        <v>208.13385587301124</v>
      </c>
      <c r="J31" s="15">
        <v>194.03318897020742</v>
      </c>
      <c r="K31" s="15"/>
      <c r="L31" s="15">
        <v>138.33041904586253</v>
      </c>
      <c r="M31" s="15">
        <v>138.35206550684632</v>
      </c>
    </row>
    <row r="32" spans="2:13">
      <c r="B32" s="4" t="s">
        <v>11</v>
      </c>
      <c r="C32" s="14">
        <v>39.586406220687891</v>
      </c>
      <c r="D32" s="14">
        <v>26.858097127787481</v>
      </c>
      <c r="E32" s="14">
        <v>38.15695028348479</v>
      </c>
      <c r="F32" s="14">
        <v>40.552896449264956</v>
      </c>
      <c r="G32" s="14">
        <v>45.694766954843196</v>
      </c>
      <c r="H32" s="14"/>
      <c r="I32" s="14">
        <v>42.701763541853929</v>
      </c>
      <c r="J32" s="14">
        <v>40.465616721334577</v>
      </c>
      <c r="K32" s="14"/>
      <c r="L32" s="14">
        <v>26.250645079251942</v>
      </c>
      <c r="M32" s="14">
        <v>25.739867784119998</v>
      </c>
    </row>
    <row r="33" spans="2:13">
      <c r="B33" s="4" t="s">
        <v>0</v>
      </c>
      <c r="C33" s="13">
        <v>0.23630139845853376</v>
      </c>
      <c r="D33" s="16">
        <v>0.2402644463929339</v>
      </c>
      <c r="E33" s="13">
        <v>0.35610117668202268</v>
      </c>
      <c r="F33" s="16">
        <v>0.36678144631753073</v>
      </c>
      <c r="G33" s="13">
        <v>0.86397950244073973</v>
      </c>
      <c r="H33" s="13"/>
      <c r="I33" s="13">
        <v>0.74120044739342106</v>
      </c>
      <c r="J33" s="16">
        <v>1.5741927233500546</v>
      </c>
      <c r="K33" s="13"/>
      <c r="L33" s="16">
        <v>7.3894068959834081E-2</v>
      </c>
      <c r="M33" s="16">
        <v>0.23501363152807492</v>
      </c>
    </row>
    <row r="34" spans="2:13">
      <c r="B34" s="4" t="s">
        <v>2</v>
      </c>
      <c r="C34" s="15">
        <v>490.70686428924762</v>
      </c>
      <c r="D34" s="15">
        <v>333.61391134584073</v>
      </c>
      <c r="E34" s="15">
        <v>875.1258329858274</v>
      </c>
      <c r="F34" s="15">
        <v>467.89051089890359</v>
      </c>
      <c r="G34" s="15">
        <v>583.91618281118076</v>
      </c>
      <c r="H34" s="15"/>
      <c r="I34" s="15">
        <v>546.20974547623814</v>
      </c>
      <c r="J34" s="15">
        <v>542.63031568464498</v>
      </c>
      <c r="K34" s="15"/>
      <c r="L34" s="15">
        <v>339.42502685314571</v>
      </c>
      <c r="M34" s="15">
        <v>354.39681790895588</v>
      </c>
    </row>
    <row r="35" spans="2:13">
      <c r="B35" s="4" t="s">
        <v>12</v>
      </c>
      <c r="C35" s="14">
        <v>30.51406662304716</v>
      </c>
      <c r="D35" s="14">
        <v>19.970288526985215</v>
      </c>
      <c r="E35" s="14">
        <v>31.551418708346919</v>
      </c>
      <c r="F35" s="14">
        <v>31.191701952501653</v>
      </c>
      <c r="G35" s="14">
        <v>35.890466970452579</v>
      </c>
      <c r="H35" s="14"/>
      <c r="I35" s="14">
        <v>32.154323979357883</v>
      </c>
      <c r="J35" s="14">
        <v>31.045691480540583</v>
      </c>
      <c r="K35" s="14"/>
      <c r="L35" s="14">
        <v>20.311988259739106</v>
      </c>
      <c r="M35" s="14">
        <v>40.115224205527554</v>
      </c>
    </row>
    <row r="36" spans="2:13">
      <c r="B36" s="4" t="s">
        <v>13</v>
      </c>
      <c r="C36" s="14">
        <v>58.17087014994231</v>
      </c>
      <c r="D36" s="14">
        <v>41.781850734733517</v>
      </c>
      <c r="E36" s="14">
        <v>61.299635419343716</v>
      </c>
      <c r="F36" s="14">
        <v>64.250321194226046</v>
      </c>
      <c r="G36" s="14">
        <v>74.097147873943243</v>
      </c>
      <c r="H36" s="14"/>
      <c r="I36" s="14">
        <v>66.300568667681716</v>
      </c>
      <c r="J36" s="14">
        <v>62.436945648336888</v>
      </c>
      <c r="K36" s="14"/>
      <c r="L36" s="14">
        <v>41.212072384493737</v>
      </c>
      <c r="M36" s="14">
        <v>45.341198303530192</v>
      </c>
    </row>
    <row r="37" spans="2:13">
      <c r="B37" s="4" t="s">
        <v>14</v>
      </c>
      <c r="C37" s="13">
        <v>7.187843290238308</v>
      </c>
      <c r="D37" s="13">
        <v>5.1149139653828968</v>
      </c>
      <c r="E37" s="13">
        <v>7.4468935047643878</v>
      </c>
      <c r="F37" s="13">
        <v>7.5541568320214871</v>
      </c>
      <c r="G37" s="13">
        <v>8.7535845572406252</v>
      </c>
      <c r="H37" s="13"/>
      <c r="I37" s="13">
        <v>7.8320751712481487</v>
      </c>
      <c r="J37" s="13">
        <v>7.5531180612574342</v>
      </c>
      <c r="K37" s="13"/>
      <c r="L37" s="13">
        <v>5.1973514496172983</v>
      </c>
      <c r="M37" s="13">
        <v>7.9881919346223</v>
      </c>
    </row>
    <row r="38" spans="2:13">
      <c r="B38" s="4" t="s">
        <v>15</v>
      </c>
      <c r="C38" s="14">
        <v>31.39618959098852</v>
      </c>
      <c r="D38" s="14">
        <v>22.357930740493853</v>
      </c>
      <c r="E38" s="14">
        <v>31.942250808927511</v>
      </c>
      <c r="F38" s="14">
        <v>32.158505336302383</v>
      </c>
      <c r="G38" s="14">
        <v>36.836168037844956</v>
      </c>
      <c r="H38" s="14"/>
      <c r="I38" s="14">
        <v>33.389231414631908</v>
      </c>
      <c r="J38" s="14">
        <v>32.643287051609647</v>
      </c>
      <c r="K38" s="14"/>
      <c r="L38" s="14">
        <v>23.518215077499104</v>
      </c>
      <c r="M38" s="14">
        <v>36.229117414104358</v>
      </c>
    </row>
    <row r="39" spans="2:13">
      <c r="B39" s="4" t="s">
        <v>16</v>
      </c>
      <c r="C39" s="13">
        <v>6.9242180833795715</v>
      </c>
      <c r="D39" s="13">
        <v>5.4111233875180975</v>
      </c>
      <c r="E39" s="13">
        <v>7.0952567853400375</v>
      </c>
      <c r="F39" s="13">
        <v>6.9363085521938945</v>
      </c>
      <c r="G39" s="13">
        <v>7.8548152514003711</v>
      </c>
      <c r="H39" s="13"/>
      <c r="I39" s="13">
        <v>7.166019768108745</v>
      </c>
      <c r="J39" s="13">
        <v>7.1741395021177699</v>
      </c>
      <c r="K39" s="13"/>
      <c r="L39" s="13">
        <v>5.743815528119117</v>
      </c>
      <c r="M39" s="13">
        <v>7.8608086849632262</v>
      </c>
    </row>
    <row r="40" spans="2:13">
      <c r="B40" s="4" t="s">
        <v>17</v>
      </c>
      <c r="C40" s="13">
        <v>2.2692173429799678</v>
      </c>
      <c r="D40" s="13">
        <v>1.8573228710175553</v>
      </c>
      <c r="E40" s="13">
        <v>2.3218868391700314</v>
      </c>
      <c r="F40" s="13">
        <v>2.263119004008459</v>
      </c>
      <c r="G40" s="13">
        <v>2.5148013606568078</v>
      </c>
      <c r="H40" s="13"/>
      <c r="I40" s="13">
        <v>2.3329997736396377</v>
      </c>
      <c r="J40" s="13">
        <v>2.327262047065096</v>
      </c>
      <c r="K40" s="13"/>
      <c r="L40" s="13">
        <v>1.9675524282473571</v>
      </c>
      <c r="M40" s="13">
        <v>2.6369763709482283</v>
      </c>
    </row>
    <row r="41" spans="2:13">
      <c r="B41" s="4" t="s">
        <v>18</v>
      </c>
      <c r="C41" s="13">
        <v>7.3701566003087038</v>
      </c>
      <c r="D41" s="13">
        <v>5.9436201536660507</v>
      </c>
      <c r="E41" s="13">
        <v>7.399833548892417</v>
      </c>
      <c r="F41" s="13">
        <v>7.31934336084369</v>
      </c>
      <c r="G41" s="13">
        <v>7.9418109156976993</v>
      </c>
      <c r="H41" s="13"/>
      <c r="I41" s="13">
        <v>7.4268127443314125</v>
      </c>
      <c r="J41" s="13">
        <v>7.3950569777897028</v>
      </c>
      <c r="K41" s="13"/>
      <c r="L41" s="13">
        <v>6.4045063369243636</v>
      </c>
      <c r="M41" s="13">
        <v>9.91392185638367</v>
      </c>
    </row>
    <row r="42" spans="2:13">
      <c r="B42" s="4" t="s">
        <v>19</v>
      </c>
      <c r="C42" s="16">
        <v>1.0171348338294559</v>
      </c>
      <c r="D42" s="16">
        <v>0.87071353912938232</v>
      </c>
      <c r="E42" s="13">
        <v>0.99360387402012929</v>
      </c>
      <c r="F42" s="13">
        <v>0.99415714228999608</v>
      </c>
      <c r="G42" s="16">
        <v>1.0682529961516254</v>
      </c>
      <c r="H42" s="16"/>
      <c r="I42" s="16">
        <v>0.98777680034297766</v>
      </c>
      <c r="J42" s="16">
        <v>0.9931695026689038</v>
      </c>
      <c r="K42" s="13"/>
      <c r="L42" s="13">
        <v>0.92590197576419797</v>
      </c>
      <c r="M42" s="13">
        <v>1.3217172832749151</v>
      </c>
    </row>
    <row r="43" spans="2:13">
      <c r="B43" s="4" t="s">
        <v>20</v>
      </c>
      <c r="C43" s="13">
        <v>5.6451903360469258</v>
      </c>
      <c r="D43" s="13">
        <v>4.819891323088382</v>
      </c>
      <c r="E43" s="13">
        <v>5.3579281683105107</v>
      </c>
      <c r="F43" s="13">
        <v>5.3463789146760758</v>
      </c>
      <c r="G43" s="13">
        <v>5.684576843822728</v>
      </c>
      <c r="H43" s="13"/>
      <c r="I43" s="13">
        <v>5.3203861956860425</v>
      </c>
      <c r="J43" s="13">
        <v>5.3740869151123469</v>
      </c>
      <c r="K43" s="13"/>
      <c r="L43" s="13">
        <v>5.2385769600622396</v>
      </c>
      <c r="M43" s="13">
        <v>7.6354800376201943</v>
      </c>
    </row>
    <row r="44" spans="2:13">
      <c r="B44" s="4" t="s">
        <v>21</v>
      </c>
      <c r="C44" s="16">
        <v>1.0086634870645532</v>
      </c>
      <c r="D44" s="13">
        <v>0.89327901866961179</v>
      </c>
      <c r="E44" s="16">
        <v>0.95755159314356908</v>
      </c>
      <c r="F44" s="13">
        <v>0.93393283991222387</v>
      </c>
      <c r="G44" s="16">
        <v>0.99880630038188434</v>
      </c>
      <c r="H44" s="16"/>
      <c r="I44" s="16">
        <v>0.95564517463281318</v>
      </c>
      <c r="J44" s="13">
        <v>0.96437197638016969</v>
      </c>
      <c r="K44" s="16"/>
      <c r="L44" s="13">
        <v>0.97472836666062557</v>
      </c>
      <c r="M44" s="13">
        <v>1.4828128079460647</v>
      </c>
    </row>
    <row r="45" spans="2:13">
      <c r="B45" s="4" t="s">
        <v>22</v>
      </c>
      <c r="C45" s="13">
        <v>2.4656743110950496</v>
      </c>
      <c r="D45" s="13">
        <v>2.1861684517117688</v>
      </c>
      <c r="E45" s="13">
        <v>2.2888018498224243</v>
      </c>
      <c r="F45" s="13">
        <v>2.2806000411200396</v>
      </c>
      <c r="G45" s="13">
        <v>2.3514827241465728</v>
      </c>
      <c r="H45" s="13"/>
      <c r="I45" s="13">
        <v>2.2798072845438755</v>
      </c>
      <c r="J45" s="13">
        <v>2.3383804507074175</v>
      </c>
      <c r="K45" s="13"/>
      <c r="L45" s="13">
        <v>2.3906168285871026</v>
      </c>
      <c r="M45" s="13">
        <v>3.6120068667099732</v>
      </c>
    </row>
    <row r="46" spans="2:13">
      <c r="B46" s="4" t="s">
        <v>23</v>
      </c>
      <c r="C46" s="16">
        <v>0.30725793710632332</v>
      </c>
      <c r="D46" s="16">
        <v>0.28341218155929893</v>
      </c>
      <c r="E46" s="16">
        <v>0.28315419214837856</v>
      </c>
      <c r="F46" s="16">
        <v>0.28924434599741961</v>
      </c>
      <c r="G46" s="16">
        <v>0.28893903371221208</v>
      </c>
      <c r="H46" s="16"/>
      <c r="I46" s="16">
        <v>0.28684427460503781</v>
      </c>
      <c r="J46" s="16">
        <v>0.29064431000296154</v>
      </c>
      <c r="K46" s="16"/>
      <c r="L46" s="16">
        <v>0.30616818124604261</v>
      </c>
      <c r="M46" s="16">
        <v>0.43587630454890458</v>
      </c>
    </row>
    <row r="47" spans="2:13">
      <c r="B47" s="4" t="s">
        <v>24</v>
      </c>
      <c r="C47" s="13">
        <v>1.8226108466876565</v>
      </c>
      <c r="D47" s="13">
        <v>1.6853407503093449</v>
      </c>
      <c r="E47" s="13">
        <v>1.6271756052620452</v>
      </c>
      <c r="F47" s="13">
        <v>1.6899054484214382</v>
      </c>
      <c r="G47" s="13">
        <v>1.721610249866862</v>
      </c>
      <c r="H47" s="13"/>
      <c r="I47" s="13">
        <v>1.687010757353145</v>
      </c>
      <c r="J47" s="13">
        <v>1.6985440505013218</v>
      </c>
      <c r="K47" s="13"/>
      <c r="L47" s="13">
        <v>1.8378558311390991</v>
      </c>
      <c r="M47" s="13">
        <v>2.4321812608611633</v>
      </c>
    </row>
    <row r="48" spans="2:13">
      <c r="B48" s="4" t="s">
        <v>25</v>
      </c>
      <c r="C48" s="16">
        <v>0.25813637099770698</v>
      </c>
      <c r="D48" s="16">
        <v>0.23522857878821429</v>
      </c>
      <c r="E48" s="16">
        <v>0.22154338756331335</v>
      </c>
      <c r="F48" s="16">
        <v>0.23474156126237955</v>
      </c>
      <c r="G48" s="16">
        <v>0.2305596699028144</v>
      </c>
      <c r="H48" s="16"/>
      <c r="I48" s="16">
        <v>0.22701069850585243</v>
      </c>
      <c r="J48" s="16">
        <v>0.23482048770040895</v>
      </c>
      <c r="K48" s="16"/>
      <c r="L48" s="16">
        <v>0.25816483373466936</v>
      </c>
      <c r="M48" s="16">
        <v>0.34377733482707618</v>
      </c>
    </row>
    <row r="49" spans="2:13">
      <c r="B49" s="4" t="s">
        <v>8</v>
      </c>
      <c r="C49" s="13">
        <v>4.7113231480195559</v>
      </c>
      <c r="D49" s="13">
        <v>3.7686076689726642</v>
      </c>
      <c r="E49" s="13">
        <v>4.6682485522841741</v>
      </c>
      <c r="F49" s="13">
        <v>5.0343975969487378</v>
      </c>
      <c r="G49" s="13">
        <v>5.7261546862856836</v>
      </c>
      <c r="H49" s="13"/>
      <c r="I49" s="13">
        <v>5.0824866319554483</v>
      </c>
      <c r="J49" s="13">
        <v>4.7163161584990272</v>
      </c>
      <c r="K49" s="13"/>
      <c r="L49" s="13">
        <v>3.7179380300042415</v>
      </c>
      <c r="M49" s="13">
        <v>3.7061810429016622</v>
      </c>
    </row>
    <row r="50" spans="2:13">
      <c r="B50" s="4" t="s">
        <v>9</v>
      </c>
      <c r="C50" s="13">
        <v>2.2714505098999496</v>
      </c>
      <c r="D50" s="13">
        <v>1.5506642205797629</v>
      </c>
      <c r="E50" s="13">
        <v>2.2026307196964159</v>
      </c>
      <c r="F50" s="13">
        <v>2.335337301045473</v>
      </c>
      <c r="G50" s="13">
        <v>2.6453591485046237</v>
      </c>
      <c r="H50" s="13"/>
      <c r="I50" s="13">
        <v>2.4352301692001745</v>
      </c>
      <c r="J50" s="13">
        <v>2.2772037138839059</v>
      </c>
      <c r="K50" s="13"/>
      <c r="L50" s="13">
        <v>1.4850643089343483</v>
      </c>
      <c r="M50" s="13">
        <v>1.4825700710603176</v>
      </c>
    </row>
    <row r="51" spans="2:13">
      <c r="B51" s="4" t="s">
        <v>4</v>
      </c>
      <c r="C51" s="13">
        <v>2.4919527033661004</v>
      </c>
      <c r="D51" s="13">
        <v>2.092962023592472</v>
      </c>
      <c r="E51" s="13">
        <v>2.3626724436838957</v>
      </c>
      <c r="F51" s="13">
        <v>2.8523831265212185</v>
      </c>
      <c r="G51" s="13">
        <v>3.3773748124971146</v>
      </c>
      <c r="H51" s="13"/>
      <c r="I51" s="13">
        <v>3.0628793210689933</v>
      </c>
      <c r="J51" s="13">
        <v>2.7559114434818586</v>
      </c>
      <c r="K51" s="13"/>
      <c r="L51" s="13">
        <v>2.1833103912944534</v>
      </c>
      <c r="M51" s="13">
        <v>2.0554307773132532</v>
      </c>
    </row>
    <row r="52" spans="2:13">
      <c r="B52" s="4" t="s">
        <v>5</v>
      </c>
      <c r="C52" s="13">
        <v>3.7189692302020476</v>
      </c>
      <c r="D52" s="13">
        <v>2.7918131094450049</v>
      </c>
      <c r="E52" s="13">
        <v>3.8625235354127199</v>
      </c>
      <c r="F52" s="13">
        <v>4.1973648465659785</v>
      </c>
      <c r="G52" s="13">
        <v>4.9502129751003139</v>
      </c>
      <c r="H52" s="13"/>
      <c r="I52" s="13">
        <v>4.5271753832959751</v>
      </c>
      <c r="J52" s="13">
        <v>4.1121336060704037</v>
      </c>
      <c r="K52" s="13"/>
      <c r="L52" s="13">
        <v>2.7770532557520897</v>
      </c>
      <c r="M52" s="13">
        <v>2.6941538285812014</v>
      </c>
    </row>
    <row r="53" spans="2:13">
      <c r="B53" s="4" t="s">
        <v>6</v>
      </c>
      <c r="C53" s="13">
        <v>0.60514463796037232</v>
      </c>
      <c r="D53" s="13">
        <v>0.67929543240709123</v>
      </c>
      <c r="E53" s="13">
        <v>0.89984099822959962</v>
      </c>
      <c r="F53" s="16">
        <v>0.9528700960796499</v>
      </c>
      <c r="G53" s="13">
        <v>1.1828245537113595</v>
      </c>
      <c r="H53" s="13"/>
      <c r="I53" s="13">
        <v>1.0572042687778227</v>
      </c>
      <c r="J53" s="13">
        <v>0.93279555188773156</v>
      </c>
      <c r="K53" s="13"/>
      <c r="L53" s="16">
        <v>0.33045887905249294</v>
      </c>
      <c r="M53" s="16">
        <v>0.63964927365598201</v>
      </c>
    </row>
    <row r="54" spans="2:13" ht="16.5">
      <c r="B54" s="4" t="s">
        <v>107</v>
      </c>
      <c r="C54" s="17">
        <v>0.70489220367546745</v>
      </c>
      <c r="D54" s="17">
        <v>0.70475168966364399</v>
      </c>
      <c r="E54" s="17">
        <v>0.70505396342107296</v>
      </c>
      <c r="F54" s="17">
        <v>0.70522196460376341</v>
      </c>
      <c r="G54" s="17">
        <v>0.70499796302684281</v>
      </c>
      <c r="H54" s="17"/>
      <c r="I54" s="17"/>
      <c r="J54" s="17">
        <v>0.7049499626889314</v>
      </c>
      <c r="K54" s="17"/>
      <c r="L54" s="17">
        <v>0.70475196129504614</v>
      </c>
      <c r="M54" s="17"/>
    </row>
    <row r="55" spans="2:13" ht="16.5">
      <c r="B55" s="4" t="s">
        <v>108</v>
      </c>
      <c r="C55" s="17">
        <v>0.51271518807627303</v>
      </c>
      <c r="D55" s="17">
        <v>0.51275552704299054</v>
      </c>
      <c r="E55" s="17">
        <v>0.51273520526987093</v>
      </c>
      <c r="F55" s="17">
        <v>0.51270420253651661</v>
      </c>
      <c r="G55" s="17">
        <v>0.51274320597525269</v>
      </c>
      <c r="H55" s="17"/>
      <c r="I55" s="17"/>
      <c r="J55" s="17">
        <v>0.5127492065042889</v>
      </c>
      <c r="K55" s="17"/>
      <c r="L55" s="17">
        <v>0.51280400000000004</v>
      </c>
      <c r="M55" s="17"/>
    </row>
    <row r="56" spans="2:13" ht="16.5">
      <c r="B56" s="4" t="s">
        <v>109</v>
      </c>
      <c r="C56" s="16">
        <v>18.118658596817767</v>
      </c>
      <c r="D56" s="16">
        <v>18.22209985389344</v>
      </c>
      <c r="E56" s="16">
        <v>18.068740453407429</v>
      </c>
      <c r="F56" s="16">
        <v>18.08954892313497</v>
      </c>
      <c r="G56" s="16">
        <v>18.074103331223345</v>
      </c>
      <c r="H56" s="16"/>
      <c r="I56" s="16"/>
      <c r="J56" s="16">
        <v>18.100684496856964</v>
      </c>
      <c r="K56" s="16"/>
      <c r="L56" s="16">
        <v>18.240567153289053</v>
      </c>
      <c r="M56" s="16"/>
    </row>
    <row r="57" spans="2:13" ht="16.5">
      <c r="B57" s="4" t="s">
        <v>110</v>
      </c>
      <c r="C57" s="16">
        <v>15.527633956346223</v>
      </c>
      <c r="D57" s="16">
        <v>15.562166986273994</v>
      </c>
      <c r="E57" s="16">
        <v>15.526681666051079</v>
      </c>
      <c r="F57" s="16">
        <v>15.547490444353041</v>
      </c>
      <c r="G57" s="16">
        <v>15.528880569035058</v>
      </c>
      <c r="H57" s="16"/>
      <c r="I57" s="16"/>
      <c r="J57" s="16">
        <v>15.540244396956474</v>
      </c>
      <c r="K57" s="16"/>
      <c r="L57" s="16">
        <v>15.565162632686437</v>
      </c>
      <c r="M57" s="16"/>
    </row>
    <row r="58" spans="2:13" ht="16.5">
      <c r="B58" s="5" t="s">
        <v>111</v>
      </c>
      <c r="C58" s="11">
        <v>38.283950006154242</v>
      </c>
      <c r="D58" s="11">
        <v>38.321826325036426</v>
      </c>
      <c r="E58" s="11">
        <v>38.237410708191653</v>
      </c>
      <c r="F58" s="11">
        <v>38.28816448080844</v>
      </c>
      <c r="G58" s="11">
        <v>38.272711413205222</v>
      </c>
      <c r="H58" s="11"/>
      <c r="I58" s="11"/>
      <c r="J58" s="11">
        <v>38.253576606191757</v>
      </c>
      <c r="K58" s="11"/>
      <c r="L58" s="11">
        <v>38.339243331015709</v>
      </c>
      <c r="M58" s="11"/>
    </row>
    <row r="59" spans="2:13" ht="17">
      <c r="B59" s="3" t="s">
        <v>120</v>
      </c>
      <c r="C59" s="24">
        <f>C54-((C28/C29)*($C$77*$D$76)/($C$76*$D$77))*(EXP($B$80*C5*10^6)-1)</f>
        <v>0.7048902846053996</v>
      </c>
      <c r="D59" s="24">
        <f>D54-((D28/D29)*($C$77*$D$76)/($C$76*$D$77))*(EXP($B$80*D5*10^6)-1)</f>
        <v>0.70475022537934484</v>
      </c>
      <c r="E59" s="24">
        <f>E54-((E28/E29)*($C$77*$D$76)/($C$76*$D$77))*(EXP($B$80*E5*10^6)-1)</f>
        <v>0.70505194449948549</v>
      </c>
      <c r="F59" s="24">
        <f>F54-((F28/F29)*($C$77*$D$76)/($C$76*$D$77))*(EXP($B$80*F5*10^6)-1)</f>
        <v>0.70521882144761749</v>
      </c>
      <c r="G59" s="24">
        <f>G54-((G28/G29)*($C$77*$D$76)/($C$76*$D$77))*(EXP($B$80*G5*10^6)-1)</f>
        <v>0.70499566529844837</v>
      </c>
      <c r="H59" s="17"/>
      <c r="I59" s="17"/>
      <c r="J59" s="17">
        <f t="shared" ref="J59:L59" si="3">J54-((J28/J29)*($C$77*$D$76)/($C$76*$D$77))*(EXP($B$80*J5*10^6)-1)</f>
        <v>0.70494963772956909</v>
      </c>
      <c r="K59" s="17"/>
      <c r="L59" s="17">
        <f t="shared" si="3"/>
        <v>0.70475143773433047</v>
      </c>
      <c r="M59" s="17"/>
    </row>
    <row r="60" spans="2:13" ht="17">
      <c r="B60" t="s">
        <v>121</v>
      </c>
      <c r="C60" s="17">
        <f>C55-((C39/C38)*($F$77*$E$76)/($E$77*$F$76))*(EXP($B$81*C5*10^6)-1)</f>
        <v>0.51271449047627216</v>
      </c>
      <c r="D60" s="17">
        <f>D55-((D39/D38)*($F$77*$E$76)/($E$77*$F$76))*(EXP($B$81*D5*10^6)-1)</f>
        <v>0.51275482848690246</v>
      </c>
      <c r="E60" s="17">
        <f>E55-((E39/E38)*($F$77*$E$76)/($E$77*$F$76))*(EXP($B$81*E5*10^6)-1)</f>
        <v>0.51273447631032443</v>
      </c>
      <c r="F60" s="17">
        <f>F55-((F39/F38)*($F$77*$E$76)/($E$77*$F$76))*(EXP($B$81*F5*10^6)-1)</f>
        <v>0.51270326443821379</v>
      </c>
      <c r="G60" s="17">
        <f>G55-((G39/G38)*($F$77*$E$76)/($E$77*$F$76))*(EXP($B$81*G5*10^6)-1)</f>
        <v>0.51274253148728466</v>
      </c>
      <c r="H60" s="17"/>
      <c r="I60" s="17"/>
      <c r="J60" s="17">
        <f t="shared" ref="J60:L60" si="4">J55-((J39/J38)*($F$77*$E$76)/($E$77*$F$76))*(EXP($B$81*J5*10^6)-1)</f>
        <v>0.51274842444212487</v>
      </c>
      <c r="K60" s="17"/>
      <c r="L60" s="17">
        <f t="shared" si="4"/>
        <v>0.51280342061161766</v>
      </c>
      <c r="M60" s="17"/>
    </row>
    <row r="61" spans="2:13" ht="17.5">
      <c r="B61" s="22" t="s">
        <v>145</v>
      </c>
      <c r="C61" s="16">
        <f>C56-((C53/C51)*($I$77*$G$76)/($G$77*$I$76))*(EXP($B$82*C5*10^6)-1)</f>
        <v>18.11679828164808</v>
      </c>
      <c r="D61" s="16">
        <f>D56-((D53/D51)*($I$77*$G$76)/($G$77*$I$76))*(EXP($B$82*D5*10^6)-1)</f>
        <v>18.219831060261139</v>
      </c>
      <c r="E61" s="16">
        <f>E56-((E53/E51)*($I$77*$G$76)/($G$77*$I$76))*(EXP($B$82*E5*10^6)-1)</f>
        <v>18.065713410969614</v>
      </c>
      <c r="F61" s="16">
        <f>F56-((F53/F51)*($I$77*$G$76)/($G$77*$I$76))*(EXP($B$82*F5*10^6)-1)</f>
        <v>18.086030032445159</v>
      </c>
      <c r="G61" s="16">
        <f>G56-((G53/G51)*($I$77*$G$76)/($G$77*$I$76))*(EXP($B$82*G5*10^6)-1)</f>
        <v>18.071420408249576</v>
      </c>
      <c r="H61" s="16"/>
      <c r="I61" s="16"/>
      <c r="J61" s="16">
        <f t="shared" ref="J61:L61" si="5">J56-((J53/J51)*($I$77*$G$76)/($G$77*$I$76))*(EXP($B$82*J5*10^6)-1)</f>
        <v>18.097767444443324</v>
      </c>
      <c r="K61" s="16"/>
      <c r="L61" s="16">
        <f t="shared" si="5"/>
        <v>18.239697545135392</v>
      </c>
      <c r="M61" s="16"/>
    </row>
    <row r="62" spans="2:13" ht="17.5">
      <c r="B62" s="21" t="s">
        <v>147</v>
      </c>
      <c r="C62" s="16">
        <f>C57-((C53/C51)*((1-$I$77)*$G$76)/($G$77*$I$76))*(EXP($B$83*C5*10^6)-1)</f>
        <v>15.527547579063253</v>
      </c>
      <c r="D62" s="16">
        <f>D57-((D53/D51)*((1-$I$77)*$G$76)/($G$77*$I$76))*(EXP($B$83*D5*10^6)-1)</f>
        <v>15.56206164576991</v>
      </c>
      <c r="E62" s="16">
        <f>E57-((E53/E51)*((1-$I$77)*$G$76)/($G$77*$I$76))*(EXP($B$83*E5*10^6)-1)</f>
        <v>15.526541114084296</v>
      </c>
      <c r="F62" s="16">
        <f>F57-((F53/F51)*((1-$I$77)*$G$76)/($G$77*$I$76))*(EXP($B$83*F5*10^6)-1)</f>
        <v>15.547327036528115</v>
      </c>
      <c r="G62" s="16">
        <f>G57-((G53/G51)*((1-$I$77)*$G$76)/($G$77*$I$76))*(EXP($B$83*G5*10^6)-1)</f>
        <v>15.528755996811666</v>
      </c>
      <c r="H62" s="16"/>
      <c r="I62" s="16"/>
      <c r="J62" s="16">
        <f t="shared" ref="J62:L62" si="6">J57-((J53/J51)*((1-$I$77)*$G$76)/($G$77*$I$76))*(EXP($B$83*J5*10^6)-1)</f>
        <v>15.540108948124495</v>
      </c>
      <c r="K62" s="16"/>
      <c r="L62" s="16">
        <f t="shared" si="6"/>
        <v>15.565122258798299</v>
      </c>
      <c r="M62" s="16"/>
    </row>
    <row r="63" spans="2:13" ht="17.5">
      <c r="B63" s="23" t="s">
        <v>149</v>
      </c>
      <c r="C63" s="12">
        <f>C58-((C52/C51)*($H$77*$G$76)/($G$77*$H$76))*(EXP($B$84*C5*10^6)-1)</f>
        <v>38.280183111539465</v>
      </c>
      <c r="D63" s="12">
        <f>D58-((D52/D51)*($H$77*$G$76)/($G$77*$H$76))*(EXP($B$84*D5*10^6)-1)</f>
        <v>38.3187540662462</v>
      </c>
      <c r="E63" s="12">
        <f>E58-((E52/E51)*($H$77*$G$76)/($G$77*$H$76))*(EXP($B$84*E5*10^6)-1)</f>
        <v>38.233129594801902</v>
      </c>
      <c r="F63" s="12">
        <f>F58-((F52/F51)*($H$77*$G$76)/($G$77*$H$76))*(EXP($B$84*F5*10^6)-1)</f>
        <v>38.283057367847597</v>
      </c>
      <c r="G63" s="12">
        <f>G58-((G52/G51)*($H$77*$G$76)/($G$77*$H$76))*(EXP($B$84*G5*10^6)-1)</f>
        <v>38.269011893845473</v>
      </c>
      <c r="H63" s="12"/>
      <c r="I63" s="12"/>
      <c r="J63" s="12">
        <f t="shared" ref="J63:L63" si="7">J58-((J52/J51)*($H$77*$G$76)/($G$77*$H$76))*(EXP($B$84*J5*10^6)-1)</f>
        <v>38.249339627930368</v>
      </c>
      <c r="K63" s="12"/>
      <c r="L63" s="12">
        <f t="shared" si="7"/>
        <v>38.336835486043597</v>
      </c>
      <c r="M63" s="12"/>
    </row>
    <row r="64" spans="2:13">
      <c r="B64" s="34" t="s">
        <v>152</v>
      </c>
    </row>
    <row r="65" spans="1:13" ht="17.5">
      <c r="B65" s="4" t="s">
        <v>113</v>
      </c>
    </row>
    <row r="66" spans="1:13">
      <c r="B66" s="4" t="s">
        <v>114</v>
      </c>
    </row>
    <row r="67" spans="1:13" ht="17.5">
      <c r="B67" t="s">
        <v>117</v>
      </c>
    </row>
    <row r="68" spans="1:13" ht="16.5">
      <c r="B68" s="4" t="s">
        <v>150</v>
      </c>
    </row>
    <row r="69" spans="1:13" ht="16.5">
      <c r="B69" s="18" t="s">
        <v>115</v>
      </c>
    </row>
    <row r="70" spans="1:13" ht="16.5">
      <c r="B70" t="s">
        <v>142</v>
      </c>
    </row>
    <row r="71" spans="1:13">
      <c r="B71" t="s">
        <v>119</v>
      </c>
    </row>
    <row r="74" spans="1:13" ht="15" thickBot="1"/>
    <row r="75" spans="1:13">
      <c r="A75" s="49" t="s">
        <v>188</v>
      </c>
      <c r="B75" s="50"/>
      <c r="C75" s="50" t="s">
        <v>124</v>
      </c>
      <c r="D75" s="51" t="s">
        <v>125</v>
      </c>
      <c r="E75" s="51" t="s">
        <v>126</v>
      </c>
      <c r="F75" s="51" t="s">
        <v>127</v>
      </c>
      <c r="G75" s="51" t="s">
        <v>128</v>
      </c>
      <c r="H75" s="51" t="s">
        <v>129</v>
      </c>
      <c r="I75" s="51" t="s">
        <v>130</v>
      </c>
      <c r="J75" s="50"/>
      <c r="K75" s="50"/>
      <c r="L75" s="50"/>
      <c r="M75" s="52"/>
    </row>
    <row r="76" spans="1:13">
      <c r="A76" s="53"/>
      <c r="B76" s="54" t="s">
        <v>122</v>
      </c>
      <c r="C76" s="54">
        <v>85.467799999999997</v>
      </c>
      <c r="D76" s="55">
        <v>87.62</v>
      </c>
      <c r="E76" s="55">
        <v>144.24199999999999</v>
      </c>
      <c r="F76" s="54">
        <v>150.36000000000001</v>
      </c>
      <c r="G76" s="55">
        <v>207.2</v>
      </c>
      <c r="H76" s="55">
        <v>232.0377</v>
      </c>
      <c r="I76" s="55">
        <v>238.02891</v>
      </c>
      <c r="J76" s="54"/>
      <c r="K76" s="54"/>
      <c r="L76" s="54"/>
      <c r="M76" s="56"/>
    </row>
    <row r="77" spans="1:13">
      <c r="A77" s="53"/>
      <c r="B77" s="54" t="s">
        <v>123</v>
      </c>
      <c r="C77" s="54">
        <v>0.27829999999999999</v>
      </c>
      <c r="D77" s="57">
        <v>9.8599999999999993E-2</v>
      </c>
      <c r="E77" s="58">
        <v>0.23798</v>
      </c>
      <c r="F77" s="54">
        <v>0.15</v>
      </c>
      <c r="G77" s="54">
        <v>1.4E-2</v>
      </c>
      <c r="H77" s="54">
        <v>0.99980000000000002</v>
      </c>
      <c r="I77" s="54">
        <v>0.99274200000000001</v>
      </c>
      <c r="J77" s="54"/>
      <c r="K77" s="54"/>
      <c r="L77" s="54"/>
      <c r="M77" s="56"/>
    </row>
    <row r="78" spans="1:13">
      <c r="A78" s="53"/>
      <c r="B78" s="54"/>
      <c r="C78" s="54"/>
      <c r="D78" s="54"/>
      <c r="E78" s="54"/>
      <c r="F78" s="54"/>
      <c r="G78" s="54"/>
      <c r="H78" s="54"/>
      <c r="I78" s="68" t="s">
        <v>138</v>
      </c>
      <c r="J78" s="54"/>
      <c r="K78" s="54"/>
      <c r="L78" s="54"/>
      <c r="M78" s="56"/>
    </row>
    <row r="79" spans="1:13">
      <c r="A79" s="53" t="s">
        <v>131</v>
      </c>
      <c r="B79" s="61" t="s">
        <v>143</v>
      </c>
      <c r="C79" s="54"/>
      <c r="D79" s="54"/>
      <c r="E79" s="54"/>
      <c r="F79" s="54"/>
      <c r="G79" s="54"/>
      <c r="H79" s="54"/>
      <c r="I79" s="62" t="s">
        <v>139</v>
      </c>
      <c r="J79" s="54" t="s">
        <v>137</v>
      </c>
      <c r="K79" s="54"/>
      <c r="L79" s="54"/>
      <c r="M79" s="56"/>
    </row>
    <row r="80" spans="1:13">
      <c r="A80" s="53" t="s">
        <v>132</v>
      </c>
      <c r="B80" s="62">
        <v>1.3930000000000001E-11</v>
      </c>
      <c r="C80" s="54">
        <f>(C28/C29)*($C$77*$D$76)/($C$76*$D$77)</f>
        <v>0.17220561510811158</v>
      </c>
      <c r="D80" s="54"/>
      <c r="E80" s="54"/>
      <c r="F80" s="54"/>
      <c r="G80" s="54"/>
      <c r="H80" s="54"/>
      <c r="I80" s="54">
        <v>17.899999999999999</v>
      </c>
      <c r="J80" s="54">
        <v>378</v>
      </c>
      <c r="K80" s="54">
        <f>(I80/J80)*($C$77*$D$76)/($C$76*$D$77)</f>
        <v>0.13702450640466279</v>
      </c>
      <c r="L80" s="54"/>
      <c r="M80" s="56"/>
    </row>
    <row r="81" spans="1:13">
      <c r="A81" s="53" t="s">
        <v>133</v>
      </c>
      <c r="B81" s="62">
        <v>6.5390000000000003E-12</v>
      </c>
      <c r="C81" s="54">
        <f>(C39/C38)*($F$77*$E$76)/($E$77*$F$76)</f>
        <v>0.13335337518607365</v>
      </c>
      <c r="D81" s="54"/>
      <c r="E81" s="54"/>
      <c r="F81" s="54"/>
      <c r="G81" s="54"/>
      <c r="H81" s="54"/>
      <c r="I81" s="54">
        <v>2.99</v>
      </c>
      <c r="J81" s="54">
        <v>22.5</v>
      </c>
      <c r="K81" s="54">
        <f>(I81/J81)*($F$77*$E$76)/($E$77*$F$76)</f>
        <v>8.0352406393372225E-2</v>
      </c>
      <c r="L81" s="54"/>
      <c r="M81" s="56"/>
    </row>
    <row r="82" spans="1:13">
      <c r="A82" s="53" t="s">
        <v>134</v>
      </c>
      <c r="B82" s="62">
        <v>1.5512499999999999E-10</v>
      </c>
      <c r="C82" s="54">
        <f>(C53/C51)*($I$77*$G$76)/($G$77*$I$76)</f>
        <v>14.989522478001042</v>
      </c>
      <c r="D82" s="54"/>
      <c r="E82" s="54"/>
      <c r="F82" s="54"/>
      <c r="G82" s="54"/>
      <c r="H82" s="54"/>
      <c r="I82" s="54">
        <v>0.57999999999999996</v>
      </c>
      <c r="J82" s="54">
        <v>7.45</v>
      </c>
      <c r="K82" s="54">
        <f>(I82/J82)*($I$77*$G$76)/($G$77*$I$76)</f>
        <v>4.805517070743929</v>
      </c>
      <c r="L82" s="54"/>
      <c r="M82" s="56"/>
    </row>
    <row r="83" spans="1:13">
      <c r="A83" s="53" t="s">
        <v>135</v>
      </c>
      <c r="B83" s="62">
        <v>9.8484999999999996E-10</v>
      </c>
      <c r="C83" s="54">
        <f>(C53/C51)*((1-$I$77)*$G$76)/($G$77*$I$76)</f>
        <v>0.10958935367429944</v>
      </c>
      <c r="D83" s="54">
        <f>C82/137.88</f>
        <v>0.1087142622425373</v>
      </c>
      <c r="E83" s="54"/>
      <c r="F83" s="54"/>
      <c r="G83" s="54"/>
      <c r="H83" s="54"/>
      <c r="I83" s="54">
        <v>0.57999999999999996</v>
      </c>
      <c r="J83" s="54">
        <v>7.45</v>
      </c>
      <c r="K83" s="54">
        <f>(I83/J83)*((1-$I$77)*$G$76)/($G$77*$I$76)</f>
        <v>3.513344141726589E-2</v>
      </c>
      <c r="L83" s="54">
        <f>K82/137.88</f>
        <v>3.4852894333796992E-2</v>
      </c>
      <c r="M83" s="56"/>
    </row>
    <row r="84" spans="1:13">
      <c r="A84" s="53" t="s">
        <v>136</v>
      </c>
      <c r="B84" s="62">
        <v>4.9475000000000002E-11</v>
      </c>
      <c r="C84" s="54">
        <f>(C52/C51)*($H$77*$G$76)/($G$77*$H$76)</f>
        <v>95.169784447494962</v>
      </c>
      <c r="D84" s="54"/>
      <c r="E84" s="54"/>
      <c r="F84" s="54"/>
      <c r="G84" s="54"/>
      <c r="H84" s="54"/>
      <c r="I84" s="54">
        <v>2.93</v>
      </c>
      <c r="J84" s="54">
        <v>7.45</v>
      </c>
      <c r="K84" s="54">
        <f>(I84/J84)*($H$77*$G$76)/($G$77*$H$76)</f>
        <v>25.080006424436242</v>
      </c>
      <c r="L84" s="54"/>
      <c r="M84" s="56"/>
    </row>
    <row r="85" spans="1:13">
      <c r="A85" s="53"/>
      <c r="B85" s="54"/>
      <c r="C85" s="54"/>
      <c r="D85" s="54"/>
      <c r="E85" s="54"/>
      <c r="F85" s="54"/>
      <c r="G85" s="54"/>
      <c r="H85" s="54"/>
      <c r="I85" s="68" t="s">
        <v>138</v>
      </c>
      <c r="J85" s="54" t="s">
        <v>141</v>
      </c>
      <c r="K85" s="54" t="s">
        <v>140</v>
      </c>
      <c r="L85" s="54"/>
      <c r="M85" s="56"/>
    </row>
    <row r="86" spans="1:13" ht="17">
      <c r="A86" s="53" t="s">
        <v>120</v>
      </c>
      <c r="B86" s="54"/>
      <c r="C86" s="54">
        <f>C54-((C28/C29)*($C$77*$D$76)/($C$76*$D$77))*(EXP($B$80*C5*10^6)-1)</f>
        <v>0.7048902846053996</v>
      </c>
      <c r="D86" s="69">
        <f>D54-((D28/D29)*($C$77*$D$76)/($C$76*$D$77))*(EXP($B$80*D5*10^6)-1)</f>
        <v>0.70475022537934484</v>
      </c>
      <c r="E86" s="69">
        <f>E54-((E28/E29)*($C$77*$D$76)/($C$76*$D$77))*(EXP($B$80*E5*10^6)-1)</f>
        <v>0.70505194449948549</v>
      </c>
      <c r="F86" s="70">
        <f>F54-((F28/F29)*($C$77*$D$76)/($C$76*$D$77))*(EXP($B$80*F5*10^6)-1)</f>
        <v>0.70521882144761749</v>
      </c>
      <c r="G86" s="70">
        <f>G54-((G28/G29)*($C$77*$D$76)/($C$76*$D$77))*(EXP($B$80*G5*10^6)-1)</f>
        <v>0.70499566529844837</v>
      </c>
      <c r="H86" s="54"/>
      <c r="I86" s="54">
        <v>0.70448495948524092</v>
      </c>
      <c r="J86" s="54">
        <v>1.1399999999999999</v>
      </c>
      <c r="K86" s="54">
        <f>I86-K80*(EXP(J86*10^6*$B$80)-1)</f>
        <v>0.70448278349139681</v>
      </c>
      <c r="L86" s="54"/>
      <c r="M86" s="56">
        <v>0.70448278349139681</v>
      </c>
    </row>
    <row r="87" spans="1:13" ht="17">
      <c r="A87" s="53" t="s">
        <v>121</v>
      </c>
      <c r="B87" s="54"/>
      <c r="C87" s="54">
        <f>C55-((C39/C38)*($F$77*$E$76)/($E$77*$F$76))*(EXP($B$81*C5*10^6)-1)</f>
        <v>0.51271449047627216</v>
      </c>
      <c r="D87" s="54">
        <f>D55-((D39/D38)*($F$77*$E$76)/($E$77*$F$76))*(EXP($B$81*D5*10^6)-1)</f>
        <v>0.51275482848690246</v>
      </c>
      <c r="E87" s="54">
        <f>E55-((E39/E38)*($F$77*$E$76)/($E$77*$F$76))*(EXP($B$81*E5*10^6)-1)</f>
        <v>0.51273447631032443</v>
      </c>
      <c r="F87" s="54">
        <f>F55-((F39/F38)*($F$77*$E$76)/($E$77*$F$76))*(EXP($B$81*F5*10^6)-1)</f>
        <v>0.51270326443821379</v>
      </c>
      <c r="G87" s="54">
        <f>G55-((G39/G38)*($F$77*$E$76)/($E$77*$F$76))*(EXP($B$81*G5*10^6)-1)</f>
        <v>0.51274253148728466</v>
      </c>
      <c r="H87" s="54"/>
      <c r="I87" s="54">
        <v>0.5125980259533216</v>
      </c>
      <c r="J87" s="54"/>
      <c r="K87" s="54">
        <f>I87-K81*(EXP(B81*$J$86*10^6)-1)</f>
        <v>0.51259742696728972</v>
      </c>
      <c r="L87" s="54"/>
      <c r="M87" s="56">
        <v>0.51259742696728972</v>
      </c>
    </row>
    <row r="88" spans="1:13" ht="17.5">
      <c r="A88" s="71" t="s">
        <v>145</v>
      </c>
      <c r="B88" s="54"/>
      <c r="C88" s="54">
        <f>C56-((C53/C51)*($I$77*$G$76)/($G$77*$I$76))*(EXP($B$82*C5*10^6)-1)</f>
        <v>18.11679828164808</v>
      </c>
      <c r="D88" s="54">
        <f>D56-((D53/D51)*($I$77*$G$76)/($G$77*$I$76))*(EXP($B$82*D5*10^6)-1)</f>
        <v>18.219831060261139</v>
      </c>
      <c r="E88" s="54">
        <f>E56-((E53/E51)*($I$77*$G$76)/($G$77*$I$76))*(EXP($B$82*E5*10^6)-1)</f>
        <v>18.065713410969614</v>
      </c>
      <c r="F88" s="54">
        <f>F56-((F53/F51)*($I$77*$G$76)/($G$77*$I$76))*(EXP($B$82*F5*10^6)-1)</f>
        <v>18.086030032445159</v>
      </c>
      <c r="G88" s="54">
        <f>G56-((G53/G51)*($I$77*$G$76)/($G$77*$I$76))*(EXP($B$82*G5*10^6)-1)</f>
        <v>18.071420408249576</v>
      </c>
      <c r="H88" s="54"/>
      <c r="I88" s="54">
        <v>18.521340379051779</v>
      </c>
      <c r="J88" s="54"/>
      <c r="K88" s="54">
        <f>I88-K82*(EXP(B82*$J$86*10^6)-1)</f>
        <v>18.520490484252651</v>
      </c>
      <c r="L88" s="54"/>
      <c r="M88" s="56">
        <v>18.520490484252651</v>
      </c>
    </row>
    <row r="89" spans="1:13" ht="17.5">
      <c r="A89" s="72" t="s">
        <v>146</v>
      </c>
      <c r="B89" s="54"/>
      <c r="C89" s="54">
        <f>C57-((C53/C51)*((1-$I$77)*$G$76)/($G$77*$I$76))*(EXP($B$83*C5*10^6)-1)</f>
        <v>15.527547579063253</v>
      </c>
      <c r="D89" s="54">
        <f>D57-((D53/D51)*((1-$I$77)*$G$76)/($G$77*$I$76))*(EXP($B$83*D5*10^6)-1)</f>
        <v>15.56206164576991</v>
      </c>
      <c r="E89" s="54">
        <f>E57-((E53/E51)*((1-$I$77)*$G$76)/($G$77*$I$76))*(EXP($B$83*E5*10^6)-1)</f>
        <v>15.526541114084296</v>
      </c>
      <c r="F89" s="54">
        <f>F57-((F53/F51)*((1-$I$77)*$G$76)/($G$77*$I$76))*(EXP($B$83*F5*10^6)-1)</f>
        <v>15.547327036528115</v>
      </c>
      <c r="G89" s="54">
        <f>G57-((G53/G51)*((1-$I$77)*$G$76)/($G$77*$I$76))*(EXP($B$83*G5*10^6)-1)</f>
        <v>15.528755996811666</v>
      </c>
      <c r="H89" s="54"/>
      <c r="I89" s="54">
        <v>15.630176366922729</v>
      </c>
      <c r="J89" s="54"/>
      <c r="K89" s="54">
        <f>I89-K83*(EXP(B83*$J$86*10^6)-1)</f>
        <v>15.63013689943768</v>
      </c>
      <c r="L89" s="54"/>
      <c r="M89" s="56">
        <v>15.63013689943768</v>
      </c>
    </row>
    <row r="90" spans="1:13" ht="18" thickBot="1">
      <c r="A90" s="73" t="s">
        <v>148</v>
      </c>
      <c r="B90" s="65"/>
      <c r="C90" s="65">
        <f>C58-((C52/C51)*($H$77*$G$76)/($G$77*$H$76))*(EXP($B$84*C5*10^6)-1)</f>
        <v>38.280183111539465</v>
      </c>
      <c r="D90" s="65">
        <f>D58-((D52/D51)*($H$77*$G$76)/($G$77*$H$76))*(EXP($B$84*D5*10^6)-1)</f>
        <v>38.3187540662462</v>
      </c>
      <c r="E90" s="65">
        <f>E58-((E52/E51)*($H$77*$G$76)/($G$77*$H$76))*(EXP($B$84*E5*10^6)-1)</f>
        <v>38.233129594801902</v>
      </c>
      <c r="F90" s="65">
        <f>F58-((F52/F51)*($H$77*$G$76)/($G$77*$H$76))*(EXP($B$84*F5*10^6)-1)</f>
        <v>38.283057367847597</v>
      </c>
      <c r="G90" s="65">
        <f>G58-((G52/G51)*($H$77*$G$76)/($G$77*$H$76))*(EXP($B$84*G5*10^6)-1)</f>
        <v>38.269011893845473</v>
      </c>
      <c r="H90" s="65"/>
      <c r="I90" s="65">
        <v>38.790237782195469</v>
      </c>
      <c r="J90" s="65"/>
      <c r="K90" s="65">
        <f>I90-K84*(EXP(B84*$J$86*10^6)-1)</f>
        <v>38.788823192320997</v>
      </c>
      <c r="L90" s="65"/>
      <c r="M90" s="67">
        <v>38.788823192320997</v>
      </c>
    </row>
  </sheetData>
  <sortState ref="A3:P16387">
    <sortCondition ref="A3:A16387"/>
  </sortState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0"/>
  <sheetViews>
    <sheetView workbookViewId="0">
      <pane xSplit="2" ySplit="5" topLeftCell="C69" activePane="bottomRight" state="frozen"/>
      <selection activeCell="O77" sqref="O77"/>
      <selection pane="topRight" activeCell="O77" sqref="O77"/>
      <selection pane="bottomLeft" activeCell="O77" sqref="O77"/>
      <selection pane="bottomRight" activeCell="O77" sqref="O77"/>
    </sheetView>
  </sheetViews>
  <sheetFormatPr defaultColWidth="8.81640625" defaultRowHeight="14.5"/>
  <cols>
    <col min="2" max="2" width="12.81640625" customWidth="1"/>
    <col min="4" max="5" width="9.36328125" bestFit="1" customWidth="1"/>
  </cols>
  <sheetData>
    <row r="1" spans="2:12">
      <c r="B1" s="8" t="s">
        <v>174</v>
      </c>
    </row>
    <row r="2" spans="2:12">
      <c r="B2" s="6" t="s">
        <v>44</v>
      </c>
      <c r="C2" s="46" t="s">
        <v>183</v>
      </c>
      <c r="D2" s="46" t="s">
        <v>175</v>
      </c>
      <c r="E2" s="46" t="s">
        <v>176</v>
      </c>
      <c r="F2" s="46" t="s">
        <v>177</v>
      </c>
      <c r="G2" s="46" t="s">
        <v>178</v>
      </c>
      <c r="H2" s="46" t="s">
        <v>179</v>
      </c>
      <c r="I2" s="46" t="s">
        <v>180</v>
      </c>
      <c r="J2" s="47" t="s">
        <v>184</v>
      </c>
      <c r="K2" s="47" t="s">
        <v>181</v>
      </c>
      <c r="L2" s="47" t="s">
        <v>182</v>
      </c>
    </row>
    <row r="3" spans="2:12" ht="16.5">
      <c r="B3" s="5" t="s">
        <v>98</v>
      </c>
      <c r="C3" s="48" t="s">
        <v>185</v>
      </c>
      <c r="D3" s="48"/>
      <c r="E3" s="48"/>
      <c r="F3" s="48"/>
      <c r="G3" s="48"/>
      <c r="H3" s="48"/>
      <c r="I3" s="48"/>
      <c r="J3" s="48" t="s">
        <v>186</v>
      </c>
      <c r="K3" s="48"/>
      <c r="L3" s="48"/>
    </row>
    <row r="4" spans="2:12" ht="16.5">
      <c r="B4" s="5" t="s">
        <v>99</v>
      </c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2:12">
      <c r="B5" s="25" t="s">
        <v>118</v>
      </c>
      <c r="C5" s="44">
        <v>15.6</v>
      </c>
      <c r="D5" s="45">
        <v>15.6</v>
      </c>
      <c r="E5" s="45">
        <v>15.6</v>
      </c>
      <c r="F5" s="45">
        <v>15.6</v>
      </c>
      <c r="G5" s="45">
        <v>15.6</v>
      </c>
      <c r="H5" s="45">
        <v>15.6</v>
      </c>
      <c r="I5" s="45">
        <v>15.6</v>
      </c>
      <c r="J5" s="45">
        <v>15.6</v>
      </c>
      <c r="K5" s="45">
        <v>15.6</v>
      </c>
      <c r="L5" s="45">
        <v>15.6</v>
      </c>
    </row>
    <row r="6" spans="2:12">
      <c r="B6" s="36" t="s">
        <v>153</v>
      </c>
      <c r="C6" s="3" t="s">
        <v>151</v>
      </c>
      <c r="D6" s="11" t="s">
        <v>151</v>
      </c>
      <c r="E6" s="11" t="s">
        <v>151</v>
      </c>
      <c r="F6" s="11" t="s">
        <v>151</v>
      </c>
      <c r="G6" s="11" t="s">
        <v>151</v>
      </c>
      <c r="H6" s="11" t="s">
        <v>151</v>
      </c>
      <c r="I6" s="11" t="s">
        <v>151</v>
      </c>
      <c r="J6" s="11" t="s">
        <v>151</v>
      </c>
      <c r="K6" s="11" t="s">
        <v>151</v>
      </c>
      <c r="L6" s="11" t="s">
        <v>151</v>
      </c>
    </row>
    <row r="7" spans="2:12">
      <c r="B7" s="4" t="s">
        <v>58</v>
      </c>
      <c r="C7" s="7"/>
      <c r="D7" s="7"/>
      <c r="E7" s="7"/>
      <c r="F7" s="7"/>
      <c r="G7" s="7"/>
      <c r="H7" s="7"/>
      <c r="I7" s="7"/>
      <c r="J7" s="7"/>
      <c r="K7" s="7"/>
      <c r="L7" s="7"/>
    </row>
    <row r="8" spans="2:12" ht="16.5">
      <c r="B8" s="4" t="s">
        <v>100</v>
      </c>
      <c r="C8" s="13">
        <v>46.664206428960782</v>
      </c>
      <c r="D8" s="13">
        <v>47.959054218103695</v>
      </c>
      <c r="E8" s="13">
        <v>47.208745130984056</v>
      </c>
      <c r="F8" s="13">
        <v>48.603968717734951</v>
      </c>
      <c r="G8" s="13">
        <v>50.360043296886516</v>
      </c>
      <c r="H8" s="13">
        <v>51.488769140988232</v>
      </c>
      <c r="I8" s="13">
        <v>49.95402319556225</v>
      </c>
      <c r="J8" s="13">
        <v>49.909355965626695</v>
      </c>
      <c r="K8" s="13">
        <v>50.689777792028728</v>
      </c>
      <c r="L8" s="13">
        <v>49.643861980953602</v>
      </c>
    </row>
    <row r="9" spans="2:12" ht="16.5">
      <c r="B9" s="4" t="s">
        <v>101</v>
      </c>
      <c r="C9" s="13">
        <v>0.93892891290687441</v>
      </c>
      <c r="D9" s="13">
        <v>1.1810432851577226</v>
      </c>
      <c r="E9" s="13">
        <v>1.4192171886389342</v>
      </c>
      <c r="F9" s="13">
        <v>1.1197914414980521</v>
      </c>
      <c r="G9" s="13">
        <v>1.3151189820284026</v>
      </c>
      <c r="H9" s="13">
        <v>1.636591402538645</v>
      </c>
      <c r="I9" s="13">
        <v>1.3084850282769889</v>
      </c>
      <c r="J9" s="13">
        <v>1.4501922659293702</v>
      </c>
      <c r="K9" s="13">
        <v>1.4013105014452683</v>
      </c>
      <c r="L9" s="13">
        <v>1.343999126555234</v>
      </c>
    </row>
    <row r="10" spans="2:12" ht="16.5">
      <c r="B10" s="4" t="s">
        <v>102</v>
      </c>
      <c r="C10" s="13">
        <v>14.358865980337599</v>
      </c>
      <c r="D10" s="13">
        <v>16.113950018549431</v>
      </c>
      <c r="E10" s="13">
        <v>16.912445501762196</v>
      </c>
      <c r="F10" s="13">
        <v>17.579949582637727</v>
      </c>
      <c r="G10" s="13">
        <v>16.312193711741788</v>
      </c>
      <c r="H10" s="13">
        <v>15.180949953626413</v>
      </c>
      <c r="I10" s="13">
        <v>16.236409413837876</v>
      </c>
      <c r="J10" s="13">
        <v>16.09387470784641</v>
      </c>
      <c r="K10" s="13">
        <v>15.846446503431645</v>
      </c>
      <c r="L10" s="13">
        <v>17.185469727323316</v>
      </c>
    </row>
    <row r="11" spans="2:12" ht="17.5">
      <c r="B11" s="4" t="s">
        <v>103</v>
      </c>
      <c r="C11" s="13">
        <v>12.792461008226587</v>
      </c>
      <c r="D11" s="13">
        <v>12.049405187633823</v>
      </c>
      <c r="E11" s="13">
        <v>11.941397073738777</v>
      </c>
      <c r="F11" s="13">
        <v>9.7007287479809161</v>
      </c>
      <c r="G11" s="13">
        <v>10.624298129296418</v>
      </c>
      <c r="H11" s="13">
        <v>11.707879531197175</v>
      </c>
      <c r="I11" s="13">
        <v>10.77180921077345</v>
      </c>
      <c r="J11" s="13">
        <v>10.666301284700047</v>
      </c>
      <c r="K11" s="13">
        <v>10.43478389241576</v>
      </c>
      <c r="L11" s="13">
        <v>9.7677337816009899</v>
      </c>
    </row>
    <row r="12" spans="2:12">
      <c r="B12" s="4" t="s">
        <v>50</v>
      </c>
      <c r="C12" s="13">
        <v>0.16785654450261778</v>
      </c>
      <c r="D12" s="13">
        <v>0.18577521815008721</v>
      </c>
      <c r="E12" s="13">
        <v>0.17304746945898775</v>
      </c>
      <c r="F12" s="13">
        <v>0.13686073298429316</v>
      </c>
      <c r="G12" s="13">
        <v>0.14664363001745198</v>
      </c>
      <c r="H12" s="13">
        <v>0.15028726003490397</v>
      </c>
      <c r="I12" s="13">
        <v>0.14659371727748685</v>
      </c>
      <c r="J12" s="13">
        <v>0.18073403141361252</v>
      </c>
      <c r="K12" s="13">
        <v>0.18537591623036645</v>
      </c>
      <c r="L12" s="13">
        <v>0.14045445026178008</v>
      </c>
    </row>
    <row r="13" spans="2:12">
      <c r="B13" s="4" t="s">
        <v>48</v>
      </c>
      <c r="C13" s="13">
        <v>13.005729017341039</v>
      </c>
      <c r="D13" s="13">
        <v>8.4515292485549125</v>
      </c>
      <c r="E13" s="13">
        <v>7.0747250867052021</v>
      </c>
      <c r="F13" s="13">
        <v>7.7754876300578033</v>
      </c>
      <c r="G13" s="13">
        <v>7.6241350289017333</v>
      </c>
      <c r="H13" s="13">
        <v>6.7992633526011561</v>
      </c>
      <c r="I13" s="13">
        <v>7.4551246242774569</v>
      </c>
      <c r="J13" s="13">
        <v>6.3976744508670524</v>
      </c>
      <c r="K13" s="13">
        <v>7.0338598843930633</v>
      </c>
      <c r="L13" s="13">
        <v>6.7947227745664733</v>
      </c>
    </row>
    <row r="14" spans="2:12">
      <c r="B14" s="4" t="s">
        <v>49</v>
      </c>
      <c r="C14" s="13">
        <v>8.9728883203406724</v>
      </c>
      <c r="D14" s="13">
        <v>9.8732283045434261</v>
      </c>
      <c r="E14" s="13">
        <v>10.89261324221299</v>
      </c>
      <c r="F14" s="13">
        <v>11.642396373501839</v>
      </c>
      <c r="G14" s="13">
        <v>9.8957368041484948</v>
      </c>
      <c r="H14" s="13">
        <v>9.8242097942923863</v>
      </c>
      <c r="I14" s="13">
        <v>10.331401318726606</v>
      </c>
      <c r="J14" s="13">
        <v>11.867481369552527</v>
      </c>
      <c r="K14" s="13">
        <v>11.509346131391878</v>
      </c>
      <c r="L14" s="13">
        <v>11.777447371132251</v>
      </c>
    </row>
    <row r="15" spans="2:12" ht="16.5">
      <c r="B15" s="4" t="s">
        <v>104</v>
      </c>
      <c r="C15" s="13">
        <v>2.689304744953684</v>
      </c>
      <c r="D15" s="13">
        <v>2.7494405153513211</v>
      </c>
      <c r="E15" s="13">
        <v>3.0307290716394975</v>
      </c>
      <c r="F15" s="13">
        <v>2.9822791861170668</v>
      </c>
      <c r="G15" s="13">
        <v>3.1197693094939529</v>
      </c>
      <c r="H15" s="13">
        <v>3.2415403664900295</v>
      </c>
      <c r="I15" s="13">
        <v>3.0892102034707341</v>
      </c>
      <c r="J15" s="13">
        <v>3.0066333975162824</v>
      </c>
      <c r="K15" s="13">
        <v>3.0353310351523</v>
      </c>
      <c r="L15" s="13">
        <v>2.9408098070466413</v>
      </c>
    </row>
    <row r="16" spans="2:12" ht="16.5">
      <c r="B16" s="4" t="s">
        <v>105</v>
      </c>
      <c r="C16" s="13">
        <v>0.20863783005417733</v>
      </c>
      <c r="D16" s="13">
        <v>6.4964171656686609E-2</v>
      </c>
      <c r="E16" s="13">
        <v>0.20768468776732246</v>
      </c>
      <c r="F16" s="13">
        <v>0.2099922954091816</v>
      </c>
      <c r="G16" s="13">
        <v>0.12365767037353861</v>
      </c>
      <c r="H16" s="13">
        <v>0.15526186199030506</v>
      </c>
      <c r="I16" s="13">
        <v>0.20276848018249211</v>
      </c>
      <c r="J16" s="13">
        <v>0.2946714627887082</v>
      </c>
      <c r="K16" s="13">
        <v>0.2762106016538351</v>
      </c>
      <c r="L16" s="13">
        <v>0.23166374108925</v>
      </c>
    </row>
    <row r="17" spans="2:12" ht="16.5">
      <c r="B17" s="4" t="s">
        <v>106</v>
      </c>
      <c r="C17" s="13">
        <v>6.4965143769968051E-2</v>
      </c>
      <c r="D17" s="13">
        <v>7.3744217252396174E-2</v>
      </c>
      <c r="E17" s="13">
        <v>9.1352530351437686E-2</v>
      </c>
      <c r="F17" s="13">
        <v>8.8493060702875395E-2</v>
      </c>
      <c r="G17" s="13">
        <v>9.4061501597444086E-2</v>
      </c>
      <c r="H17" s="13">
        <v>0.11603426837060703</v>
      </c>
      <c r="I17" s="13">
        <v>9.5265488817891375E-2</v>
      </c>
      <c r="J17" s="13">
        <v>0.14442830031948881</v>
      </c>
      <c r="K17" s="13">
        <v>0.14307381469648561</v>
      </c>
      <c r="L17" s="13">
        <v>0.14939474760383387</v>
      </c>
    </row>
    <row r="18" spans="2:12">
      <c r="B18" s="4" t="s">
        <v>51</v>
      </c>
      <c r="C18" s="13">
        <v>1.1971477673830577</v>
      </c>
      <c r="D18" s="13">
        <v>1.6471225826859581</v>
      </c>
      <c r="E18" s="13">
        <v>2.0119052312862826</v>
      </c>
      <c r="F18" s="13">
        <v>1.1023132789488441</v>
      </c>
      <c r="G18" s="13">
        <v>1.4132874800917556</v>
      </c>
      <c r="H18" s="13">
        <v>0.65678888878669639</v>
      </c>
      <c r="I18" s="13">
        <v>0.79951589063872941</v>
      </c>
      <c r="J18" s="13">
        <v>1.0135662578166684</v>
      </c>
      <c r="K18" s="13">
        <v>0.49783600531026828</v>
      </c>
      <c r="L18" s="13">
        <v>0.64877525669778091</v>
      </c>
    </row>
    <row r="19" spans="2:12">
      <c r="B19" s="4" t="s">
        <v>43</v>
      </c>
      <c r="C19" s="13">
        <f>SUM(C8:C18)</f>
        <v>101.06099169877704</v>
      </c>
      <c r="D19" s="13">
        <f t="shared" ref="D19:L19" si="0">SUM(D8:D18)</f>
        <v>100.34925696763946</v>
      </c>
      <c r="E19" s="13">
        <f t="shared" si="0"/>
        <v>100.96386221454568</v>
      </c>
      <c r="F19" s="13">
        <f t="shared" si="0"/>
        <v>100.94226104757355</v>
      </c>
      <c r="G19" s="13">
        <f t="shared" si="0"/>
        <v>101.02894554457748</v>
      </c>
      <c r="H19" s="13">
        <f t="shared" si="0"/>
        <v>100.95757582091656</v>
      </c>
      <c r="I19" s="13">
        <f t="shared" si="0"/>
        <v>100.39060657184197</v>
      </c>
      <c r="J19" s="13">
        <f t="shared" si="0"/>
        <v>101.02491349437686</v>
      </c>
      <c r="K19" s="13">
        <f t="shared" si="0"/>
        <v>101.0533520781496</v>
      </c>
      <c r="L19" s="13">
        <f t="shared" si="0"/>
        <v>100.62433276483115</v>
      </c>
    </row>
    <row r="20" spans="2:12" ht="16.5">
      <c r="B20" t="s">
        <v>116</v>
      </c>
      <c r="C20" s="13">
        <f>C11/1.11</f>
        <v>11.524739647050978</v>
      </c>
      <c r="D20" s="13">
        <f t="shared" ref="D20:L20" si="1">D11/1.11</f>
        <v>10.8553199888593</v>
      </c>
      <c r="E20" s="13">
        <f t="shared" si="1"/>
        <v>10.758015381746645</v>
      </c>
      <c r="F20" s="13">
        <f t="shared" si="1"/>
        <v>8.7393952684512755</v>
      </c>
      <c r="G20" s="13">
        <f t="shared" si="1"/>
        <v>9.5714397561228992</v>
      </c>
      <c r="H20" s="13">
        <f t="shared" si="1"/>
        <v>10.547639217294751</v>
      </c>
      <c r="I20" s="13">
        <f t="shared" si="1"/>
        <v>9.7043326223184216</v>
      </c>
      <c r="J20" s="13">
        <f t="shared" si="1"/>
        <v>9.6092804366667082</v>
      </c>
      <c r="K20" s="13">
        <f t="shared" si="1"/>
        <v>9.4007062093835678</v>
      </c>
      <c r="L20" s="13">
        <f t="shared" si="1"/>
        <v>8.7997601636044944</v>
      </c>
    </row>
    <row r="21" spans="2:12">
      <c r="B21" s="4" t="s">
        <v>55</v>
      </c>
      <c r="C21" s="13">
        <f>((C13/40.32)*100)/((C13/40.32)+(C20/71.85)*0.9)</f>
        <v>69.082679073945641</v>
      </c>
      <c r="D21" s="13">
        <f t="shared" ref="D21:L21" si="2">((D13/40.32)*100)/((D13/40.32)+(D20/71.85)*0.9)</f>
        <v>60.653865321975573</v>
      </c>
      <c r="E21" s="13">
        <f t="shared" si="2"/>
        <v>56.561219894156196</v>
      </c>
      <c r="F21" s="13">
        <f t="shared" si="2"/>
        <v>63.789250864052306</v>
      </c>
      <c r="G21" s="13">
        <f t="shared" si="2"/>
        <v>61.19766815339144</v>
      </c>
      <c r="H21" s="13">
        <f t="shared" si="2"/>
        <v>56.070055767715751</v>
      </c>
      <c r="I21" s="13">
        <f t="shared" si="2"/>
        <v>60.334510393824679</v>
      </c>
      <c r="J21" s="13">
        <f t="shared" si="2"/>
        <v>56.863857275263975</v>
      </c>
      <c r="K21" s="13">
        <f t="shared" si="2"/>
        <v>59.70153380513424</v>
      </c>
      <c r="L21" s="13">
        <f t="shared" si="2"/>
        <v>60.456321163747461</v>
      </c>
    </row>
    <row r="22" spans="2:12" ht="16.5">
      <c r="B22" s="4" t="s">
        <v>112</v>
      </c>
      <c r="C22" s="13"/>
      <c r="D22" s="13"/>
      <c r="E22" s="13"/>
      <c r="F22" s="13"/>
      <c r="G22" s="13"/>
      <c r="H22" s="13"/>
      <c r="I22" s="13"/>
      <c r="J22" s="13"/>
      <c r="K22" s="13"/>
      <c r="L22" s="13"/>
    </row>
    <row r="23" spans="2:12">
      <c r="B23" s="4" t="s">
        <v>56</v>
      </c>
      <c r="C23" s="13">
        <v>28.738705961127749</v>
      </c>
      <c r="D23" s="13">
        <v>8.8410113732538456</v>
      </c>
      <c r="E23" s="13">
        <v>34.801448691877084</v>
      </c>
      <c r="F23" s="14">
        <v>28.547725577728308</v>
      </c>
      <c r="G23" s="14">
        <v>14.205030255724678</v>
      </c>
      <c r="H23" s="14">
        <v>8.0319119497934484</v>
      </c>
      <c r="I23" s="13">
        <v>28.937568158127252</v>
      </c>
      <c r="J23" s="13">
        <v>22.321796226825114</v>
      </c>
      <c r="K23" s="13">
        <v>16.579527430440599</v>
      </c>
      <c r="L23" s="14">
        <v>6.4981610913960779</v>
      </c>
    </row>
    <row r="24" spans="2:12">
      <c r="B24" s="4" t="s">
        <v>57</v>
      </c>
      <c r="C24" s="13">
        <v>0.32695644258892564</v>
      </c>
      <c r="D24" s="13">
        <v>0.36591017032593171</v>
      </c>
      <c r="E24" s="13">
        <v>0.41884114344894252</v>
      </c>
      <c r="F24" s="13">
        <v>0.38775459652493982</v>
      </c>
      <c r="G24" s="13">
        <v>0.22136777478215675</v>
      </c>
      <c r="H24" s="13">
        <v>0.438100906729401</v>
      </c>
      <c r="I24" s="13">
        <v>0.38950516190770967</v>
      </c>
      <c r="J24" s="13">
        <v>0.53642969360021486</v>
      </c>
      <c r="K24" s="13">
        <v>0.54728622994708842</v>
      </c>
      <c r="L24" s="13">
        <v>0.57048831175002246</v>
      </c>
    </row>
    <row r="25" spans="2:12">
      <c r="B25" s="4" t="s">
        <v>54</v>
      </c>
      <c r="C25" s="14">
        <v>22.400655232790733</v>
      </c>
      <c r="D25" s="14">
        <v>13.296940909269853</v>
      </c>
      <c r="E25" s="14">
        <v>27.067299260739592</v>
      </c>
      <c r="F25" s="13">
        <v>18.188023189887453</v>
      </c>
      <c r="G25" s="14">
        <v>12.790444949051039</v>
      </c>
      <c r="H25" s="14">
        <v>6.0506123431575265</v>
      </c>
      <c r="I25" s="14">
        <v>9.5455675810385188</v>
      </c>
      <c r="J25" s="14">
        <v>11.197507995768614</v>
      </c>
      <c r="K25" s="14">
        <v>6.014632623179569</v>
      </c>
      <c r="L25" s="13">
        <v>5.0731850188525431</v>
      </c>
    </row>
    <row r="26" spans="2:12">
      <c r="B26" s="4" t="s">
        <v>52</v>
      </c>
      <c r="C26" s="15">
        <v>878.25150245531916</v>
      </c>
      <c r="D26" s="15">
        <v>366.30098426882893</v>
      </c>
      <c r="E26" s="15">
        <v>336.66854194027297</v>
      </c>
      <c r="F26" s="15">
        <v>406.08504824987159</v>
      </c>
      <c r="G26" s="15">
        <v>457.71603451721592</v>
      </c>
      <c r="H26" s="15">
        <v>336.35067307143271</v>
      </c>
      <c r="I26" s="15">
        <v>536.05305130474505</v>
      </c>
      <c r="J26" s="15">
        <v>414.81887383657863</v>
      </c>
      <c r="K26" s="15">
        <v>431.32282732827053</v>
      </c>
      <c r="L26" s="15">
        <v>402.90635956146866</v>
      </c>
    </row>
    <row r="27" spans="2:12">
      <c r="B27" s="4" t="s">
        <v>53</v>
      </c>
      <c r="C27" s="15">
        <v>708.32737219930664</v>
      </c>
      <c r="D27" s="15">
        <v>176.31077718391137</v>
      </c>
      <c r="E27" s="15">
        <v>153.90550093533957</v>
      </c>
      <c r="F27" s="15">
        <v>232.067322899359</v>
      </c>
      <c r="G27" s="15">
        <v>173.61462315691625</v>
      </c>
      <c r="H27" s="15">
        <v>120.49792543620129</v>
      </c>
      <c r="I27" s="15">
        <v>213.44711912314332</v>
      </c>
      <c r="J27" s="15">
        <v>107.72349436666084</v>
      </c>
      <c r="K27" s="15">
        <v>165.36076210616002</v>
      </c>
      <c r="L27" s="15">
        <v>114.23337661457425</v>
      </c>
    </row>
    <row r="28" spans="2:12">
      <c r="B28" s="4" t="s">
        <v>1</v>
      </c>
      <c r="C28" s="14">
        <v>3.7633693690175432</v>
      </c>
      <c r="D28" s="14">
        <v>0.89487326352536689</v>
      </c>
      <c r="E28" s="14">
        <v>3.6809308721436955</v>
      </c>
      <c r="F28" s="13">
        <v>3.3295128210734122</v>
      </c>
      <c r="G28" s="14">
        <v>0.9630901156537387</v>
      </c>
      <c r="H28" s="14">
        <v>3.7801820922319611</v>
      </c>
      <c r="I28" s="14">
        <v>5.0151699045462275</v>
      </c>
      <c r="J28" s="14">
        <v>6.0213543272100276</v>
      </c>
      <c r="K28" s="14">
        <v>3.3219931762983412</v>
      </c>
      <c r="L28" s="13">
        <v>3.9113381677361794</v>
      </c>
    </row>
    <row r="29" spans="2:12">
      <c r="B29" s="4" t="s">
        <v>3</v>
      </c>
      <c r="C29" s="15">
        <v>115.40448198401461</v>
      </c>
      <c r="D29" s="15">
        <v>107.10396268526465</v>
      </c>
      <c r="E29" s="15">
        <v>155.29476198518728</v>
      </c>
      <c r="F29" s="15">
        <v>158.95610543329184</v>
      </c>
      <c r="G29" s="15">
        <v>71.831083660540344</v>
      </c>
      <c r="H29" s="15">
        <v>117.2069813573944</v>
      </c>
      <c r="I29" s="15">
        <v>145.06630492812005</v>
      </c>
      <c r="J29" s="15">
        <v>178.44289446136119</v>
      </c>
      <c r="K29" s="15">
        <v>166.61187373327257</v>
      </c>
      <c r="L29" s="15">
        <v>185.97087767132805</v>
      </c>
    </row>
    <row r="30" spans="2:12">
      <c r="B30" s="4" t="s">
        <v>10</v>
      </c>
      <c r="C30" s="14">
        <v>20.315288434784605</v>
      </c>
      <c r="D30" s="14">
        <v>24.435032740418286</v>
      </c>
      <c r="E30" s="14">
        <v>30.02799035022645</v>
      </c>
      <c r="F30" s="14">
        <v>22.127155249561898</v>
      </c>
      <c r="G30" s="14">
        <v>12.732579275419804</v>
      </c>
      <c r="H30" s="14">
        <v>29.001956347212687</v>
      </c>
      <c r="I30" s="14">
        <v>23.013253022334691</v>
      </c>
      <c r="J30" s="14">
        <v>28.245034571455982</v>
      </c>
      <c r="K30" s="14">
        <v>27.087484798598275</v>
      </c>
      <c r="L30" s="14">
        <v>25.305741441455002</v>
      </c>
    </row>
    <row r="31" spans="2:12">
      <c r="B31" s="4" t="s">
        <v>7</v>
      </c>
      <c r="C31" s="15">
        <v>48.924568403957053</v>
      </c>
      <c r="D31" s="15">
        <v>56.28635027312589</v>
      </c>
      <c r="E31" s="15">
        <v>84.400405801113948</v>
      </c>
      <c r="F31" s="15">
        <v>69.02642015668323</v>
      </c>
      <c r="G31" s="15">
        <v>38.959611463264338</v>
      </c>
      <c r="H31" s="15">
        <v>83.649740596720648</v>
      </c>
      <c r="I31" s="15">
        <v>48.748330458679028</v>
      </c>
      <c r="J31" s="15">
        <v>100.13940270326077</v>
      </c>
      <c r="K31" s="15">
        <v>97.190044005720893</v>
      </c>
      <c r="L31" s="15">
        <v>97.283334598615482</v>
      </c>
    </row>
    <row r="32" spans="2:12">
      <c r="B32" s="4" t="s">
        <v>11</v>
      </c>
      <c r="C32" s="14">
        <v>1.2552749503560159</v>
      </c>
      <c r="D32" s="14">
        <v>1.446697327563669</v>
      </c>
      <c r="E32" s="14">
        <v>1.9864795400174713</v>
      </c>
      <c r="F32" s="14">
        <v>1.722187684010984</v>
      </c>
      <c r="G32" s="14">
        <v>2.3165997090013155</v>
      </c>
      <c r="H32" s="14">
        <v>2.9633032729967264</v>
      </c>
      <c r="I32" s="14">
        <v>2.3353855363797926</v>
      </c>
      <c r="J32" s="14">
        <v>5.5532926341042241</v>
      </c>
      <c r="K32" s="14">
        <v>5.4067482190537</v>
      </c>
      <c r="L32" s="14">
        <v>5.5615822216403501</v>
      </c>
    </row>
    <row r="33" spans="2:12">
      <c r="B33" s="4" t="s">
        <v>0</v>
      </c>
      <c r="C33" s="13">
        <v>0.28152313567824394</v>
      </c>
      <c r="D33" s="16">
        <v>4.0867375549250975E-2</v>
      </c>
      <c r="E33" s="13">
        <v>0.30533067160701571</v>
      </c>
      <c r="F33" s="16">
        <v>0.26300647570573871</v>
      </c>
      <c r="G33" s="13">
        <v>5.6144658738747404E-2</v>
      </c>
      <c r="H33" s="13">
        <v>0.25328263597253187</v>
      </c>
      <c r="I33" s="13">
        <v>0.30285587462398983</v>
      </c>
      <c r="J33" s="16">
        <v>0.42461220353145052</v>
      </c>
      <c r="K33" s="13">
        <v>0.15026988750938025</v>
      </c>
      <c r="L33" s="16">
        <v>5.954051059534464E-2</v>
      </c>
    </row>
    <row r="34" spans="2:12">
      <c r="B34" s="4" t="s">
        <v>2</v>
      </c>
      <c r="C34" s="15">
        <v>8.9922430800563689</v>
      </c>
      <c r="D34" s="15">
        <v>6.598520638249437</v>
      </c>
      <c r="E34" s="15">
        <v>16.430817223835536</v>
      </c>
      <c r="F34" s="15">
        <v>14.071919302919426</v>
      </c>
      <c r="G34" s="15">
        <v>7.8628917823284112</v>
      </c>
      <c r="H34" s="15">
        <v>18.623077262786882</v>
      </c>
      <c r="I34" s="15">
        <v>15.658900719308921</v>
      </c>
      <c r="J34" s="15">
        <v>34.83020934888296</v>
      </c>
      <c r="K34" s="15">
        <v>45.449356018563066</v>
      </c>
      <c r="L34" s="15">
        <v>48.733330111060617</v>
      </c>
    </row>
    <row r="35" spans="2:12">
      <c r="B35" s="4" t="s">
        <v>12</v>
      </c>
      <c r="C35" s="14">
        <v>1.9630448309378861</v>
      </c>
      <c r="D35" s="14">
        <v>2.287964449083713</v>
      </c>
      <c r="E35" s="14">
        <v>3.2629810785933291</v>
      </c>
      <c r="F35" s="14">
        <v>2.786078923243938</v>
      </c>
      <c r="G35" s="14">
        <v>1.4964614833509116</v>
      </c>
      <c r="H35" s="14">
        <v>3.2255430248784021</v>
      </c>
      <c r="I35" s="14">
        <v>2.7312190076494369</v>
      </c>
      <c r="J35" s="14">
        <v>5.5950457366660817</v>
      </c>
      <c r="K35" s="14">
        <v>5.5428997210944031</v>
      </c>
      <c r="L35" s="14">
        <v>5.8076892302912793</v>
      </c>
    </row>
    <row r="36" spans="2:12">
      <c r="B36" s="4" t="s">
        <v>13</v>
      </c>
      <c r="C36" s="14">
        <v>5.9841339782251657</v>
      </c>
      <c r="D36" s="14">
        <v>7.1222118760043678</v>
      </c>
      <c r="E36" s="14">
        <v>9.9911389802077544</v>
      </c>
      <c r="F36" s="14">
        <v>8.5032451520310275</v>
      </c>
      <c r="G36" s="14">
        <v>4.3250061707133902</v>
      </c>
      <c r="H36" s="14">
        <v>9.2865948762478929</v>
      </c>
      <c r="I36" s="14">
        <v>7.8442943360039488</v>
      </c>
      <c r="J36" s="14">
        <v>14.557223319526729</v>
      </c>
      <c r="K36" s="14">
        <v>14.151743494868885</v>
      </c>
      <c r="L36" s="14">
        <v>14.773639755242698</v>
      </c>
    </row>
    <row r="37" spans="2:12">
      <c r="B37" s="4" t="s">
        <v>14</v>
      </c>
      <c r="C37" s="13">
        <v>1.0306342860083164</v>
      </c>
      <c r="D37" s="13">
        <v>1.224071091544441</v>
      </c>
      <c r="E37" s="13">
        <v>1.7178718875554189</v>
      </c>
      <c r="F37" s="13">
        <v>1.4315081108309546</v>
      </c>
      <c r="G37" s="13">
        <v>0.72719007729083263</v>
      </c>
      <c r="H37" s="13">
        <v>1.5698133851859633</v>
      </c>
      <c r="I37" s="13">
        <v>1.3133247313064771</v>
      </c>
      <c r="J37" s="13">
        <v>2.2217522923070128</v>
      </c>
      <c r="K37" s="13">
        <v>2.1140492677244307</v>
      </c>
      <c r="L37" s="13">
        <v>2.2225836418123408</v>
      </c>
    </row>
    <row r="38" spans="2:12">
      <c r="B38" s="4" t="s">
        <v>15</v>
      </c>
      <c r="C38" s="14">
        <v>5.7288265216854235</v>
      </c>
      <c r="D38" s="14">
        <v>6.9151878823221526</v>
      </c>
      <c r="E38" s="14">
        <v>9.3244966827432094</v>
      </c>
      <c r="F38" s="14">
        <v>8.0669164877775081</v>
      </c>
      <c r="G38" s="14">
        <v>4.2125107629122649</v>
      </c>
      <c r="H38" s="14">
        <v>8.9706373993927659</v>
      </c>
      <c r="I38" s="14">
        <v>7.5629713040167577</v>
      </c>
      <c r="J38" s="14">
        <v>11.56036403064363</v>
      </c>
      <c r="K38" s="14">
        <v>11.109241843550016</v>
      </c>
      <c r="L38" s="14">
        <v>11.416137086552368</v>
      </c>
    </row>
    <row r="39" spans="2:12">
      <c r="B39" s="4" t="s">
        <v>16</v>
      </c>
      <c r="C39" s="13">
        <v>1.9449000112129551</v>
      </c>
      <c r="D39" s="13">
        <v>2.393266642339464</v>
      </c>
      <c r="E39" s="13">
        <v>3.0767954465601153</v>
      </c>
      <c r="F39" s="13">
        <v>2.5988177441786711</v>
      </c>
      <c r="G39" s="13">
        <v>1.5311194167987001</v>
      </c>
      <c r="H39" s="13">
        <v>3.2741390311131471</v>
      </c>
      <c r="I39" s="13">
        <v>2.6843998401097688</v>
      </c>
      <c r="J39" s="13">
        <v>3.5829342645993196</v>
      </c>
      <c r="K39" s="13">
        <v>3.4537130474730806</v>
      </c>
      <c r="L39" s="13">
        <v>3.4147761635468852</v>
      </c>
    </row>
    <row r="40" spans="2:12">
      <c r="B40" s="4" t="s">
        <v>17</v>
      </c>
      <c r="C40" s="13">
        <v>0.80989086451441394</v>
      </c>
      <c r="D40" s="13">
        <v>0.98477524924343196</v>
      </c>
      <c r="E40" s="13">
        <v>1.2048749027821744</v>
      </c>
      <c r="F40" s="13">
        <v>1.0429439707507671</v>
      </c>
      <c r="G40" s="13">
        <v>0.59251411323449577</v>
      </c>
      <c r="H40" s="13">
        <v>1.2915472523910778</v>
      </c>
      <c r="I40" s="13">
        <v>1.0892911063636284</v>
      </c>
      <c r="J40" s="13">
        <v>1.3078005471048479</v>
      </c>
      <c r="K40" s="13">
        <v>1.2524025731660977</v>
      </c>
      <c r="L40" s="13">
        <v>1.2414363090468621</v>
      </c>
    </row>
    <row r="41" spans="2:12">
      <c r="B41" s="4" t="s">
        <v>18</v>
      </c>
      <c r="C41" s="13">
        <v>2.9869039553979073</v>
      </c>
      <c r="D41" s="13">
        <v>3.7124196264435505</v>
      </c>
      <c r="E41" s="13">
        <v>4.4746568061143916</v>
      </c>
      <c r="F41" s="13">
        <v>3.5845829409126604</v>
      </c>
      <c r="G41" s="13">
        <v>2.2607812407628534</v>
      </c>
      <c r="H41" s="13">
        <v>4.8121481312075094</v>
      </c>
      <c r="I41" s="13">
        <v>3.9816506201859392</v>
      </c>
      <c r="J41" s="13">
        <v>4.9347575987702781</v>
      </c>
      <c r="K41" s="13">
        <v>4.7514914362028424</v>
      </c>
      <c r="L41" s="13">
        <v>4.5845869998456719</v>
      </c>
    </row>
    <row r="42" spans="2:12">
      <c r="B42" s="4" t="s">
        <v>19</v>
      </c>
      <c r="C42" s="16">
        <v>0.55066180924812613</v>
      </c>
      <c r="D42" s="16">
        <v>0.67661972461322217</v>
      </c>
      <c r="E42" s="13">
        <v>0.80624568145555009</v>
      </c>
      <c r="F42" s="13">
        <v>0.62654185017564612</v>
      </c>
      <c r="G42" s="16">
        <v>0.39685180518083607</v>
      </c>
      <c r="H42" s="16">
        <v>0.8717574192491877</v>
      </c>
      <c r="I42" s="16">
        <v>0.6949460762403602</v>
      </c>
      <c r="J42" s="16">
        <v>0.85137415956834261</v>
      </c>
      <c r="K42" s="13">
        <v>0.81269574979167025</v>
      </c>
      <c r="L42" s="13">
        <v>0.77687147422287739</v>
      </c>
    </row>
    <row r="43" spans="2:12">
      <c r="B43" s="4" t="s">
        <v>20</v>
      </c>
      <c r="C43" s="13">
        <v>3.9040671809996517</v>
      </c>
      <c r="D43" s="13">
        <v>4.7589034822558958</v>
      </c>
      <c r="E43" s="13">
        <v>5.687157585385159</v>
      </c>
      <c r="F43" s="13">
        <v>4.2641552440364965</v>
      </c>
      <c r="G43" s="13">
        <v>2.6839020780713843</v>
      </c>
      <c r="H43" s="13">
        <v>5.8961982809304789</v>
      </c>
      <c r="I43" s="13">
        <v>4.6915568205079152</v>
      </c>
      <c r="J43" s="13">
        <v>5.6489433865670575</v>
      </c>
      <c r="K43" s="13">
        <v>5.4049323576218082</v>
      </c>
      <c r="L43" s="13">
        <v>5.1312669127932615</v>
      </c>
    </row>
    <row r="44" spans="2:12">
      <c r="B44" s="4" t="s">
        <v>21</v>
      </c>
      <c r="C44" s="16">
        <v>0.85979646507244334</v>
      </c>
      <c r="D44" s="13">
        <v>1.0405137611723749</v>
      </c>
      <c r="E44" s="16">
        <v>1.2423997042191604</v>
      </c>
      <c r="F44" s="13">
        <v>0.91963443915203447</v>
      </c>
      <c r="G44" s="16">
        <v>0.55692098652162747</v>
      </c>
      <c r="H44" s="16">
        <v>1.2288630462779044</v>
      </c>
      <c r="I44" s="16">
        <v>0.96843149361432646</v>
      </c>
      <c r="J44" s="13">
        <v>1.182993808167516</v>
      </c>
      <c r="K44" s="16">
        <v>1.131649566091534</v>
      </c>
      <c r="L44" s="13">
        <v>1.0792381606717882</v>
      </c>
    </row>
    <row r="45" spans="2:12">
      <c r="B45" s="4" t="s">
        <v>22</v>
      </c>
      <c r="C45" s="13">
        <v>2.5375204442213692</v>
      </c>
      <c r="D45" s="13">
        <v>3.0264050661549806</v>
      </c>
      <c r="E45" s="13">
        <v>3.6698045780916644</v>
      </c>
      <c r="F45" s="13">
        <v>2.6450705449830201</v>
      </c>
      <c r="G45" s="13">
        <v>1.5434074987861568</v>
      </c>
      <c r="H45" s="13">
        <v>3.4845487036695513</v>
      </c>
      <c r="I45" s="13">
        <v>2.727627965531088</v>
      </c>
      <c r="J45" s="13">
        <v>3.3455060761000737</v>
      </c>
      <c r="K45" s="13">
        <v>3.1836063472488902</v>
      </c>
      <c r="L45" s="13">
        <v>3.0740056686197872</v>
      </c>
    </row>
    <row r="46" spans="2:12">
      <c r="B46" s="4" t="s">
        <v>23</v>
      </c>
      <c r="C46" s="16">
        <v>0.36621162961125586</v>
      </c>
      <c r="D46" s="16">
        <v>0.43047937267642672</v>
      </c>
      <c r="E46" s="16">
        <v>0.54276983852369631</v>
      </c>
      <c r="F46" s="16">
        <v>0.37849935330021595</v>
      </c>
      <c r="G46" s="16">
        <v>0.21706113160046836</v>
      </c>
      <c r="H46" s="16">
        <v>0.50425956740504585</v>
      </c>
      <c r="I46" s="16">
        <v>0.37557639957908256</v>
      </c>
      <c r="J46" s="16">
        <v>0.46703328896888341</v>
      </c>
      <c r="K46" s="16">
        <v>0.44781564870125357</v>
      </c>
      <c r="L46" s="16">
        <v>0.43503124090115197</v>
      </c>
    </row>
    <row r="47" spans="2:12">
      <c r="B47" s="4" t="s">
        <v>24</v>
      </c>
      <c r="C47" s="13">
        <v>2.4476339917544223</v>
      </c>
      <c r="D47" s="13">
        <v>2.8892291471850449</v>
      </c>
      <c r="E47" s="13">
        <v>3.6517377804375997</v>
      </c>
      <c r="F47" s="13">
        <v>2.4934611342037605</v>
      </c>
      <c r="G47" s="13">
        <v>1.4189404650569226</v>
      </c>
      <c r="H47" s="13">
        <v>3.2923100885229157</v>
      </c>
      <c r="I47" s="13">
        <v>2.4853943556542344</v>
      </c>
      <c r="J47" s="13">
        <v>3.0363796273018044</v>
      </c>
      <c r="K47" s="13">
        <v>2.9504241448212221</v>
      </c>
      <c r="L47" s="13">
        <v>2.8683650166609387</v>
      </c>
    </row>
    <row r="48" spans="2:12">
      <c r="B48" s="4" t="s">
        <v>25</v>
      </c>
      <c r="C48" s="16">
        <v>0.3771030556341996</v>
      </c>
      <c r="D48" s="16">
        <v>0.44743054367809526</v>
      </c>
      <c r="E48" s="16">
        <v>0.56700878157642631</v>
      </c>
      <c r="F48" s="16">
        <v>0.37821161652831758</v>
      </c>
      <c r="G48" s="16">
        <v>0.21658600490459293</v>
      </c>
      <c r="H48" s="16">
        <v>0.48497421618555114</v>
      </c>
      <c r="I48" s="16">
        <v>0.3733732381413587</v>
      </c>
      <c r="J48" s="16">
        <v>0.455342100235756</v>
      </c>
      <c r="K48" s="16">
        <v>0.43555554128294149</v>
      </c>
      <c r="L48" s="16">
        <v>0.43039724562031179</v>
      </c>
    </row>
    <row r="49" spans="2:12">
      <c r="B49" s="4" t="s">
        <v>8</v>
      </c>
      <c r="C49" s="13">
        <v>1.4188984015514565</v>
      </c>
      <c r="D49" s="13">
        <v>1.6560918387042052</v>
      </c>
      <c r="E49" s="13">
        <v>2.319195415622187</v>
      </c>
      <c r="F49" s="13">
        <v>1.915899197140428</v>
      </c>
      <c r="G49" s="13">
        <v>1.3992013391833873</v>
      </c>
      <c r="H49" s="13">
        <v>2.5321242327928499</v>
      </c>
      <c r="I49" s="13">
        <v>1.6039541802930457</v>
      </c>
      <c r="J49" s="13">
        <v>2.8110886637028862</v>
      </c>
      <c r="K49" s="13">
        <v>2.7052016257329106</v>
      </c>
      <c r="L49" s="13">
        <v>2.6208447787543436</v>
      </c>
    </row>
    <row r="50" spans="2:12">
      <c r="B50" s="4" t="s">
        <v>9</v>
      </c>
      <c r="C50" s="13">
        <v>7.8156853395484616E-2</v>
      </c>
      <c r="D50" s="13">
        <v>9.0386113351878322E-2</v>
      </c>
      <c r="E50" s="13">
        <v>0.12582922658279053</v>
      </c>
      <c r="F50" s="13">
        <v>0.10722716082448193</v>
      </c>
      <c r="G50" s="13">
        <v>0.13904682926963469</v>
      </c>
      <c r="H50" s="13">
        <v>0.17904981596245925</v>
      </c>
      <c r="I50" s="13">
        <v>0.14259945813557051</v>
      </c>
      <c r="J50" s="13">
        <v>0.32941502000778883</v>
      </c>
      <c r="K50" s="13">
        <v>0.31789535031349858</v>
      </c>
      <c r="L50" s="13">
        <v>0.32578742028732305</v>
      </c>
    </row>
    <row r="51" spans="2:12">
      <c r="B51" s="4" t="s">
        <v>4</v>
      </c>
      <c r="C51" s="13">
        <v>0.13097430343712352</v>
      </c>
      <c r="D51" s="13">
        <v>0.23161890214528405</v>
      </c>
      <c r="E51" s="13">
        <v>0.14928839591770846</v>
      </c>
      <c r="F51" s="13">
        <v>0.54893947977110047</v>
      </c>
      <c r="G51" s="13">
        <v>5.1824905987847981E-2</v>
      </c>
      <c r="H51" s="13">
        <v>0.31368074833198228</v>
      </c>
      <c r="I51" s="13">
        <v>0.13978998865363354</v>
      </c>
      <c r="J51" s="13">
        <v>0.64796870527767159</v>
      </c>
      <c r="K51" s="13">
        <v>0.85127434698646398</v>
      </c>
      <c r="L51" s="13">
        <v>0.3457741834337501</v>
      </c>
    </row>
    <row r="52" spans="2:12">
      <c r="B52" s="4" t="s">
        <v>5</v>
      </c>
      <c r="C52" s="13">
        <v>0.11301389580589716</v>
      </c>
      <c r="D52" s="13">
        <v>0.10985572427886117</v>
      </c>
      <c r="E52" s="13">
        <v>0.19095141732098175</v>
      </c>
      <c r="F52" s="13">
        <v>0.16437742222662977</v>
      </c>
      <c r="G52" s="13">
        <v>6.4433054223315828E-2</v>
      </c>
      <c r="H52" s="13">
        <v>0.27703976945987718</v>
      </c>
      <c r="I52" s="13">
        <v>0.14834807445848822</v>
      </c>
      <c r="J52" s="13">
        <v>0.62375068240546971</v>
      </c>
      <c r="K52" s="13">
        <v>0.61038569278839505</v>
      </c>
      <c r="L52" s="13">
        <v>0.55847861607125637</v>
      </c>
    </row>
    <row r="53" spans="2:12">
      <c r="B53" s="4" t="s">
        <v>6</v>
      </c>
      <c r="C53" s="13">
        <v>4.8008500305040405E-2</v>
      </c>
      <c r="D53" s="13">
        <v>3.2790907438815249E-2</v>
      </c>
      <c r="E53" s="13">
        <v>7.3394232725064998E-2</v>
      </c>
      <c r="F53" s="16">
        <v>5.1564810806121589E-2</v>
      </c>
      <c r="G53" s="13">
        <v>1.5213024818311648E-2</v>
      </c>
      <c r="H53" s="13">
        <v>8.7094650360587472E-2</v>
      </c>
      <c r="I53" s="13">
        <v>4.0553289030292053E-2</v>
      </c>
      <c r="J53" s="13">
        <v>0.1609044344562047</v>
      </c>
      <c r="K53" s="13">
        <v>0.150472686323328</v>
      </c>
      <c r="L53" s="16">
        <v>0.1426773747988189</v>
      </c>
    </row>
    <row r="54" spans="2:12" ht="16.5">
      <c r="B54" s="4" t="s">
        <v>107</v>
      </c>
      <c r="C54" s="17">
        <v>0.7030978675506292</v>
      </c>
      <c r="D54" s="17">
        <v>0.70313486564928374</v>
      </c>
      <c r="E54" s="17">
        <v>0.70320786189798057</v>
      </c>
      <c r="F54" s="17">
        <v>0.7029108771601319</v>
      </c>
      <c r="G54" s="17">
        <v>0.70308886801311865</v>
      </c>
      <c r="H54" s="17">
        <v>0.70302127479842369</v>
      </c>
      <c r="I54" s="17">
        <v>0.70299687274078848</v>
      </c>
      <c r="J54" s="17">
        <v>0.70306286934919926</v>
      </c>
      <c r="K54" s="17">
        <v>0.70304587022279041</v>
      </c>
      <c r="L54" s="17">
        <v>0.70300687222691127</v>
      </c>
    </row>
    <row r="55" spans="2:12" ht="16.5">
      <c r="B55" s="4" t="s">
        <v>108</v>
      </c>
      <c r="C55" s="17">
        <v>0.51298633304746233</v>
      </c>
      <c r="D55" s="17">
        <v>0.51298533308579919</v>
      </c>
      <c r="E55" s="17">
        <v>0.51297833335415588</v>
      </c>
      <c r="F55" s="17">
        <v>0.51304233090060769</v>
      </c>
      <c r="G55" s="17">
        <v>0.51308917800143916</v>
      </c>
      <c r="H55" s="17">
        <v>0.51308817802837714</v>
      </c>
      <c r="I55" s="17">
        <v>0.51307732955882357</v>
      </c>
      <c r="J55" s="17">
        <v>0.51307732955882357</v>
      </c>
      <c r="K55" s="17">
        <v>0.51308732917545663</v>
      </c>
      <c r="L55" s="17">
        <v>0.51308832913711999</v>
      </c>
    </row>
    <row r="56" spans="2:12" ht="16.5">
      <c r="B56" s="4" t="s">
        <v>109</v>
      </c>
      <c r="C56" s="16"/>
      <c r="D56" s="16"/>
      <c r="E56" s="16"/>
      <c r="F56" s="16"/>
      <c r="G56" s="16"/>
      <c r="H56" s="16"/>
      <c r="I56" s="16"/>
      <c r="J56" s="16"/>
      <c r="K56" s="16"/>
      <c r="L56" s="16"/>
    </row>
    <row r="57" spans="2:12" ht="16.5">
      <c r="B57" s="4" t="s">
        <v>110</v>
      </c>
      <c r="C57" s="16"/>
      <c r="D57" s="16"/>
      <c r="E57" s="16"/>
      <c r="F57" s="16"/>
      <c r="G57" s="16"/>
      <c r="H57" s="16"/>
      <c r="I57" s="16"/>
      <c r="J57" s="16"/>
      <c r="K57" s="16"/>
      <c r="L57" s="16"/>
    </row>
    <row r="58" spans="2:12" ht="16.5">
      <c r="B58" s="5" t="s">
        <v>111</v>
      </c>
      <c r="C58" s="11"/>
      <c r="D58" s="11"/>
      <c r="E58" s="11"/>
      <c r="F58" s="11"/>
      <c r="G58" s="11"/>
      <c r="H58" s="11"/>
      <c r="I58" s="11"/>
      <c r="J58" s="11"/>
      <c r="K58" s="11"/>
      <c r="L58" s="11"/>
    </row>
    <row r="59" spans="2:12" ht="17">
      <c r="B59" s="3" t="s">
        <v>120</v>
      </c>
      <c r="C59" s="24">
        <f>C54-((C28/C29)*($C$77*$D$76)/($C$76*$D$77))*(EXP($B$80*C5*10^6)-1)</f>
        <v>0.70307735998601972</v>
      </c>
      <c r="D59" s="24">
        <f>D54-((D28/D29)*($C$77*$D$76)/($C$76*$D$77))*(EXP($B$80*D5*10^6)-1)</f>
        <v>0.70312961133662533</v>
      </c>
      <c r="E59" s="24">
        <f>E54-((E28/E29)*($C$77*$D$76)/($C$76*$D$77))*(EXP($B$80*E5*10^6)-1)</f>
        <v>0.70319295590979503</v>
      </c>
      <c r="F59" s="24">
        <f>F54-((F28/F29)*($C$77*$D$76)/($C$76*$D$77))*(EXP($B$80*F5*10^6)-1)</f>
        <v>0.70289770480604208</v>
      </c>
      <c r="G59" s="24">
        <f>G54-((G28/G29)*($C$77*$D$76)/($C$76*$D$77))*(EXP($B$80*G5*10^6)-1)</f>
        <v>0.70308043632709727</v>
      </c>
      <c r="H59" s="24">
        <f t="shared" ref="H59:L59" si="3">H54-((H28/H29)*($C$77*$D$76)/($C$76*$D$77))*(EXP($B$80*H5*10^6)-1)</f>
        <v>0.70300099240707736</v>
      </c>
      <c r="I59" s="24">
        <f t="shared" si="3"/>
        <v>0.70297513176560467</v>
      </c>
      <c r="J59" s="24">
        <f t="shared" si="3"/>
        <v>0.70304164888677689</v>
      </c>
      <c r="K59" s="24">
        <f t="shared" si="3"/>
        <v>0.70303333151717395</v>
      </c>
      <c r="L59" s="24">
        <f t="shared" si="3"/>
        <v>0.70299364586677182</v>
      </c>
    </row>
    <row r="60" spans="2:12" ht="17">
      <c r="B60" t="s">
        <v>121</v>
      </c>
      <c r="C60" s="17">
        <f>C55-((C39/C38)*($F$77*$E$76)/($E$77*$F$76))*(EXP($B$81*C5*10^6)-1)</f>
        <v>0.51296539192716595</v>
      </c>
      <c r="D60" s="17">
        <f>D55-((D39/D38)*($F$77*$E$76)/($E$77*$F$76))*(EXP($B$81*D5*10^6)-1)</f>
        <v>0.51296398517362185</v>
      </c>
      <c r="E60" s="17">
        <f>E55-((E39/E38)*($F$77*$E$76)/($E$77*$F$76))*(EXP($B$81*E5*10^6)-1)</f>
        <v>0.5129579797403685</v>
      </c>
      <c r="F60" s="17">
        <f>F55-((F39/F38)*($F$77*$E$76)/($E$77*$F$76))*(EXP($B$81*F5*10^6)-1)</f>
        <v>0.51302245912994049</v>
      </c>
      <c r="G60" s="17">
        <f>G55-((G39/G38)*($F$77*$E$76)/($E$77*$F$76))*(EXP($B$81*G5*10^6)-1)</f>
        <v>0.51306675796342704</v>
      </c>
      <c r="H60" s="17">
        <f t="shared" ref="H60:L60" si="4">H55-((H39/H38)*($F$77*$E$76)/($E$77*$F$76))*(EXP($B$81*H5*10^6)-1)</f>
        <v>0.51306566457492742</v>
      </c>
      <c r="I60" s="17">
        <f t="shared" si="4"/>
        <v>0.51305543566257084</v>
      </c>
      <c r="J60" s="17">
        <f t="shared" si="4"/>
        <v>0.51305821185917122</v>
      </c>
      <c r="K60" s="17">
        <f t="shared" si="4"/>
        <v>0.51306815264060524</v>
      </c>
      <c r="L60" s="17">
        <f t="shared" si="4"/>
        <v>0.51306987849988583</v>
      </c>
    </row>
    <row r="61" spans="2:12" ht="17.5">
      <c r="B61" s="22" t="s">
        <v>145</v>
      </c>
      <c r="C61" s="16"/>
      <c r="D61" s="16"/>
      <c r="E61" s="16"/>
      <c r="F61" s="16"/>
      <c r="G61" s="16"/>
      <c r="H61" s="16"/>
      <c r="I61" s="16"/>
      <c r="J61" s="16"/>
      <c r="K61" s="16"/>
      <c r="L61" s="16"/>
    </row>
    <row r="62" spans="2:12" ht="17.5">
      <c r="B62" s="21" t="s">
        <v>146</v>
      </c>
      <c r="C62" s="16"/>
      <c r="D62" s="16"/>
      <c r="E62" s="16"/>
      <c r="F62" s="16"/>
      <c r="G62" s="16"/>
      <c r="H62" s="16"/>
      <c r="I62" s="16"/>
      <c r="J62" s="16"/>
      <c r="K62" s="16"/>
      <c r="L62" s="16"/>
    </row>
    <row r="63" spans="2:12" ht="17.5">
      <c r="B63" s="23" t="s">
        <v>148</v>
      </c>
      <c r="C63" s="12"/>
      <c r="D63" s="12"/>
      <c r="E63" s="12"/>
      <c r="F63" s="12"/>
      <c r="G63" s="12"/>
      <c r="H63" s="12"/>
      <c r="I63" s="12"/>
      <c r="J63" s="12"/>
      <c r="K63" s="12"/>
      <c r="L63" s="12"/>
    </row>
    <row r="64" spans="2:12">
      <c r="B64" s="34" t="s">
        <v>152</v>
      </c>
    </row>
    <row r="65" spans="1:13" ht="17.5">
      <c r="B65" s="4" t="s">
        <v>113</v>
      </c>
    </row>
    <row r="66" spans="1:13">
      <c r="B66" s="4" t="s">
        <v>114</v>
      </c>
    </row>
    <row r="67" spans="1:13" ht="17.5">
      <c r="B67" t="s">
        <v>117</v>
      </c>
    </row>
    <row r="68" spans="1:13" ht="16.5">
      <c r="B68" s="4" t="s">
        <v>150</v>
      </c>
    </row>
    <row r="69" spans="1:13" ht="16.5">
      <c r="B69" s="18" t="s">
        <v>115</v>
      </c>
    </row>
    <row r="70" spans="1:13" ht="16.5">
      <c r="B70" t="s">
        <v>142</v>
      </c>
    </row>
    <row r="71" spans="1:13">
      <c r="B71" t="s">
        <v>187</v>
      </c>
    </row>
    <row r="74" spans="1:13" ht="15" thickBot="1"/>
    <row r="75" spans="1:13">
      <c r="A75" s="49" t="s">
        <v>188</v>
      </c>
      <c r="B75" s="50"/>
      <c r="C75" s="50" t="s">
        <v>124</v>
      </c>
      <c r="D75" s="51" t="s">
        <v>125</v>
      </c>
      <c r="E75" s="51" t="s">
        <v>126</v>
      </c>
      <c r="F75" s="51" t="s">
        <v>127</v>
      </c>
      <c r="G75" s="51" t="s">
        <v>128</v>
      </c>
      <c r="H75" s="51" t="s">
        <v>129</v>
      </c>
      <c r="I75" s="51" t="s">
        <v>130</v>
      </c>
      <c r="J75" s="50"/>
      <c r="K75" s="50"/>
      <c r="L75" s="50"/>
      <c r="M75" s="52"/>
    </row>
    <row r="76" spans="1:13">
      <c r="A76" s="53"/>
      <c r="B76" s="54" t="s">
        <v>122</v>
      </c>
      <c r="C76" s="54">
        <v>85.467799999999997</v>
      </c>
      <c r="D76" s="55">
        <v>87.62</v>
      </c>
      <c r="E76" s="55">
        <v>144.24199999999999</v>
      </c>
      <c r="F76" s="54">
        <v>150.36000000000001</v>
      </c>
      <c r="G76" s="55">
        <v>207.2</v>
      </c>
      <c r="H76" s="55">
        <v>232.0377</v>
      </c>
      <c r="I76" s="55">
        <v>238.02891</v>
      </c>
      <c r="J76" s="54"/>
      <c r="K76" s="54"/>
      <c r="L76" s="54"/>
      <c r="M76" s="56"/>
    </row>
    <row r="77" spans="1:13">
      <c r="A77" s="53"/>
      <c r="B77" s="54" t="s">
        <v>123</v>
      </c>
      <c r="C77" s="54">
        <v>0.27829999999999999</v>
      </c>
      <c r="D77" s="57">
        <v>9.8599999999999993E-2</v>
      </c>
      <c r="E77" s="58">
        <v>0.23798</v>
      </c>
      <c r="F77" s="54">
        <v>0.15</v>
      </c>
      <c r="G77" s="54">
        <v>1.4E-2</v>
      </c>
      <c r="H77" s="54">
        <v>0.99980000000000002</v>
      </c>
      <c r="I77" s="54">
        <v>0.99274200000000001</v>
      </c>
      <c r="J77" s="54"/>
      <c r="K77" s="54"/>
      <c r="L77" s="54"/>
      <c r="M77" s="56"/>
    </row>
    <row r="78" spans="1:13">
      <c r="A78" s="53"/>
      <c r="B78" s="54"/>
      <c r="C78" s="54"/>
      <c r="D78" s="54"/>
      <c r="E78" s="54"/>
      <c r="F78" s="54"/>
      <c r="G78" s="54"/>
      <c r="H78" s="54"/>
      <c r="I78" s="68" t="s">
        <v>138</v>
      </c>
      <c r="J78" s="54"/>
      <c r="K78" s="54"/>
      <c r="L78" s="54"/>
      <c r="M78" s="56"/>
    </row>
    <row r="79" spans="1:13">
      <c r="A79" s="53" t="s">
        <v>131</v>
      </c>
      <c r="B79" s="61" t="s">
        <v>143</v>
      </c>
      <c r="C79" s="54"/>
      <c r="D79" s="54"/>
      <c r="E79" s="54"/>
      <c r="F79" s="54"/>
      <c r="G79" s="54"/>
      <c r="H79" s="54"/>
      <c r="I79" s="62" t="s">
        <v>139</v>
      </c>
      <c r="J79" s="54" t="s">
        <v>137</v>
      </c>
      <c r="K79" s="54"/>
      <c r="L79" s="54"/>
      <c r="M79" s="56"/>
    </row>
    <row r="80" spans="1:13">
      <c r="A80" s="53" t="s">
        <v>132</v>
      </c>
      <c r="B80" s="62">
        <v>1.3930000000000001E-11</v>
      </c>
      <c r="C80" s="54">
        <f>(C28/C29)*($C$77*$D$76)/($C$76*$D$77)</f>
        <v>9.4360706744448214E-2</v>
      </c>
      <c r="D80" s="54"/>
      <c r="E80" s="54"/>
      <c r="F80" s="54"/>
      <c r="G80" s="54"/>
      <c r="H80" s="54"/>
      <c r="I80" s="54">
        <v>17.899999999999999</v>
      </c>
      <c r="J80" s="54">
        <v>378</v>
      </c>
      <c r="K80" s="54">
        <f>(I80/J80)*($C$77*$D$76)/($C$76*$D$77)</f>
        <v>0.13702450640466279</v>
      </c>
      <c r="L80" s="54"/>
      <c r="M80" s="56"/>
    </row>
    <row r="81" spans="1:13">
      <c r="A81" s="53" t="s">
        <v>133</v>
      </c>
      <c r="B81" s="62">
        <v>6.5390000000000003E-12</v>
      </c>
      <c r="C81" s="54">
        <f>(C39/C38)*($F$77*$E$76)/($E$77*$F$76)</f>
        <v>0.20527772447615547</v>
      </c>
      <c r="D81" s="54"/>
      <c r="E81" s="54"/>
      <c r="F81" s="54"/>
      <c r="G81" s="54"/>
      <c r="H81" s="54"/>
      <c r="I81" s="54">
        <v>2.99</v>
      </c>
      <c r="J81" s="54">
        <v>22.5</v>
      </c>
      <c r="K81" s="54">
        <f>(I81/J81)*($F$77*$E$76)/($E$77*$F$76)</f>
        <v>8.0352406393372225E-2</v>
      </c>
      <c r="L81" s="54"/>
      <c r="M81" s="56"/>
    </row>
    <row r="82" spans="1:13">
      <c r="A82" s="53" t="s">
        <v>134</v>
      </c>
      <c r="B82" s="62">
        <v>1.5512499999999999E-10</v>
      </c>
      <c r="C82" s="54">
        <f>(C53/C51)*($I$77*$G$76)/($G$77*$I$76)</f>
        <v>22.625617756524225</v>
      </c>
      <c r="D82" s="54"/>
      <c r="E82" s="54"/>
      <c r="F82" s="54"/>
      <c r="G82" s="54"/>
      <c r="H82" s="54"/>
      <c r="I82" s="54">
        <v>0.57999999999999996</v>
      </c>
      <c r="J82" s="54">
        <v>7.45</v>
      </c>
      <c r="K82" s="54">
        <f>(I82/J82)*($I$77*$G$76)/($G$77*$I$76)</f>
        <v>4.805517070743929</v>
      </c>
      <c r="L82" s="54"/>
      <c r="M82" s="56"/>
    </row>
    <row r="83" spans="1:13">
      <c r="A83" s="53" t="s">
        <v>135</v>
      </c>
      <c r="B83" s="62">
        <v>9.8484999999999996E-10</v>
      </c>
      <c r="C83" s="54">
        <f>(C53/C51)*((1-$I$77)*$G$76)/($G$77*$I$76)</f>
        <v>0.16541733267742528</v>
      </c>
      <c r="D83" s="54">
        <f>C82/137.88</f>
        <v>0.16409644441923577</v>
      </c>
      <c r="E83" s="54"/>
      <c r="F83" s="54"/>
      <c r="G83" s="54"/>
      <c r="H83" s="54"/>
      <c r="I83" s="54">
        <v>0.57999999999999996</v>
      </c>
      <c r="J83" s="54">
        <v>7.45</v>
      </c>
      <c r="K83" s="54">
        <f>(I83/J83)*((1-$I$77)*$G$76)/($G$77*$I$76)</f>
        <v>3.513344141726589E-2</v>
      </c>
      <c r="L83" s="54">
        <f>K82/137.88</f>
        <v>3.4852894333796992E-2</v>
      </c>
      <c r="M83" s="56"/>
    </row>
    <row r="84" spans="1:13">
      <c r="A84" s="53" t="s">
        <v>136</v>
      </c>
      <c r="B84" s="62">
        <v>4.9475000000000002E-11</v>
      </c>
      <c r="C84" s="54">
        <f>(C52/C51)*($H$77*$G$76)/($G$77*$H$76)</f>
        <v>55.025252552486982</v>
      </c>
      <c r="D84" s="54"/>
      <c r="E84" s="54"/>
      <c r="F84" s="54"/>
      <c r="G84" s="54"/>
      <c r="H84" s="54"/>
      <c r="I84" s="54">
        <v>2.93</v>
      </c>
      <c r="J84" s="54">
        <v>7.45</v>
      </c>
      <c r="K84" s="54">
        <f>(I84/J84)*($H$77*$G$76)/($G$77*$H$76)</f>
        <v>25.080006424436242</v>
      </c>
      <c r="L84" s="54"/>
      <c r="M84" s="56"/>
    </row>
    <row r="85" spans="1:13">
      <c r="A85" s="53"/>
      <c r="B85" s="54"/>
      <c r="C85" s="54"/>
      <c r="D85" s="54"/>
      <c r="E85" s="54"/>
      <c r="F85" s="54"/>
      <c r="G85" s="54"/>
      <c r="H85" s="54"/>
      <c r="I85" s="68" t="s">
        <v>138</v>
      </c>
      <c r="J85" s="54" t="s">
        <v>141</v>
      </c>
      <c r="K85" s="54" t="s">
        <v>140</v>
      </c>
      <c r="L85" s="54"/>
      <c r="M85" s="56"/>
    </row>
    <row r="86" spans="1:13" ht="17">
      <c r="A86" s="53" t="s">
        <v>120</v>
      </c>
      <c r="B86" s="54"/>
      <c r="C86" s="54">
        <f>C54-((C28/C29)*($C$77*$D$76)/($C$76*$D$77))*(EXP($B$80*C5*10^6)-1)</f>
        <v>0.70307735998601972</v>
      </c>
      <c r="D86" s="69">
        <f>D54-((D28/D29)*($C$77*$D$76)/($C$76*$D$77))*(EXP($B$80*D5*10^6)-1)</f>
        <v>0.70312961133662533</v>
      </c>
      <c r="E86" s="69">
        <f>E54-((E28/E29)*($C$77*$D$76)/($C$76*$D$77))*(EXP($B$80*E5*10^6)-1)</f>
        <v>0.70319295590979503</v>
      </c>
      <c r="F86" s="70">
        <f>F54-((F28/F29)*($C$77*$D$76)/($C$76*$D$77))*(EXP($B$80*F5*10^6)-1)</f>
        <v>0.70289770480604208</v>
      </c>
      <c r="G86" s="70">
        <f>G54-((G28/G29)*($C$77*$D$76)/($C$76*$D$77))*(EXP($B$80*G5*10^6)-1)</f>
        <v>0.70308043632709727</v>
      </c>
      <c r="H86" s="54"/>
      <c r="I86" s="54">
        <v>0.70448495948524092</v>
      </c>
      <c r="J86" s="54">
        <v>1.1399999999999999</v>
      </c>
      <c r="K86" s="54">
        <f>I86-K80*(EXP(J86*10^6*$B$80)-1)</f>
        <v>0.70448278349139681</v>
      </c>
      <c r="L86" s="54"/>
      <c r="M86" s="56">
        <v>0.70448278349139681</v>
      </c>
    </row>
    <row r="87" spans="1:13" ht="17">
      <c r="A87" s="53" t="s">
        <v>121</v>
      </c>
      <c r="B87" s="54"/>
      <c r="C87" s="54">
        <f>C55-((C39/C38)*($F$77*$E$76)/($E$77*$F$76))*(EXP($B$81*C5*10^6)-1)</f>
        <v>0.51296539192716595</v>
      </c>
      <c r="D87" s="54">
        <f>D55-((D39/D38)*($F$77*$E$76)/($E$77*$F$76))*(EXP($B$81*D5*10^6)-1)</f>
        <v>0.51296398517362185</v>
      </c>
      <c r="E87" s="54">
        <f>E55-((E39/E38)*($F$77*$E$76)/($E$77*$F$76))*(EXP($B$81*E5*10^6)-1)</f>
        <v>0.5129579797403685</v>
      </c>
      <c r="F87" s="54">
        <f>F55-((F39/F38)*($F$77*$E$76)/($E$77*$F$76))*(EXP($B$81*F5*10^6)-1)</f>
        <v>0.51302245912994049</v>
      </c>
      <c r="G87" s="54">
        <f>G55-((G39/G38)*($F$77*$E$76)/($E$77*$F$76))*(EXP($B$81*G5*10^6)-1)</f>
        <v>0.51306675796342704</v>
      </c>
      <c r="H87" s="54"/>
      <c r="I87" s="54">
        <v>0.5125980259533216</v>
      </c>
      <c r="J87" s="54"/>
      <c r="K87" s="54">
        <f>I87-K81*(EXP(B81*$J$86*10^6)-1)</f>
        <v>0.51259742696728972</v>
      </c>
      <c r="L87" s="54"/>
      <c r="M87" s="56">
        <v>0.51259742696728972</v>
      </c>
    </row>
    <row r="88" spans="1:13" ht="17.5">
      <c r="A88" s="71" t="s">
        <v>145</v>
      </c>
      <c r="B88" s="54"/>
      <c r="C88" s="54">
        <f>C56-((C53/C51)*($I$77*$G$76)/($G$77*$I$76))*(EXP($B$82*C5*10^6)-1)</f>
        <v>-5.4819166758727521E-2</v>
      </c>
      <c r="D88" s="54">
        <f>D56-((D53/D51)*($I$77*$G$76)/($G$77*$I$76))*(EXP($B$82*D5*10^6)-1)</f>
        <v>-2.1172874551468872E-2</v>
      </c>
      <c r="E88" s="54">
        <f>E56-((E53/E51)*($I$77*$G$76)/($G$77*$I$76))*(EXP($B$82*E5*10^6)-1)</f>
        <v>-7.3525209535175926E-2</v>
      </c>
      <c r="F88" s="54">
        <f>F56-((F53/F51)*($I$77*$G$76)/($G$77*$I$76))*(EXP($B$82*F5*10^6)-1)</f>
        <v>-1.40484804056656E-2</v>
      </c>
      <c r="G88" s="54">
        <f>G56-((G53/G51)*($I$77*$G$76)/($G$77*$I$76))*(EXP($B$82*G5*10^6)-1)</f>
        <v>-4.3901305857626506E-2</v>
      </c>
      <c r="H88" s="54"/>
      <c r="I88" s="54">
        <v>18.521340379051779</v>
      </c>
      <c r="J88" s="54"/>
      <c r="K88" s="54">
        <f>I88-K82*(EXP(B82*$J$86*10^6)-1)</f>
        <v>18.520490484252651</v>
      </c>
      <c r="L88" s="54"/>
      <c r="M88" s="56">
        <v>18.520490484252651</v>
      </c>
    </row>
    <row r="89" spans="1:13" ht="17.5">
      <c r="A89" s="72" t="s">
        <v>146</v>
      </c>
      <c r="B89" s="54"/>
      <c r="C89" s="54">
        <f>C57-((C53/C51)*((1-$I$77)*$G$76)/($G$77*$I$76))*(EXP($B$83*C5*10^6)-1)</f>
        <v>-2.5610387457600486E-3</v>
      </c>
      <c r="D89" s="54">
        <f>D57-((D53/D51)*((1-$I$77)*$G$76)/($G$77*$I$76))*(EXP($B$83*D5*10^6)-1)</f>
        <v>-9.8915316104829058E-4</v>
      </c>
      <c r="E89" s="54">
        <f>E57-((E53/E51)*((1-$I$77)*$G$76)/($G$77*$I$76))*(EXP($B$83*E5*10^6)-1)</f>
        <v>-3.4349465988505411E-3</v>
      </c>
      <c r="F89" s="54">
        <f>F57-((F53/F51)*((1-$I$77)*$G$76)/($G$77*$I$76))*(EXP($B$83*F5*10^6)-1)</f>
        <v>-6.5631611652018466E-4</v>
      </c>
      <c r="G89" s="54">
        <f>G57-((G53/G51)*((1-$I$77)*$G$76)/($G$77*$I$76))*(EXP($B$83*G5*10^6)-1)</f>
        <v>-2.0509787349685346E-3</v>
      </c>
      <c r="H89" s="54"/>
      <c r="I89" s="54">
        <v>15.630176366922729</v>
      </c>
      <c r="J89" s="54"/>
      <c r="K89" s="54">
        <f>I89-K83*(EXP(B83*$J$86*10^6)-1)</f>
        <v>15.63013689943768</v>
      </c>
      <c r="L89" s="54"/>
      <c r="M89" s="56">
        <v>15.63013689943768</v>
      </c>
    </row>
    <row r="90" spans="1:13" ht="18" thickBot="1">
      <c r="A90" s="73" t="s">
        <v>148</v>
      </c>
      <c r="B90" s="65"/>
      <c r="C90" s="65">
        <f>C58-((C52/C51)*($H$77*$G$76)/($G$77*$H$76))*(EXP($B$84*C5*10^6)-1)</f>
        <v>-4.2485433404701761E-2</v>
      </c>
      <c r="D90" s="65">
        <f>D58-((D52/D51)*($H$77*$G$76)/($G$77*$H$76))*(EXP($B$84*D5*10^6)-1)</f>
        <v>-2.3353017092760039E-2</v>
      </c>
      <c r="E90" s="65">
        <f>E58-((E52/E51)*($H$77*$G$76)/($G$77*$H$76))*(EXP($B$84*E5*10^6)-1)</f>
        <v>-6.2978329795248644E-2</v>
      </c>
      <c r="F90" s="65">
        <f>F58-((F52/F51)*($H$77*$G$76)/($G$77*$H$76))*(EXP($B$84*F5*10^6)-1)</f>
        <v>-1.4743887327976943E-2</v>
      </c>
      <c r="G90" s="65">
        <f>G58-((G52/G51)*($H$77*$G$76)/($G$77*$H$76))*(EXP($B$84*G5*10^6)-1)</f>
        <v>-6.1215936708365261E-2</v>
      </c>
      <c r="H90" s="65"/>
      <c r="I90" s="65">
        <v>38.790237782195469</v>
      </c>
      <c r="J90" s="65"/>
      <c r="K90" s="65">
        <f>I90-K84*(EXP(B84*$J$86*10^6)-1)</f>
        <v>38.788823192320997</v>
      </c>
      <c r="L90" s="65"/>
      <c r="M90" s="67">
        <v>38.788823192320997</v>
      </c>
    </row>
  </sheetData>
  <mergeCells count="2">
    <mergeCell ref="C3:I3"/>
    <mergeCell ref="J3:L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Con Co</vt:lpstr>
      <vt:lpstr>Ly Son-Quang Ngai</vt:lpstr>
      <vt:lpstr>Kong Plong</vt:lpstr>
      <vt:lpstr>Pleiku</vt:lpstr>
      <vt:lpstr>Buon Ma Thout</vt:lpstr>
      <vt:lpstr>Phuoc Long</vt:lpstr>
      <vt:lpstr>Xuan Loc</vt:lpstr>
      <vt:lpstr>Phu Quy</vt:lpstr>
      <vt:lpstr>EVS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Nghiem</dc:creator>
  <cp:lastModifiedBy>Nghiem</cp:lastModifiedBy>
  <dcterms:created xsi:type="dcterms:W3CDTF">2020-06-10T09:00:10Z</dcterms:created>
  <dcterms:modified xsi:type="dcterms:W3CDTF">2021-09-24T03:16:25Z</dcterms:modified>
</cp:coreProperties>
</file>