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ssioferrari/Dropbox (CNR Istituto Scienze E Tecnologie)/CNR/articles/2021/csur_2021_rail/"/>
    </mc:Choice>
  </mc:AlternateContent>
  <xr:revisionPtr revIDLastSave="0" documentId="13_ncr:1_{693E8AC5-7C2A-A943-B96D-E2ABD418C8B5}" xr6:coauthVersionLast="47" xr6:coauthVersionMax="47" xr10:uidLastSave="{00000000-0000-0000-0000-000000000000}"/>
  <bookViews>
    <workbookView xWindow="2740" yWindow="460" windowWidth="27280" windowHeight="16540" xr2:uid="{FEDF0E5C-83C1-6342-AB2A-EA4F2CF663D9}"/>
  </bookViews>
  <sheets>
    <sheet name="Study List" sheetId="2" r:id="rId1"/>
    <sheet name="Data Extraction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8" i="1" l="1"/>
  <c r="B247" i="1"/>
  <c r="B246" i="1"/>
  <c r="B245" i="1"/>
  <c r="B244" i="1"/>
  <c r="B243" i="1"/>
  <c r="B242" i="1"/>
  <c r="B240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<sst xmlns="http://schemas.openxmlformats.org/spreadsheetml/2006/main" count="6798" uniqueCount="2160">
  <si>
    <t>ID</t>
  </si>
  <si>
    <t>Paper Title</t>
  </si>
  <si>
    <t>Source Library</t>
  </si>
  <si>
    <t>Formalism</t>
  </si>
  <si>
    <t>Name of the Technique</t>
  </si>
  <si>
    <t>Method or Language Family</t>
  </si>
  <si>
    <t>Method or Input Language(s)</t>
  </si>
  <si>
    <t>Tool Name(s)</t>
  </si>
  <si>
    <t>Phases (P/R/A/D/I/T/N/V/M)</t>
  </si>
  <si>
    <t>Category of Railway System</t>
  </si>
  <si>
    <t>Sub-category of Railway System</t>
  </si>
  <si>
    <t>Type of Study (CS/DC/EX/ER)</t>
  </si>
  <si>
    <t>Industrial Evaluation (NO/LAB / IND / DEV)</t>
  </si>
  <si>
    <t>Authorship (A/I/AI)</t>
  </si>
  <si>
    <t>ACM</t>
  </si>
  <si>
    <t>SFF</t>
  </si>
  <si>
    <t>model-based development / model checking / modelling / formal verification / refinement</t>
  </si>
  <si>
    <t>Other</t>
  </si>
  <si>
    <t>SPES Modeling Framework (SPES MF)</t>
  </si>
  <si>
    <t>AutoFOCUS3 / NuSMV</t>
  </si>
  <si>
    <t>R / A</t>
  </si>
  <si>
    <t>CBTC</t>
  </si>
  <si>
    <t>Platform Screen Door Controller</t>
  </si>
  <si>
    <t>ER</t>
  </si>
  <si>
    <t>IND</t>
  </si>
  <si>
    <t>AI</t>
  </si>
  <si>
    <t>model-based development / model transformation / modelling / refinement</t>
  </si>
  <si>
    <t>B / SysML / UML / OCL</t>
  </si>
  <si>
    <t>SysML / B / Object Constraint Language (OCL) / Action Language for Foundational UML (Alf)</t>
  </si>
  <si>
    <t>Atelier-B</t>
  </si>
  <si>
    <t>A</t>
  </si>
  <si>
    <t>NS</t>
  </si>
  <si>
    <t>Railway Crossing Controller</t>
  </si>
  <si>
    <t>EX</t>
  </si>
  <si>
    <t>LAB</t>
  </si>
  <si>
    <t>model checking / modelling / formal verification</t>
  </si>
  <si>
    <t>UML</t>
  </si>
  <si>
    <t>UML / Controlled Natural Language (CNL)</t>
  </si>
  <si>
    <t>IBM RequisitePro / IBM Rational / NuSMV</t>
  </si>
  <si>
    <t>R</t>
  </si>
  <si>
    <t>ERTMS-ETCS</t>
  </si>
  <si>
    <t>HLCL</t>
  </si>
  <si>
    <t>model checking / SMT solving / SAT solving / modelling / formal verification</t>
  </si>
  <si>
    <t>Object Temporal with Hybrid Expressions Linear-time LOgic (OTHELLO) / UML</t>
  </si>
  <si>
    <t>IBM RequisitePro / IBM Rational / NuSMV / MATHSAT</t>
  </si>
  <si>
    <t>F</t>
  </si>
  <si>
    <t>theorem proving / modelling / formal verification</t>
  </si>
  <si>
    <t>TRIO</t>
  </si>
  <si>
    <t>PVS</t>
  </si>
  <si>
    <t>modelling / formal verification / refinement</t>
  </si>
  <si>
    <t>Automata</t>
  </si>
  <si>
    <t>Interface Automata</t>
  </si>
  <si>
    <t>Not Specified</t>
  </si>
  <si>
    <t>model-based development / model checking / modelling / formal verification</t>
  </si>
  <si>
    <t>SCADE</t>
  </si>
  <si>
    <t>SCADE / SliceScadeEditor</t>
  </si>
  <si>
    <t>EX / ER</t>
  </si>
  <si>
    <t>SF</t>
  </si>
  <si>
    <t>model-based development / modelling</t>
  </si>
  <si>
    <t>UML / MARTE / FCM</t>
  </si>
  <si>
    <t>Papyrus</t>
  </si>
  <si>
    <t>model-based development / model transformation / simulation / theorem proving / modelling / refinement / formal verification</t>
  </si>
  <si>
    <t>Block diagrams / CSP / HOL</t>
  </si>
  <si>
    <t>Simulink Block diagrams / Hybrid CSP (HCSP) (with differential equations) / Isabelle-HOL</t>
  </si>
  <si>
    <t>Simulink / Hybrid Hoare Logic Prover / S2H</t>
  </si>
  <si>
    <t>CTCS</t>
  </si>
  <si>
    <t>ScienceDirect</t>
  </si>
  <si>
    <t>model-based development / model-based testing / simulation / modelling</t>
  </si>
  <si>
    <t>Message Sequence Charts</t>
  </si>
  <si>
    <t>SDL / Message Sequence Charts</t>
  </si>
  <si>
    <t>Telelogic TAU</t>
  </si>
  <si>
    <t>A / M</t>
  </si>
  <si>
    <t>Axle Counter</t>
  </si>
  <si>
    <t>model-based development / modelling / formal verification</t>
  </si>
  <si>
    <t>UML / OCL</t>
  </si>
  <si>
    <t>UML / Object Constraint Language (OCL)</t>
  </si>
  <si>
    <t>UML-based Specification Environment (USE)</t>
  </si>
  <si>
    <t>model-based development / modelling / reachability analysis</t>
  </si>
  <si>
    <t>Petri nets</t>
  </si>
  <si>
    <t>p-time Petri Nets / t-time Petri Nets</t>
  </si>
  <si>
    <t>modelling / static checking / simulation / refinement</t>
  </si>
  <si>
    <t>Z</t>
  </si>
  <si>
    <t>ZLOG</t>
  </si>
  <si>
    <t>R / A / V</t>
  </si>
  <si>
    <t>ATO</t>
  </si>
  <si>
    <t>I</t>
  </si>
  <si>
    <t>theorem proving / modelling / formal verification / simulation</t>
  </si>
  <si>
    <t>Not Available</t>
  </si>
  <si>
    <t>HATS / Rewrite Rule Laboratory (RRL)</t>
  </si>
  <si>
    <t>model checking / test generation / modelling / model-based testing / formal verification</t>
  </si>
  <si>
    <t>FSM</t>
  </si>
  <si>
    <t>Labelled Transition System / Finite State Machines</t>
  </si>
  <si>
    <t>RSPVTE (Railway Signaling Protocol Verification and Testing Environment)</t>
  </si>
  <si>
    <t>A / T</t>
  </si>
  <si>
    <t>SAT solving / modelling / refinement / formal verification</t>
  </si>
  <si>
    <t>Algebraic theory</t>
  </si>
  <si>
    <t>REDLOG</t>
  </si>
  <si>
    <t>RBC</t>
  </si>
  <si>
    <t>CSP / Z</t>
  </si>
  <si>
    <t>CSP / Object-Z / duration calculus</t>
  </si>
  <si>
    <t>Syspect / CS-OZ-DC / ARMC / SLAB</t>
  </si>
  <si>
    <t>Automation Petri Nets</t>
  </si>
  <si>
    <t>model-based development / modelling / simulation / reachability analysis / formal verification</t>
  </si>
  <si>
    <t>Colored Petri Nets</t>
  </si>
  <si>
    <t>model-based development / model-based testing / test generation / model checking / SAT solving / static analysis / modelling / simulation / code generation / formal verification</t>
  </si>
  <si>
    <t>Block diagrams / Statecharts</t>
  </si>
  <si>
    <t>Simulink block diagrams / Simulink statecharts</t>
  </si>
  <si>
    <t>Simulink Design Verifier / Simulink / Polyspace</t>
  </si>
  <si>
    <t>R / A / D / I / T / V</t>
  </si>
  <si>
    <t>ATP</t>
  </si>
  <si>
    <t>CS</t>
  </si>
  <si>
    <t>DEV</t>
  </si>
  <si>
    <t>UML / SMV</t>
  </si>
  <si>
    <t>NuSMV</t>
  </si>
  <si>
    <t>model-based development / model transformation / modelling / refinement / formal verification</t>
  </si>
  <si>
    <t>Petri Nets / B</t>
  </si>
  <si>
    <t>ProB / Atelier-B</t>
  </si>
  <si>
    <t>modelling / refinement / formal verification / theorem proving</t>
  </si>
  <si>
    <t>B</t>
  </si>
  <si>
    <t>Abstract Data Types (ADT) / Event B</t>
  </si>
  <si>
    <t>Rodin / Atelier-B</t>
  </si>
  <si>
    <t>UML / QVT</t>
  </si>
  <si>
    <t>Eclipse Modelling Framework / SEMCOMDT / IBM Rational / Arabion Editor</t>
  </si>
  <si>
    <t>Onboard ATP</t>
  </si>
  <si>
    <t>model-based development / test generation / model transformation / modelling / refinement / model-based testing</t>
  </si>
  <si>
    <t>FSM / Promela</t>
  </si>
  <si>
    <t>Dynamic State Machines (DSM) / Promela</t>
  </si>
  <si>
    <t>SPIN</t>
  </si>
  <si>
    <t>model checking / modelling / simulation / formal verification</t>
  </si>
  <si>
    <t>Maude</t>
  </si>
  <si>
    <t>Real-time Maude</t>
  </si>
  <si>
    <t>LAB / IND</t>
  </si>
  <si>
    <t>IEEE</t>
  </si>
  <si>
    <t>modelling / simulation / model-based development</t>
  </si>
  <si>
    <t>IBM Rational</t>
  </si>
  <si>
    <t>I / M</t>
  </si>
  <si>
    <t>IND / DEV</t>
  </si>
  <si>
    <t>synthesis / modelling / formal verification</t>
  </si>
  <si>
    <t>Timed Automata</t>
  </si>
  <si>
    <t>Action-controllable Parametric Timed Automata (APTA)</t>
  </si>
  <si>
    <t>IMITATOR / IF / Z3 / SPATULA</t>
  </si>
  <si>
    <t>model-based development / model transformation / model checking / modelling / simulation / formal verification</t>
  </si>
  <si>
    <t>BRaVE / OnTrack</t>
  </si>
  <si>
    <t>model-based development / model-based testing / modelling</t>
  </si>
  <si>
    <t>model-based development / model transformation / modelling / formal verification</t>
  </si>
  <si>
    <t>Natural Language</t>
  </si>
  <si>
    <t>ATL Development Toold (Eclipse) / INA / SPIN</t>
  </si>
  <si>
    <t>model-based development / model checking / modelling / reachability analysis / formal verification</t>
  </si>
  <si>
    <t>Timed Petri Nets (TPN)</t>
  </si>
  <si>
    <t>TINA</t>
  </si>
  <si>
    <t>Timed automata</t>
  </si>
  <si>
    <t>UPPAAL</t>
  </si>
  <si>
    <t>D / T / V</t>
  </si>
  <si>
    <t>refinement / theorem proving / modelling / formal verification</t>
  </si>
  <si>
    <t>D / I</t>
  </si>
  <si>
    <t>model transformation / model-based development / modelling</t>
  </si>
  <si>
    <t>SysML / Block diagrams</t>
  </si>
  <si>
    <t>SysML / Simulink block diagrams</t>
  </si>
  <si>
    <t>IBM Rational / Simulink</t>
  </si>
  <si>
    <t>modelling / model-based testing</t>
  </si>
  <si>
    <t>FSM / DSL</t>
  </si>
  <si>
    <t>Mealy Machines / DSL</t>
  </si>
  <si>
    <t>modelling / formal verification / reachability analysis</t>
  </si>
  <si>
    <t>Hybrid automata</t>
  </si>
  <si>
    <t>Hybrid Automata</t>
  </si>
  <si>
    <t>PHAVer</t>
  </si>
  <si>
    <t>Petri nets / VDM</t>
  </si>
  <si>
    <t>SOFL Specification Language (Data flow diagrams, Petri Nets, VDM-SL)</t>
  </si>
  <si>
    <t>Hybrid MARTE Statecharts</t>
  </si>
  <si>
    <t>NO</t>
  </si>
  <si>
    <t>model-based development / modelling / model-based testing / formal verification</t>
  </si>
  <si>
    <t>CSP / Timed automata</t>
  </si>
  <si>
    <t>Hybrid Communication Sequential Processes (H-CSP) / Timed Automata</t>
  </si>
  <si>
    <t>UPPAAL / CoVer</t>
  </si>
  <si>
    <t>UML / Timed automata</t>
  </si>
  <si>
    <t>Natural Language / UML State Machines / Timed Automata</t>
  </si>
  <si>
    <t>model-based development / reachability analysis / test generation / modelling / simulation / model-based testing / formal verification</t>
  </si>
  <si>
    <t>Statecharts</t>
  </si>
  <si>
    <t>Statecharts / Statemate statecharts</t>
  </si>
  <si>
    <t>Statemate</t>
  </si>
  <si>
    <t>theorem proving / model-based testing</t>
  </si>
  <si>
    <t>C</t>
  </si>
  <si>
    <t>ACSL / C</t>
  </si>
  <si>
    <t>Frama-C / Jessie / WP / Alt-ergo / CVC3 / Simplify / Yices / TestCocoon</t>
  </si>
  <si>
    <t>T</t>
  </si>
  <si>
    <t>Vigilance Device</t>
  </si>
  <si>
    <t>modelling / refinement / formal verification</t>
  </si>
  <si>
    <t>Event B</t>
  </si>
  <si>
    <t>Rodin</t>
  </si>
  <si>
    <t>Zone Controller</t>
  </si>
  <si>
    <t>model-based development / modelling / refinement / code generation / model-based testing</t>
  </si>
  <si>
    <t>Continuous Function Charts (CFC)</t>
  </si>
  <si>
    <t>mbeddr</t>
  </si>
  <si>
    <t>D / I / T</t>
  </si>
  <si>
    <t>model-based development / model-based testing / synthesis / test generation / modelling / reachability analysis</t>
  </si>
  <si>
    <t>UML / Petri nets</t>
  </si>
  <si>
    <t>UML / Coloured Petri Nets</t>
  </si>
  <si>
    <t>CPN Tools</t>
  </si>
  <si>
    <t>UML / Petri Nets / Safe Place Transition Net with Attributes (SPENAT)</t>
  </si>
  <si>
    <t>SpringerLink CS</t>
  </si>
  <si>
    <t>modelling</t>
  </si>
  <si>
    <t>OVADO / PredicateB / ProB</t>
  </si>
  <si>
    <t>Configuration Data</t>
  </si>
  <si>
    <t>refinement / model checking / modelling / formal verification</t>
  </si>
  <si>
    <t>real-time Timed Mobility / (rTiMo)</t>
  </si>
  <si>
    <t>TiMo@PAT</t>
  </si>
  <si>
    <t>multi-sorted first-order logic</t>
  </si>
  <si>
    <t>Athena</t>
  </si>
  <si>
    <t>Stateflow Statecharts / Statemate Statecharts</t>
  </si>
  <si>
    <t>Simulink / Statemate / SF2SMV / NuSMV</t>
  </si>
  <si>
    <t>DC</t>
  </si>
  <si>
    <t>model-based development / refinement / static checking / modelling / code generation</t>
  </si>
  <si>
    <t>B / Ada</t>
  </si>
  <si>
    <t>B / ADA</t>
  </si>
  <si>
    <t>EDiTh B / Bertille</t>
  </si>
  <si>
    <t>A / D</t>
  </si>
  <si>
    <t>Wayside ATP / ATO</t>
  </si>
  <si>
    <t>model-based testing / test generation / modelling</t>
  </si>
  <si>
    <t>DSTM4Rail</t>
  </si>
  <si>
    <t>Atlas Transformation Language (ALL) / IOP Test Writer</t>
  </si>
  <si>
    <t>model-based development / model transformation / theorem proving / model checking / modelling / formal verification / refinement</t>
  </si>
  <si>
    <t>Beremiz / Atelier-B / ProB</t>
  </si>
  <si>
    <t>Door Controller</t>
  </si>
  <si>
    <t>model-based development / theorem proving / static checking / modelling / formal verification / model-based testing / code generation</t>
  </si>
  <si>
    <t>B / B0 / Ada</t>
  </si>
  <si>
    <t>R / A / D / T / V</t>
  </si>
  <si>
    <t>Parametric Synchronous Dataflow Graphs (PSDF) / scade</t>
  </si>
  <si>
    <t>theorem proving / model checking / formal verification / refinement</t>
  </si>
  <si>
    <t>Petri nets / SCADE / Ladder logic</t>
  </si>
  <si>
    <t>Petri nets / SCADE / PiSpec / Ladder logic</t>
  </si>
  <si>
    <t>Prover Engines / PERF</t>
  </si>
  <si>
    <t>ERTMS-ETCS / CBTC / NS</t>
  </si>
  <si>
    <t>model-based development / code generation / modelling / simulation / model-based testing</t>
  </si>
  <si>
    <t>ASM</t>
  </si>
  <si>
    <t>Abstract State Machines</t>
  </si>
  <si>
    <t>FALKO</t>
  </si>
  <si>
    <t>R / D / I / T</t>
  </si>
  <si>
    <t>model-based testing / test generation / SMT solving / modelling</t>
  </si>
  <si>
    <t>SysML</t>
  </si>
  <si>
    <t>RT-Tester</t>
  </si>
  <si>
    <t>model-based development / theorem proving / modelling / formal verification</t>
  </si>
  <si>
    <t>UML / OCL / SQL</t>
  </si>
  <si>
    <t>Key / Borland Together Control Center</t>
  </si>
  <si>
    <t>ATS</t>
  </si>
  <si>
    <t>finite state machines / Promela</t>
  </si>
  <si>
    <t>Mininet-WiFi / Floodlight / SPIN / GraphML</t>
  </si>
  <si>
    <t>modelling / formal verification</t>
  </si>
  <si>
    <t>Simulink statecharts</t>
  </si>
  <si>
    <t>FormalSpecs Verifier</t>
  </si>
  <si>
    <t>SDL / Statecharts</t>
  </si>
  <si>
    <t>SDL statecharts</t>
  </si>
  <si>
    <t>ObjectGEODE</t>
  </si>
  <si>
    <t>Safety Layer Protocol</t>
  </si>
  <si>
    <t>theorem proving / modelling / refinement / formal verification</t>
  </si>
  <si>
    <t>Constraint Diagrams / PLC Automata</t>
  </si>
  <si>
    <t>model-based development / model transformation / modelling / simulation / reachability analysis / formal verification</t>
  </si>
  <si>
    <t>Statecharts / Hybrid automata</t>
  </si>
  <si>
    <t>Simulink statecharts / Hybrid automata</t>
  </si>
  <si>
    <t>SpaceEx / PHAVer / Simulink</t>
  </si>
  <si>
    <t>model-based development / model-based testing / modelling / formal verification / code generation / static analysis</t>
  </si>
  <si>
    <t>Stateflow statecharts</t>
  </si>
  <si>
    <t>Simulink / Stateflow Coder / Polyspace / Real Time Workshop Embedded Coder (now Simulink coder) / Simulink Design Verifier</t>
  </si>
  <si>
    <t>A / D / T / V</t>
  </si>
  <si>
    <t>model-based development / model transformation / modelling / model-based testing / formal verification</t>
  </si>
  <si>
    <t>UML / System Analysis Modeling Language (SAML)</t>
  </si>
  <si>
    <t>VECs</t>
  </si>
  <si>
    <t>Promela</t>
  </si>
  <si>
    <t>model-based development / model transformation / modelling / simulation / reachability analysis</t>
  </si>
  <si>
    <t>UML / OCL / Petri nets</t>
  </si>
  <si>
    <t>UML / OCL / Generalised Stochastic Petri Nets</t>
  </si>
  <si>
    <t>ArgoSPE / GreatSPN</t>
  </si>
  <si>
    <t>B method</t>
  </si>
  <si>
    <t>ProB</t>
  </si>
  <si>
    <t>RBC / Configuration Data</t>
  </si>
  <si>
    <t>CSP / Z / Timed automata</t>
  </si>
  <si>
    <t>CSP-OZ-DC / Timed Automata</t>
  </si>
  <si>
    <t>FDR4 / UPPAAL</t>
  </si>
  <si>
    <t>model-based development / SAT solving / SMT solving / modelling / simulation / code generation / formal verification</t>
  </si>
  <si>
    <t>Reactive Blocks / UML</t>
  </si>
  <si>
    <t>Reactive Blocks / BeSpaceD / Lego Mindstorms</t>
  </si>
  <si>
    <t>model checking / simulation / model-based testing</t>
  </si>
  <si>
    <t>SystemC</t>
  </si>
  <si>
    <t>SystemC / ParSyC / CheckSyC</t>
  </si>
  <si>
    <t>model transformation / modelling / refinement</t>
  </si>
  <si>
    <t>Structured Reactive System Notation</t>
  </si>
  <si>
    <t>RSDS Tool</t>
  </si>
  <si>
    <t>model transformation / model checking / modelling / model-based testing / model-based development</t>
  </si>
  <si>
    <t>UML / Promela / Petri nets</t>
  </si>
  <si>
    <t>UML / MARTE-DAM / UTP / ATLAS Transformation Language / GSPN / Promela</t>
  </si>
  <si>
    <t>GreatSPN / SPIN / Papyrus</t>
  </si>
  <si>
    <t>R / A / T</t>
  </si>
  <si>
    <t>communicating UML-like state machines</t>
  </si>
  <si>
    <t>UMC</t>
  </si>
  <si>
    <t>model transformation / reachability analysis / model checking / modelling / formal verification</t>
  </si>
  <si>
    <t>CSP / Z / Timed automata / Automata</t>
  </si>
  <si>
    <t>CSP-OZ-DC / Timed Automata / Phase Event Automata</t>
  </si>
  <si>
    <t>Moby-PEA / ARMC</t>
  </si>
  <si>
    <t>model-based testing / modelling</t>
  </si>
  <si>
    <t>CASDL (Casco Accurate Description Language</t>
  </si>
  <si>
    <t>R / T</t>
  </si>
  <si>
    <t>simulation / theorem proving / modelling / simulation / formal verification</t>
  </si>
  <si>
    <t>hybrid programs (with differential equations)</t>
  </si>
  <si>
    <t>KeYmaera</t>
  </si>
  <si>
    <t>TRIO / Promela</t>
  </si>
  <si>
    <t>model-based development / model transformation / model checking / modelling / refinement / formal verification</t>
  </si>
  <si>
    <t>UML / Timed Automata</t>
  </si>
  <si>
    <t>Tool for Analysis of Diagrams (TANGRAM) / UPPAAL</t>
  </si>
  <si>
    <t>modelling / refinement</t>
  </si>
  <si>
    <t>General Substitution Language (GSL) / Event B</t>
  </si>
  <si>
    <t>SAT solving / model checking / formal verification</t>
  </si>
  <si>
    <t>HLL / SysML / SCADE</t>
  </si>
  <si>
    <t>High Level Language (HLL) / SysML / SCADE</t>
  </si>
  <si>
    <t>S3</t>
  </si>
  <si>
    <t>V</t>
  </si>
  <si>
    <t>theorem proving / synthesis / modelling / formal verification</t>
  </si>
  <si>
    <t>hybrid programs (differential equations)</t>
  </si>
  <si>
    <t>(applied) pi-calculus</t>
  </si>
  <si>
    <t>ProVerif</t>
  </si>
  <si>
    <t>CSP</t>
  </si>
  <si>
    <t>FDR4</t>
  </si>
  <si>
    <t>Probabilistic Event B</t>
  </si>
  <si>
    <t>ParTeG (Partition Test Generator)</t>
  </si>
  <si>
    <t>model-based development / modelling / reachability analysis / formal verification / model checking</t>
  </si>
  <si>
    <t>UML / Petri nets / Message Sequence Charts</t>
  </si>
  <si>
    <t>UML / (hierarchical) Coloured Petri Nets / Message Sequence Charts</t>
  </si>
  <si>
    <t>Hybrid CSP (HCSP) (with differntial equations)</t>
  </si>
  <si>
    <t>Isabelle</t>
  </si>
  <si>
    <t>SpringerLink EN</t>
  </si>
  <si>
    <t>Message Sequence Charts / Statecharts</t>
  </si>
  <si>
    <t>Live Sequence Charts (LSC) / Statemate statecharts / Symbolic Timing Diagrams (STD)</t>
  </si>
  <si>
    <t>Statemate / VIS</t>
  </si>
  <si>
    <t>model-based development / reachability analysis / modelling</t>
  </si>
  <si>
    <t>Hybrid MOdelling and DEscription language for Stochastic Timed systems (HModest) / stochastic timed automata (STA)</t>
  </si>
  <si>
    <t>Modest toolset / ProHVer / PHAVer</t>
  </si>
  <si>
    <t>model-based development / modelling / simulation / model-based testing</t>
  </si>
  <si>
    <t>Cinderella SDL / Telelogic TAU</t>
  </si>
  <si>
    <t>refinement / model checking</t>
  </si>
  <si>
    <t>CSP / B</t>
  </si>
  <si>
    <t>CSP || B</t>
  </si>
  <si>
    <t>IXL</t>
  </si>
  <si>
    <t>ER / CS</t>
  </si>
  <si>
    <t>model-based development / model transformation / modelling</t>
  </si>
  <si>
    <t>MARTE DAM / DAM-Rail</t>
  </si>
  <si>
    <t>M</t>
  </si>
  <si>
    <t>RBC / ATO</t>
  </si>
  <si>
    <t>static checking / model checking / model-based testing / modelling / formal verification</t>
  </si>
  <si>
    <t>CSP / B / DSL</t>
  </si>
  <si>
    <t>DSL / ICL / CSP || B</t>
  </si>
  <si>
    <t>RT-Tester / OnTrack / ProB</t>
  </si>
  <si>
    <t>model-based development / model transformation / static checking / model checking / theorem proving / SAT solving / modelling / formal verification / code generation</t>
  </si>
  <si>
    <t>C / RAISE</t>
  </si>
  <si>
    <t>SystemC / RAISE</t>
  </si>
  <si>
    <t>A / D / T / N</t>
  </si>
  <si>
    <t>theorem proving / model-based development / model transformation / modelling / formal verification</t>
  </si>
  <si>
    <t>UML / DSL</t>
  </si>
  <si>
    <t>CASL / UML / ModalCasl / DSL</t>
  </si>
  <si>
    <t>SPASS / eProver / Epsilon / Eclipse Modelling Framework / OnTrack / HETS</t>
  </si>
  <si>
    <t>finite state machines</t>
  </si>
  <si>
    <t>D</t>
  </si>
  <si>
    <t>model-based development / modelling / simulation / reachability analysis</t>
  </si>
  <si>
    <t>Stochastic Petri Nets</t>
  </si>
  <si>
    <t>TimeNET</t>
  </si>
  <si>
    <t>theorem proving / modelling / simulation</t>
  </si>
  <si>
    <t>B Method</t>
  </si>
  <si>
    <t>Atelier-B / Brama</t>
  </si>
  <si>
    <t>Petri Nets</t>
  </si>
  <si>
    <t>SIRPHYCO</t>
  </si>
  <si>
    <t>IOS</t>
  </si>
  <si>
    <t>Open Petri Nets</t>
  </si>
  <si>
    <t>Statemate statecharts / Message Sequence Charts / Symbolic timing diagrams</t>
  </si>
  <si>
    <t>model-based development / modelling / simulation / formal verification</t>
  </si>
  <si>
    <t>SDL / Message Sequence Charts / Statecharts</t>
  </si>
  <si>
    <t>Objectgeode</t>
  </si>
  <si>
    <t>UML / RailML</t>
  </si>
  <si>
    <t>UML / RailML (Railway Markup Language)</t>
  </si>
  <si>
    <t>IXL / Configuration Data</t>
  </si>
  <si>
    <t>EPTCS</t>
  </si>
  <si>
    <t>model-based development / model checking / model transformation / modelling / formal verification</t>
  </si>
  <si>
    <t>SMV / DSL</t>
  </si>
  <si>
    <t>NuSMV / DSL</t>
  </si>
  <si>
    <t>NuSMV / PyNuSMV</t>
  </si>
  <si>
    <t>simulation</t>
  </si>
  <si>
    <t>EVALPSN (Extended Vector Annotated Logic Program with Strong Negation)</t>
  </si>
  <si>
    <t>Function Block Diagram (FBD)</t>
  </si>
  <si>
    <t>modelling / simulation</t>
  </si>
  <si>
    <t>Scala</t>
  </si>
  <si>
    <t>OscaR</t>
  </si>
  <si>
    <t>modelling / simulation / formal verification</t>
  </si>
  <si>
    <t>Coloured Petri Nets</t>
  </si>
  <si>
    <t>EASST</t>
  </si>
  <si>
    <t>model checking / SAT solving / modelling / formal verification</t>
  </si>
  <si>
    <t>Automata / Ladder logic</t>
  </si>
  <si>
    <t>Ladder logic / automata</t>
  </si>
  <si>
    <t>model checking / static checking / SAT solving / simulation / reachability analysis / formal verification / refinement / code generation</t>
  </si>
  <si>
    <t>B / TLA+ / Ada / Alloy</t>
  </si>
  <si>
    <t>B Method / TLA+ / Prolog / Ada / Alloy</t>
  </si>
  <si>
    <t>Atelier-B / ProB / AnimB / Rodin / TLC / TLA+ / CoreASM / Kodkod / Alloy / SAT4J / minisat / Brama / BZ-TT</t>
  </si>
  <si>
    <t>I / V / M</t>
  </si>
  <si>
    <t>NS / CBTC</t>
  </si>
  <si>
    <t>ATP / Zone Controller</t>
  </si>
  <si>
    <t>The Mechanical Verification of Solid State Interlocking Geographic Data</t>
  </si>
  <si>
    <t>Springer</t>
  </si>
  <si>
    <t>Ladder logic</t>
  </si>
  <si>
    <t>HeerHugo</t>
  </si>
  <si>
    <t>theorem proving / model transformation / modelling / simulation / formal verification</t>
  </si>
  <si>
    <t>mCRL2</t>
  </si>
  <si>
    <t>muCRL / Vital Logic Code (VLC)</t>
  </si>
  <si>
    <t>ASF+SDF Meta-environment / Otter</t>
  </si>
  <si>
    <t>State Transition Systems (STS) / DSL</t>
  </si>
  <si>
    <t>Timed automata / C</t>
  </si>
  <si>
    <t>Timed State Transition Systems (TSTS) / SystemC</t>
  </si>
  <si>
    <t>VDM</t>
  </si>
  <si>
    <t>VDM-SL</t>
  </si>
  <si>
    <t>WIT</t>
  </si>
  <si>
    <t>Prover iLock Verifier engine’s internal language / applied graphs (Petri Net-like graph formalism) / fault trees</t>
  </si>
  <si>
    <t>Prover Engines</t>
  </si>
  <si>
    <t>Abstract State Machines (ASM)</t>
  </si>
  <si>
    <t>automata / Supervisory Control And Data Acquisition (SCADA) system</t>
  </si>
  <si>
    <t>model-based development / modelling / simulation / code generation</t>
  </si>
  <si>
    <t>SCADE / FSM</t>
  </si>
  <si>
    <t>SCADE / Safe State Machines (SSM) / data-flow diagrams</t>
  </si>
  <si>
    <t>D / N</t>
  </si>
  <si>
    <t>STERNOL</t>
  </si>
  <si>
    <t>NP-Tools / Stalmarck</t>
  </si>
  <si>
    <t>R / D</t>
  </si>
  <si>
    <t>SMV</t>
  </si>
  <si>
    <t>theorem proving / formal verification</t>
  </si>
  <si>
    <t>finite state machines (Mealy)</t>
  </si>
  <si>
    <t>CCS</t>
  </si>
  <si>
    <t>Edinburgh Concurrency Workbench</t>
  </si>
  <si>
    <t>muCRL</t>
  </si>
  <si>
    <t>Otter / NP-Tools</t>
  </si>
  <si>
    <t>Verus (C-like)</t>
  </si>
  <si>
    <t>Verus</t>
  </si>
  <si>
    <t>RAISE</t>
  </si>
  <si>
    <t>RAISE Specification Language</t>
  </si>
  <si>
    <t>modelling / simulation / refinement</t>
  </si>
  <si>
    <t>model-based development / modelling / simulation</t>
  </si>
  <si>
    <t>Statemate statecharts</t>
  </si>
  <si>
    <t>theorem proving / SAT solving / modelling / formal verification</t>
  </si>
  <si>
    <t>OKSolver</t>
  </si>
  <si>
    <t>Boolean logic</t>
  </si>
  <si>
    <t>Maple</t>
  </si>
  <si>
    <t>Timed-Arc Petri Nets</t>
  </si>
  <si>
    <t>TAPAAL</t>
  </si>
  <si>
    <t>modelling / simulation / formal verification / model-based testing / model checking / SAT solving</t>
  </si>
  <si>
    <t>Ladder logic / Block diagrams</t>
  </si>
  <si>
    <t>Ladder logic / Simulink block diagrams</t>
  </si>
  <si>
    <t>Simulink / Simulink Design Verifier</t>
  </si>
  <si>
    <t>T / V</t>
  </si>
  <si>
    <t>model-based development / model checking / SMT solving / modelling / formal verification</t>
  </si>
  <si>
    <t>DSL</t>
  </si>
  <si>
    <t>RT-Tester / SONOLAR</t>
  </si>
  <si>
    <t>CCS / MEIJE</t>
  </si>
  <si>
    <t>JACK / AMC / NL2ACTL</t>
  </si>
  <si>
    <t>model-based development / modelling / simulation / formal verification / refinement / theorem proving</t>
  </si>
  <si>
    <t>Petri nets / B / SysML / UML</t>
  </si>
  <si>
    <t>Hierarchical Coloured Petri nets / B / SysML / UMLsecure</t>
  </si>
  <si>
    <t>simulation / modelling / formal verification</t>
  </si>
  <si>
    <t>(functional) Petri nets</t>
  </si>
  <si>
    <t>FOREST (MAL)</t>
  </si>
  <si>
    <t>MAL-FOREST</t>
  </si>
  <si>
    <t>Interlocking Specification Language (ISL)</t>
  </si>
  <si>
    <t>ExSpect (Executable Specification tool)</t>
  </si>
  <si>
    <t>theorem proving / modelling / formal verification / static analysis</t>
  </si>
  <si>
    <t>HOL / Ada</t>
  </si>
  <si>
    <t>SPARK Ada</t>
  </si>
  <si>
    <t>HOL</t>
  </si>
  <si>
    <t>HOL / Pascal</t>
  </si>
  <si>
    <t>VCL / ADES2</t>
  </si>
  <si>
    <t>SATO</t>
  </si>
  <si>
    <t>(Automation) Petri nets</t>
  </si>
  <si>
    <t>synthesis / modelling</t>
  </si>
  <si>
    <t>PetriBox</t>
  </si>
  <si>
    <t>UML Statecharts</t>
  </si>
  <si>
    <t>model checking / modelling / formal verification / model-based testing</t>
  </si>
  <si>
    <t>SafeR / NuSMV / Perfect Invariant Prover Engine (PIPE) / Prioritization Engine for Test-points (PET)</t>
  </si>
  <si>
    <t>D / T</t>
  </si>
  <si>
    <t>SRSV / Prover Engines</t>
  </si>
  <si>
    <t>Lustre / Mocha</t>
  </si>
  <si>
    <t>Lesar</t>
  </si>
  <si>
    <t>SMT solving / model checking / modelling / formal verification</t>
  </si>
  <si>
    <t>SafeCap DSL</t>
  </si>
  <si>
    <t>SafeCap / ProB</t>
  </si>
  <si>
    <t>SafeCap</t>
  </si>
  <si>
    <t>SMT solving / theorem proving / modelling / formal verification</t>
  </si>
  <si>
    <t>Goal Structuring Notation (GSN)</t>
  </si>
  <si>
    <t>Z-EVES</t>
  </si>
  <si>
    <t>CheckSyC</t>
  </si>
  <si>
    <t>Event-B / session types / Scribble</t>
  </si>
  <si>
    <t>model transformation / model checking / modelling / formal verification</t>
  </si>
  <si>
    <t>UML Statecharts / SMV</t>
  </si>
  <si>
    <t>model-based development / modelling / model-based testing / code generation / test generation</t>
  </si>
  <si>
    <t>SysML / UML</t>
  </si>
  <si>
    <t>SysML / UML State Machines / UTP / QML</t>
  </si>
  <si>
    <t>MagicDraw / IBM Rational / Conformiq Designer</t>
  </si>
  <si>
    <t>R / A / D / I / T</t>
  </si>
  <si>
    <t>Domain Specific Language for Computer Based Interlocking Systems (DSL-CBI)</t>
  </si>
  <si>
    <t>model-based development / simulation / test generation / theorem proving / modelling / formal verification / model-based testing</t>
  </si>
  <si>
    <t>UML / SysML</t>
  </si>
  <si>
    <t>UML Statecharts / SysML</t>
  </si>
  <si>
    <t>Simulink / Prover Engines / Simulink Design Verifier / Papyrus</t>
  </si>
  <si>
    <t>model-based development / simulation / modelling</t>
  </si>
  <si>
    <t>Timed and Resource-oriented Statecharts (TRoS) / ACSR process algebra</t>
  </si>
  <si>
    <t>VERSA / Statemate</t>
  </si>
  <si>
    <t>test generation / SMT solving / modelling / model-based testing</t>
  </si>
  <si>
    <t>requirement interfaces / finite state machines</t>
  </si>
  <si>
    <t>Z3</t>
  </si>
  <si>
    <t>PROMELA</t>
  </si>
  <si>
    <t>A / V</t>
  </si>
  <si>
    <t>CCS/MEIJE</t>
  </si>
  <si>
    <t>JACK</t>
  </si>
  <si>
    <t>model checking / SAT solving / theorem proving / modelling / formal verification / code generation</t>
  </si>
  <si>
    <t>HLL</t>
  </si>
  <si>
    <t>High Level Language (HLL) / Low Level Language (LLL)</t>
  </si>
  <si>
    <t>A / D / I / V</t>
  </si>
  <si>
    <t>model-based development / modelling / refinement</t>
  </si>
  <si>
    <t>B / UML</t>
  </si>
  <si>
    <t>Event-B / iUML-B / Event Refinement Structure (ERS)</t>
  </si>
  <si>
    <t>dedicated polynomial algorithm</t>
  </si>
  <si>
    <t>model-based development / model transformation / modelling / code generation</t>
  </si>
  <si>
    <t>Ladder logic / Microlok II Control Logic Language (MLC)</t>
  </si>
  <si>
    <t>MLC Program Generation Software (LokGen)</t>
  </si>
  <si>
    <t>D / I / V</t>
  </si>
  <si>
    <t>model checking / simulation / modelling / formal verification</t>
  </si>
  <si>
    <t>model checking / SAT solving / SMT solving / refinement / modelling / formal verification</t>
  </si>
  <si>
    <t>UML2 class diagrams</t>
  </si>
  <si>
    <t>NuSMV / MathSAT</t>
  </si>
  <si>
    <t>NCSU Concurrency Workbench</t>
  </si>
  <si>
    <t>railway interlocking language VLC</t>
  </si>
  <si>
    <t>RuleBase</t>
  </si>
  <si>
    <t>Delphi logic</t>
  </si>
  <si>
    <t>Stalmarck / Delphi tool</t>
  </si>
  <si>
    <t>SCADE / UML / Statecharts</t>
  </si>
  <si>
    <t>SCADE / Simulink statecharts / UML State Diagrams / UML Statecharts</t>
  </si>
  <si>
    <t>UMC / Simulink / Simulink Design Verifier</t>
  </si>
  <si>
    <t>RobustRailS DSL</t>
  </si>
  <si>
    <t>RobustRailS</t>
  </si>
  <si>
    <t>simulation / modelling</t>
  </si>
  <si>
    <t>VDM / ML</t>
  </si>
  <si>
    <t>R / A / D</t>
  </si>
  <si>
    <t>ProbVerus</t>
  </si>
  <si>
    <t>RAISE / DSL</t>
  </si>
  <si>
    <t>DSL / RAISE specification language (RSL) / input language of SAL</t>
  </si>
  <si>
    <t>SAL</t>
  </si>
  <si>
    <t>RAISE / RAISE specification language (RSL) / RSL-SAL / SAL</t>
  </si>
  <si>
    <t>RAISE tools / SAL</t>
  </si>
  <si>
    <t>model transformation / model checking / static checking / modelling / formal verification</t>
  </si>
  <si>
    <t>DSL / RAISE</t>
  </si>
  <si>
    <t>RobustRailS verification method / DSL / RAISE specification language (RSL)</t>
  </si>
  <si>
    <t>RobustRailS / RT-Tester</t>
  </si>
  <si>
    <t>IEEE (inserito a mano, trovato poi con snowballing, inserito in Zotero)</t>
  </si>
  <si>
    <t>modelling / formal verification / refinement / theorem proving</t>
  </si>
  <si>
    <t>RAISE formal method</t>
  </si>
  <si>
    <t>RAISE tools</t>
  </si>
  <si>
    <t>modelling / refinement / theorem proving</t>
  </si>
  <si>
    <t>Event-B / iUML-B class diagrams</t>
  </si>
  <si>
    <t>modelling / code generation</t>
  </si>
  <si>
    <t>ConCoord's Coordination Language (CCL)</t>
  </si>
  <si>
    <t>A / D / I</t>
  </si>
  <si>
    <t>gdlSMV</t>
  </si>
  <si>
    <t>theorem proving / SMT solving / modelling / formal verification</t>
  </si>
  <si>
    <t>Event-B</t>
  </si>
  <si>
    <t>CSP||B / DSL</t>
  </si>
  <si>
    <t>OnTrack / ProB</t>
  </si>
  <si>
    <t>model checking / SAT solving / model transformation / modelling / formal verification</t>
  </si>
  <si>
    <t>Ladder logic / SCADE</t>
  </si>
  <si>
    <t>OKLibrary / Paradox / Minisat / Prover Engines</t>
  </si>
  <si>
    <t>model checking / model transformation / refinement / modelling / formal verification</t>
  </si>
  <si>
    <t>NuSMV / SigTools toolset</t>
  </si>
  <si>
    <t>theorem proving / modelling / formal verification / refinement / model checking</t>
  </si>
  <si>
    <t>ABS</t>
  </si>
  <si>
    <t>Abstract Behavioral Specification language (ABS)</t>
  </si>
  <si>
    <t>KeY-ABS</t>
  </si>
  <si>
    <t>Operational Rules</t>
  </si>
  <si>
    <t>model checking / SAT solving / SMT solving / modelling / formal verification</t>
  </si>
  <si>
    <t>OCRA / NuSMV / MathSAT / MiniSAT</t>
  </si>
  <si>
    <t>model checking / model transformation / SMT solving / static checking / modelling / formal verification</t>
  </si>
  <si>
    <t>RobustRailS verification method / DSL</t>
  </si>
  <si>
    <t>RobustRailS / RT-Tester / SONOLAR</t>
  </si>
  <si>
    <t>RobustRailS / RT-Tester / SONOLAR SMT solver</t>
  </si>
  <si>
    <t>model checking / refinement / modelling / formal verification</t>
  </si>
  <si>
    <t>CSP||B</t>
  </si>
  <si>
    <t>I / T / N</t>
  </si>
  <si>
    <t>model checking / theorem proving / SMT solving / modelling / simulation / formal verification</t>
  </si>
  <si>
    <t>Event-B / iUML-B</t>
  </si>
  <si>
    <t>BMotion Studio / ProB / Rodin / Atelier-B</t>
  </si>
  <si>
    <t>D / V</t>
  </si>
  <si>
    <t>model transformation / model checking / modelling</t>
  </si>
  <si>
    <t>UML / Promela / DSL</t>
  </si>
  <si>
    <t>Executable UML (xUML) / PROMELA / Cassandra’s action language / EOL / DSL / UML2</t>
  </si>
  <si>
    <t>SPIN / Epsilon / Artisan Studio / Papyrus / Eclipse Modelling Framework</t>
  </si>
  <si>
    <t>model-based development / model-based testing / test generation / modelling / code generation</t>
  </si>
  <si>
    <t>SysML / UML / FSM</t>
  </si>
  <si>
    <t>SysML / UML State Machines / UTP</t>
  </si>
  <si>
    <t>R / D / I / T / N / V</t>
  </si>
  <si>
    <t>CSP / Geographic Data Language (GDL)</t>
  </si>
  <si>
    <t>Failures Divergences Refinement (FDR) / Eucalyptus platform</t>
  </si>
  <si>
    <t>model-based development / model transformation / refinement / model checking / simulation / theorem proving</t>
  </si>
  <si>
    <t>UML / B</t>
  </si>
  <si>
    <t>UML / UML-B / xUML / Event-B</t>
  </si>
  <si>
    <t>Rodin / ProB / Cassandra</t>
  </si>
  <si>
    <t>Train Control Language (TCL) / DSL</t>
  </si>
  <si>
    <t>Eclipse Modelling Framework / MOFScript</t>
  </si>
  <si>
    <t>reachability analysis / modelling</t>
  </si>
  <si>
    <t>Coloured Petri Nets (CPNs)</t>
  </si>
  <si>
    <t>DSL Interlocking Dynamic Language (IDL) / DSL Interlocking Configuration Language (ICL) / RobustRailS method</t>
  </si>
  <si>
    <t>ASM / SMV</t>
  </si>
  <si>
    <t>Abstract State Machines (ASMs) / SMV</t>
  </si>
  <si>
    <t>Signalling Design Toolset (SDT) / NuSMV</t>
  </si>
  <si>
    <t>model checking / modelling / simulation / formal verification / refinement</t>
  </si>
  <si>
    <t>Timed CSP / CSP</t>
  </si>
  <si>
    <t>FDR4 / Timed CSP Simulator tool / PAT system</t>
  </si>
  <si>
    <t>DSL / B</t>
  </si>
  <si>
    <t>SafeCap DSL / Event-B / B</t>
  </si>
  <si>
    <t>SafeCap / ProB / Why3 / Rodin</t>
  </si>
  <si>
    <t>JACK / NL2ACTL / AMC</t>
  </si>
  <si>
    <t>Velos (restricted C++)</t>
  </si>
  <si>
    <t>KRATOS / BLAST / CPACHECKER / SATABS / CADENCE SMV / CBMC / NuSMV</t>
  </si>
  <si>
    <t>model transformation / simulation / model checking / formal verification</t>
  </si>
  <si>
    <t>UML / Event B</t>
  </si>
  <si>
    <t>ProB / B4MSecure</t>
  </si>
  <si>
    <t>model checking / modelling / simulation / formal verification / model transformation</t>
  </si>
  <si>
    <t>Real-Time UML (RT UML) / stochastic timed automata</t>
  </si>
  <si>
    <t>Verification of Interlocking Systems Using Statistical Model checking</t>
  </si>
  <si>
    <t>railML</t>
  </si>
  <si>
    <t>OscaR / Plasma Lab</t>
  </si>
  <si>
    <t>UML / CCSL</t>
  </si>
  <si>
    <t>problem frames / MARTE / CCSL</t>
  </si>
  <si>
    <t>TimePF / NuSMV</t>
  </si>
  <si>
    <t>Using TLA+ in the Development of a Safety-Critical Fault-Tolerant Middleware</t>
  </si>
  <si>
    <t>model-based development / model checking / modelling / formal verification / code generation</t>
  </si>
  <si>
    <t>PlusCal</t>
  </si>
  <si>
    <t>TLA+ / TLC</t>
  </si>
  <si>
    <t>RAISE / RSL-SAL</t>
  </si>
  <si>
    <t>Timed automata / UML</t>
  </si>
  <si>
    <t>Mechatronic UML / timed automata</t>
  </si>
  <si>
    <t>Mechatronic UML Toolsuite / UPPAAL / Eclipse Modelling Framework</t>
  </si>
  <si>
    <t>SAT solving / theorem proving / SMT solving / modelling / formal verification</t>
  </si>
  <si>
    <t>SafeCap / Why3 / ProB / Alt-ergo / CVC3</t>
  </si>
  <si>
    <t>UML / Promela / SMV / mCRL2 / CSP / Petri nets / LOTOS</t>
  </si>
  <si>
    <t>communicating UML-like state machines / Promela / SMV / mCRL2 / CSP_M / Coloured Petri Nets / LNT (Lotos New Technology) / LOTOS</t>
  </si>
  <si>
    <t>UMC / SPIN / NuSMV / mCRL2 / CPN Tools / FDR4 / CADP</t>
  </si>
  <si>
    <t>ATP / ATS</t>
  </si>
  <si>
    <t>model-based development / model-based testing</t>
  </si>
  <si>
    <t>modelling / simulation / reachability analysis</t>
  </si>
  <si>
    <t>SpringerLink Eng</t>
  </si>
  <si>
    <t>SAT solving / modelling / reachability analysis</t>
  </si>
  <si>
    <t>Datalog / railML</t>
  </si>
  <si>
    <t>RailCOMPLETE / XSB Prolog interpreter / Autodesk AutoCAD</t>
  </si>
  <si>
    <t>A design strategy for obtaining reliable controllers for critical mechanical systems</t>
  </si>
  <si>
    <t>modelling / simulation / model checking / synthesis / formal verification / model-based testing</t>
  </si>
  <si>
    <t>ATP / ATO / ATS</t>
  </si>
  <si>
    <t>A model-driven approach for developing a model repository: Methodology and tool support</t>
  </si>
  <si>
    <t>SEMCOMDT / IBM Rational</t>
  </si>
  <si>
    <t>Core Hybrid Event-B II: Multiple cooperating Hybrid Event-B machines</t>
  </si>
  <si>
    <t>Hybrid Event-B</t>
  </si>
  <si>
    <t>Evaluating Fault Tree by means of Colored Petri nets to analyze the railway system dependability</t>
  </si>
  <si>
    <t>model-based development / simulation / modelling / reachability analysis</t>
  </si>
  <si>
    <t>Colored Petri Nets (CPN)</t>
  </si>
  <si>
    <t>Formal model-based quantitative safety analysis using timed Coloured Petri Nets</t>
  </si>
  <si>
    <t>Petri nets / Message Sequence Charts</t>
  </si>
  <si>
    <t>hierarchical timed Coloured Petri Nets (CPN) / timed Message Sequence Charts (MSC)</t>
  </si>
  <si>
    <t>Formal modeling and analysis of railway operations with active objects</t>
  </si>
  <si>
    <t>model-based development / theorem proving / simulation / modelling / formal verification / refinement</t>
  </si>
  <si>
    <t>Safety analysis of train control system based on model-driven design methodology</t>
  </si>
  <si>
    <t>model-based development / model checking / synthesis / modelling / simulation / formal verification</t>
  </si>
  <si>
    <t>UML / AADL</t>
  </si>
  <si>
    <t>UML / Architecture Analysis and Design Language (AADL) / PRISM</t>
  </si>
  <si>
    <t>STORM / The ASSERT Set of Tools for Engineering (TASTE)</t>
  </si>
  <si>
    <t>Analysis of abnormal braking of CTCS-3 train control system based on timed automata</t>
  </si>
  <si>
    <t>Automatic generation of formal models for diagnosability of DES</t>
  </si>
  <si>
    <t>model-based development / linear programming / model transformation / modelling / reachability analysis</t>
  </si>
  <si>
    <t>FSM / Petri nets / Promela</t>
  </si>
  <si>
    <t>Dynamic STate Machine (DSTM) / Petri nets / Promela</t>
  </si>
  <si>
    <t>FICO Xpress</t>
  </si>
  <si>
    <t>Hybrid Online Model-Based Testing for Communication-Based Train Control Systems</t>
  </si>
  <si>
    <t>model-based testing / simulation / test generation / modelling / model-based testing</t>
  </si>
  <si>
    <t>Timed I/O Transition Systems (TIOTS) / timed automata</t>
  </si>
  <si>
    <t>Model Checking-based Safety Verification of a Petri Net Representation of Train Interlocking Systems</t>
  </si>
  <si>
    <t>Timed-Arc Petri Nets (TAPN)</t>
  </si>
  <si>
    <t>Modeling and formal verification of SMT rail interlocking system using PyNuSMV</t>
  </si>
  <si>
    <t>modelling / formal verification / model checking</t>
  </si>
  <si>
    <t>nuXmv</t>
  </si>
  <si>
    <t>PyNuSMV / NuSMV</t>
  </si>
  <si>
    <t>Quantitative Performance Evaluation of Uncertainty-Aware Hybrid AADL Designs Using Statistical Model Checking</t>
  </si>
  <si>
    <t>AADL / Timed automata / CSP</t>
  </si>
  <si>
    <t>hybrid Architecture Analysis and Design Language (AADL) / priced timed automata / CSP</t>
  </si>
  <si>
    <t>UPPAAL SMC / OSATE2 / BLESS</t>
  </si>
  <si>
    <t>Safety-Critical System Modeling in Model-Based Testing with Hazard and Operability Analysis</t>
  </si>
  <si>
    <t>model-based testing / model checking / test generation</t>
  </si>
  <si>
    <t>UPPAAL / Skyfire</t>
  </si>
  <si>
    <t>A formal design of the hybrid European rail traffic management system</t>
  </si>
  <si>
    <t>simulation / modelling / refinement / model-based development</t>
  </si>
  <si>
    <t>Abstract State Machine (ASM)</t>
  </si>
  <si>
    <t>ASMETA (ASM mETAmodeling)</t>
  </si>
  <si>
    <t>Formalizing Railway Network Using Hierarchical Timed Coloured Petri Nets</t>
  </si>
  <si>
    <t>model checking / simulation / modelling / formal verification / reachability analysis</t>
  </si>
  <si>
    <t>hierarchical timed coloured Petri nets / CPN ML</t>
  </si>
  <si>
    <t>Modeling and verification method for an early evaluation of systems of systems interactions</t>
  </si>
  <si>
    <t>SysML / FSM</t>
  </si>
  <si>
    <t>SysML state machines / sequence diagrams / finite state machines</t>
  </si>
  <si>
    <t>grafcet</t>
  </si>
  <si>
    <t>EX / CS</t>
  </si>
  <si>
    <t>On the formalization of importance measures using HOL theorem proving</t>
  </si>
  <si>
    <t>fault trees</t>
  </si>
  <si>
    <t>A Case Study of MBSE Method Used in the EMU Train Design</t>
  </si>
  <si>
    <t>SysML / state machines / activity diagrams / sequence diagrams</t>
  </si>
  <si>
    <t>Modelica</t>
  </si>
  <si>
    <t>Railway Network Modeling Using Building Block of Timed Coloured Petri Nets</t>
  </si>
  <si>
    <t>Timed coloured Petri Nets</t>
  </si>
  <si>
    <t>DC / EX</t>
  </si>
  <si>
    <t>Towards Risk Prediction: Runtime Verification of Train Control Systems for Overspeed Protection</t>
  </si>
  <si>
    <t>formal verification / modelling</t>
  </si>
  <si>
    <t>MATLAB / SpaceEx</t>
  </si>
  <si>
    <t>Positive Safety Modeling of CTCS-3 Train Control System for High-speed railway</t>
  </si>
  <si>
    <t>Block diagrams / SCADE</t>
  </si>
  <si>
    <t>Simulink block diagrams / SCADE</t>
  </si>
  <si>
    <t>SCADE / Simulink</t>
  </si>
  <si>
    <t>Test Suite Generation for CTCS-3 Train Control System Based On TAIO and Mutation Theory</t>
  </si>
  <si>
    <t>model checking / test generation / modelling / reachability analysis / model-based testing</t>
  </si>
  <si>
    <t>Timed Automata with Input and Output (TAIO)</t>
  </si>
  <si>
    <t>Using Colored Petri net for Level-Crossing safety analysis</t>
  </si>
  <si>
    <t>Colored Petri Net</t>
  </si>
  <si>
    <t>CPN suite</t>
  </si>
  <si>
    <t>STPA Based Safety Analysis of Regional Data Center in CTCS-1 Train Control System</t>
  </si>
  <si>
    <t>Runtime Verification of Railway Interlocking Software with Parametric Timed Automata</t>
  </si>
  <si>
    <t>formal verification / modelling / simulation</t>
  </si>
  <si>
    <t>Parametric Timed Automata (PTA)</t>
  </si>
  <si>
    <t>Research on Multi-Resolution Modeling of Intercity Railway Train Control System</t>
  </si>
  <si>
    <t>MRME / DEVS</t>
  </si>
  <si>
    <t>Analysis of Relay Interlocking Systems via SMT-based Model Checking of Switched Multi-Domain Kirchhoff Networks</t>
  </si>
  <si>
    <t>Switched Multi-Domain Kirchhoff Network (SMDKN) / hybrid automata / HYDI / fault trees</t>
  </si>
  <si>
    <t>DIA / HYCOMP / XSAP</t>
  </si>
  <si>
    <t>Formal Methods for Industrial Interlocking Verification</t>
  </si>
  <si>
    <t>Mutation Model-Based Test Case Generation of Chinese Train Control System with Automatic Train Operation Function</t>
  </si>
  <si>
    <t>model-based testing / model checking / test generation / modelling / formal verification</t>
  </si>
  <si>
    <t>A / D / T</t>
  </si>
  <si>
    <t>Towards Safety-Risk Prediction of CBTC Systems With Deep Learning and Formal Methods</t>
  </si>
  <si>
    <t>model checking / modelling / simulation</t>
  </si>
  <si>
    <t>neural networks / Bayesian networks</t>
  </si>
  <si>
    <t>Simulink</t>
  </si>
  <si>
    <t>Formal Verification of Radio Communication Management in Railway Systems Using Model Checking Technique</t>
  </si>
  <si>
    <t>Timed Calculus of Communicating System (TCCS)</t>
  </si>
  <si>
    <t>CAAL</t>
  </si>
  <si>
    <t>Automated Test Generation Based on Colored Petri Net and Improved Depth First Search for Train Control System</t>
  </si>
  <si>
    <t>modelling / formal verification / model-based testing / test generation / model checking</t>
  </si>
  <si>
    <t>Colored Petri Net (CPN)</t>
  </si>
  <si>
    <t>Modeling and Formal Verification of Interlocking System Based on UML and HCPN</t>
  </si>
  <si>
    <t>model checking / model transformation / modelling / simulation</t>
  </si>
  <si>
    <t>UML state machine / sequence diagram / Hierarchical Colored Petri Net (HCPN)</t>
  </si>
  <si>
    <t>Formal Verification of AADL Models by Event-B</t>
  </si>
  <si>
    <t>model transformation / theorem proving / modelling / formal verification / refinement</t>
  </si>
  <si>
    <t>AADL / B / UML</t>
  </si>
  <si>
    <t>Architecture Analysis and Design Language (AADL) / Event-B / UML class diagrams</t>
  </si>
  <si>
    <t>Rodin / ProB / Atelier-B</t>
  </si>
  <si>
    <t>Typical Resource Management Scenario Modeling and Analysis of Train Control System Based on Vehicle-Vehicle Communication</t>
  </si>
  <si>
    <t>UML sequence diagram / Colored Petri Nets (CPN)</t>
  </si>
  <si>
    <t>Online Conformance Testing of CBTC On-board ATO Functions Based on UPPAAL-TRON Framework</t>
  </si>
  <si>
    <t>simulation / modelling / model-based testing</t>
  </si>
  <si>
    <t>Automating Consistency Verification of Safety Requirements for Railway Interlocking Systems</t>
  </si>
  <si>
    <t>model checking / SMT solving / modelling / formal verification</t>
  </si>
  <si>
    <t>CCSL / UML</t>
  </si>
  <si>
    <t>SafeNL / Clock Constraint Specification Language (CCSL) / MARTE</t>
  </si>
  <si>
    <t>MyCCSL</t>
  </si>
  <si>
    <t>Automatic Generation of Route Control Chart From Validated Signal Interlocking Plan</t>
  </si>
  <si>
    <t>SMV / RailML</t>
  </si>
  <si>
    <t>NuSMV / RailML</t>
  </si>
  <si>
    <t>NuSMV / LayoutEditor (LE)</t>
  </si>
  <si>
    <t>Programming Behavioral Test Models for SMT Solving in Scala</t>
  </si>
  <si>
    <t>SMT solving / model checking / model-based testing / test generation / modelling</t>
  </si>
  <si>
    <t>Scala / UML</t>
  </si>
  <si>
    <t>action systems / Scala / UML class diagram</t>
  </si>
  <si>
    <t>Behaviour-Driven Formal Model Development of the ETCS Hybrid Level 3</t>
  </si>
  <si>
    <t>model-based development / test generation / model transformation / model checking / modelling / simulation / formal verification / model-based testing</t>
  </si>
  <si>
    <t>MoMuT / ProB / Cucumber / BMotion Studio</t>
  </si>
  <si>
    <t>Typical Train Virtual Coupling Scenario Modeling and Analysis of Train Control System Based on Vehicle-Vehicle Communication</t>
  </si>
  <si>
    <t>SysML / Petri nets</t>
  </si>
  <si>
    <t>SysML / Colored Petri Nets (CPN)</t>
  </si>
  <si>
    <t>Application of STPA in Temporary Speed Restriction Sending Scenario of Train Control System Based on Vehicle-Vehicle Communication</t>
  </si>
  <si>
    <t>UML sequence diagram / timed automata</t>
  </si>
  <si>
    <t>Development and Validation of a Distance Measurement System in Metro Lines</t>
  </si>
  <si>
    <t>simulation / code generation / static analysis / model checking</t>
  </si>
  <si>
    <t>Wireless InSite / CPN Tools</t>
  </si>
  <si>
    <t>A / D / V</t>
  </si>
  <si>
    <t>Incremental Online Verification of Dynamic Cyber-Physical Systems</t>
  </si>
  <si>
    <t>model checking / linear programming / modelling / reachability analysis</t>
  </si>
  <si>
    <t>parametric hybrid automata</t>
  </si>
  <si>
    <t>BACH_OL</t>
  </si>
  <si>
    <t>Reasoning about Different Orders of Magnitude of Time with smartIflow</t>
  </si>
  <si>
    <t>Science Direct</t>
  </si>
  <si>
    <t>modelling / simulation / formal verification / model checking</t>
  </si>
  <si>
    <t>smartIflow (State Machines for Automation of Reliability-related Tasks using Information FLOWs) / Finite State Machines</t>
  </si>
  <si>
    <t>SmartIflow Workbench</t>
  </si>
  <si>
    <t>Safety Verification of a Train Interlocking Timed Automaton Model</t>
  </si>
  <si>
    <t>Domain-specific scenarios for refinement-based methods</t>
  </si>
  <si>
    <t>model-based development / refinement / simulation / model checking / modelling / formal verification</t>
  </si>
  <si>
    <t>Event-B / UML-B</t>
  </si>
  <si>
    <t>Rodin / ProB / Cucumber</t>
  </si>
  <si>
    <t>The CLEARSY safety platform: 5 years of research, development and deployment</t>
  </si>
  <si>
    <t>theorem proving / static checking / code generation / model checking / modelling / refinement</t>
  </si>
  <si>
    <t>B / Event-B</t>
  </si>
  <si>
    <t>Atelier-B / Atelier CSSP / ProB</t>
  </si>
  <si>
    <t>Handling B models in the PERF integrated verification framework: Formalised and certified embedding</t>
  </si>
  <si>
    <t>theorem proving / simulation / model transformation / modelling / formal verification / refinement</t>
  </si>
  <si>
    <t>B / HLL / HOL</t>
  </si>
  <si>
    <t>B / HLL / Isabelle-HOL</t>
  </si>
  <si>
    <t>Atelier-B / PERF / B2HLL</t>
  </si>
  <si>
    <t>An OSLC-based environment for system-level functional testing of ERTMS/ETCS controllers</t>
  </si>
  <si>
    <t>model-based testing / test generation / model checking / modelling</t>
  </si>
  <si>
    <t>Open Services for Life-cycle Collaboration (OSLC) / Dynamic STate Machine (DSTM) / Promela / TESQEL / PRV / Atlas Transformation Language (ATL)</t>
  </si>
  <si>
    <t>RailModel GUI / DSTM Verifier / SPIN / IBM Rational</t>
  </si>
  <si>
    <t>R / A / D / T</t>
  </si>
  <si>
    <t>Towards a Hybrid Verification Approach</t>
  </si>
  <si>
    <t>Peer Model</t>
  </si>
  <si>
    <t>Formalising the Hybrid ERTMS Level 3 specification in iUML-B and Event-B</t>
  </si>
  <si>
    <t>modelling / simulation / formal verification / refinement / theorem proving / SMT solving</t>
  </si>
  <si>
    <t>iUML / Event-B</t>
  </si>
  <si>
    <t>ProB / BMotion Studio / Atelier-B / Z3 / CVC4</t>
  </si>
  <si>
    <t>Validation of the Hybrid ERTMS/ETCS Level 3 using Spin</t>
  </si>
  <si>
    <t>Validation and real-life demonstration of ETCS hybrid level 3 principles using a formal B model</t>
  </si>
  <si>
    <t>model checking / simulation / refinement / modelling / formal verification</t>
  </si>
  <si>
    <t>A formal refinement-based analysis of the hybrid ERTMS/ETCS level 3 standard</t>
  </si>
  <si>
    <t>simulation / theorem proving / refinement / modelling / refinement / formal verification</t>
  </si>
  <si>
    <t>Validating the Hybrid ERTMS/ETCS Level 3 concept with Electrum</t>
  </si>
  <si>
    <t>model checking / SAT solving / modelling / simulation / reachability analysis / formal verification</t>
  </si>
  <si>
    <t>Alloy</t>
  </si>
  <si>
    <t>Alloy / Electrum</t>
  </si>
  <si>
    <t>Electrum Analyzer</t>
  </si>
  <si>
    <t>Modeling the hybrid ERTMS/ETCS level 3 standard using a formal requirements engineering approach</t>
  </si>
  <si>
    <t>theorem proving / model-based development / model transformation / refinement / formal verification</t>
  </si>
  <si>
    <t>SysML / B</t>
  </si>
  <si>
    <t>SysML / KAOS / B-System / Event-B</t>
  </si>
  <si>
    <t>Mixed-semantics composition of statecharts for the component-based design of reactive systems</t>
  </si>
  <si>
    <t>model-based development / model checking / modelling / formal verification / model-based testing / code generation</t>
  </si>
  <si>
    <t>Gamma Statechart Composition Framework</t>
  </si>
  <si>
    <t>The ABZ-2018 case study with Event-B</t>
  </si>
  <si>
    <t>Safety Analysis of Communication-Based Train Control System by STPA and Colored Petri Net</t>
  </si>
  <si>
    <t>model checking / model-based development / modelling / formal verification</t>
  </si>
  <si>
    <t>Interlocking Formal Verification at Alstom Signalling</t>
  </si>
  <si>
    <t>model checking / model transformation / formal verification</t>
  </si>
  <si>
    <t>DSL / HLL</t>
  </si>
  <si>
    <t>domain specific language / HLL</t>
  </si>
  <si>
    <t>Property-Based Modelling and Validation of a CBTC Zone Controller in Event-B</t>
  </si>
  <si>
    <t>theorem proving / simulation / model checking / modelling</t>
  </si>
  <si>
    <t>Modelling and Analysing ERTMS L3 Moving Block Railway Signalling with Simulink and Uppaal SMC</t>
  </si>
  <si>
    <t>model-based development / simulation / model checking / formal verification</t>
  </si>
  <si>
    <t>Block diagrams / Statecharts / Timed automata</t>
  </si>
  <si>
    <t>Simulink block diagrams / Simulink statecharts / Timed automata</t>
  </si>
  <si>
    <t>Simulink / Uppaal</t>
  </si>
  <si>
    <t>Formal Verification of Network Interlocking Control by Distributed Signal Boxes</t>
  </si>
  <si>
    <t>Formal Modelling and Verification of an Interlocking Using mCRL2</t>
  </si>
  <si>
    <t>model checking / model-based testing / modelling / formal verification</t>
  </si>
  <si>
    <t>mCRL2 / JTorx</t>
  </si>
  <si>
    <t>A Separation of Concerns Approach for the Verified Modelling of Railway Signalling Rules</t>
  </si>
  <si>
    <t>model checking / reachability analysis / modelling / formal verification</t>
  </si>
  <si>
    <t>SecureUML / B</t>
  </si>
  <si>
    <t>B4MSecure / ProB</t>
  </si>
  <si>
    <t>Towards a Tool-Based Domain Specific Approach for Railway Systems Modeling and Validation</t>
  </si>
  <si>
    <t>model-based development / model transformation / theorem proving / simulation / refinement / modelling / formal verification</t>
  </si>
  <si>
    <t>DSL / UML / B</t>
  </si>
  <si>
    <t>Domain specific language / EMF / UML / B</t>
  </si>
  <si>
    <t>ProB / Meeduse / Sirius / B4MSecure</t>
  </si>
  <si>
    <t>B-Specification of Relay-Based Railway Interlocking Systems Based on the Propositional Logic of the System State Evolution</t>
  </si>
  <si>
    <t>Domain specific language / B language</t>
  </si>
  <si>
    <t>Efficient Data Validation for Geographical Interlocking Systems</t>
  </si>
  <si>
    <t>DVL-Checker</t>
  </si>
  <si>
    <t>Incremental Development of a Safety Critical System Combining formal Methods and DSMLs</t>
  </si>
  <si>
    <t>model-based development / refinement / theorem proving / model transformation / modelling / formal verification</t>
  </si>
  <si>
    <t>DSL / Petri nets / B</t>
  </si>
  <si>
    <t>Domain specific language / Petri Nets / B language</t>
  </si>
  <si>
    <t>Strategy Synthesis for Autonomous Driving in a Moving Block Railway System with Uppaal Stratego</t>
  </si>
  <si>
    <t>Stochastic Priced Timed Games (SPTG)</t>
  </si>
  <si>
    <t>RBS2HLL: A Formal Modeling of Relay-Based Interlocking</t>
  </si>
  <si>
    <t>model transformation / modelling</t>
  </si>
  <si>
    <t>Circuit Diagram / HLL (High Level Language)</t>
  </si>
  <si>
    <t>RBS2HLL</t>
  </si>
  <si>
    <t>Statistical Model Checking of Hazards in an Autonomous Tramway Positioning System</t>
  </si>
  <si>
    <t>model checking / modelling / reachability analysis / formal verification</t>
  </si>
  <si>
    <t>Stochastic Timed Automata</t>
  </si>
  <si>
    <t>Formal Distributed Protocol Development for Reservation of Railway Sections</t>
  </si>
  <si>
    <t>theorem proving / model checking / modelling / reachability analysis / formal verification</t>
  </si>
  <si>
    <t>ProB / PRISM</t>
  </si>
  <si>
    <t>Formal Model Validation Through Acceptance Tests</t>
  </si>
  <si>
    <t>model-based testing / model-based development / modelling</t>
  </si>
  <si>
    <t>Gherkin / iUML-B / Event-B</t>
  </si>
  <si>
    <t>Cucumber</t>
  </si>
  <si>
    <t>APML: An Architecture Proof Modeling Language</t>
  </si>
  <si>
    <t>theorem proving / modelling / model-based development</t>
  </si>
  <si>
    <t>APML / Message Sequence Charts</t>
  </si>
  <si>
    <t>Isabelle / Eclipse Modelling Framework / FACTum Studio / Sirius</t>
  </si>
  <si>
    <t>Using Ontologies in Formal Developments Targeting Certification</t>
  </si>
  <si>
    <t>Ontology Type Definition Language ODL</t>
  </si>
  <si>
    <t>R / V</t>
  </si>
  <si>
    <t>Odometry</t>
  </si>
  <si>
    <t>SMT-Based Bounded Schedulability Analysis of the Clock Constraint Specification Language</t>
  </si>
  <si>
    <t>SMT Solving / modelling / formal verification</t>
  </si>
  <si>
    <t>CCSL / DSL</t>
  </si>
  <si>
    <t>Clock Constraint Specification Language (CCSL) / Domain Specific Language</t>
  </si>
  <si>
    <t>Safe and Time-Optimal Control for Railway Games</t>
  </si>
  <si>
    <t>Industrial Application of Event-B to a Wayside Train Monitoring System: Formal Conceptual Data Analysis</t>
  </si>
  <si>
    <t>refinement / modelling / formal verification</t>
  </si>
  <si>
    <t>N</t>
  </si>
  <si>
    <t>Venue</t>
  </si>
  <si>
    <t>ICSE</t>
  </si>
  <si>
    <t>ACM TOSEM</t>
  </si>
  <si>
    <t>CBSE</t>
  </si>
  <si>
    <t>EuroPLoP</t>
  </si>
  <si>
    <t>EMSOFT</t>
  </si>
  <si>
    <t>ENTCS</t>
  </si>
  <si>
    <t>IFAC</t>
  </si>
  <si>
    <t>Information and Software Technology</t>
  </si>
  <si>
    <t>Computer Standards &amp; Interfaces</t>
  </si>
  <si>
    <t>Reliability Engineering &amp; System Safety</t>
  </si>
  <si>
    <t>SCP</t>
  </si>
  <si>
    <t>Transportation Research Part C: Emerging Technologies</t>
  </si>
  <si>
    <t>Journal of Systems and Software</t>
  </si>
  <si>
    <t>ACSD</t>
  </si>
  <si>
    <t>ICIRT</t>
  </si>
  <si>
    <t>ITSC</t>
  </si>
  <si>
    <t>IEEE TITS</t>
  </si>
  <si>
    <t>ICRE</t>
  </si>
  <si>
    <t>COMPSAC</t>
  </si>
  <si>
    <t>IEEE Systems</t>
  </si>
  <si>
    <t>ICSTW</t>
  </si>
  <si>
    <t>WIFT</t>
  </si>
  <si>
    <t>TASE</t>
  </si>
  <si>
    <t>SEFM</t>
  </si>
  <si>
    <t>STTT</t>
  </si>
  <si>
    <t>ATVA</t>
  </si>
  <si>
    <t>FM</t>
  </si>
  <si>
    <t>ABZ (ZB)</t>
  </si>
  <si>
    <t>SAFECOMP</t>
  </si>
  <si>
    <t>SBMF</t>
  </si>
  <si>
    <t>RSSRail</t>
  </si>
  <si>
    <t>ABZ (ASM)</t>
  </si>
  <si>
    <t>ICFEM</t>
  </si>
  <si>
    <t>NFM</t>
  </si>
  <si>
    <t>TACAS</t>
  </si>
  <si>
    <t>SEFM (Workshops)</t>
  </si>
  <si>
    <t>ABZ</t>
  </si>
  <si>
    <t>IFM</t>
  </si>
  <si>
    <t>FASE</t>
  </si>
  <si>
    <t>FMICS</t>
  </si>
  <si>
    <t>FAOC</t>
  </si>
  <si>
    <t>Innovations in Systems and Software Engineering</t>
  </si>
  <si>
    <t>FTSCS</t>
  </si>
  <si>
    <t>MODELS</t>
  </si>
  <si>
    <t>Software &amp; Systems Modeling</t>
  </si>
  <si>
    <t>FMSD</t>
  </si>
  <si>
    <t>Mathematics in Computer Science</t>
  </si>
  <si>
    <t>CAV</t>
  </si>
  <si>
    <t>IEEE Transactions on Automation Science and Engineering</t>
  </si>
  <si>
    <t>Journal of Integrated Design and Process Science</t>
  </si>
  <si>
    <t>Information Systems</t>
  </si>
  <si>
    <t>ICST </t>
  </si>
  <si>
    <t>ESM</t>
  </si>
  <si>
    <t>AVoCS</t>
  </si>
  <si>
    <t>COMPASS</t>
  </si>
  <si>
    <t>FORMS/FORMAT (FORMS)</t>
  </si>
  <si>
    <t>FORMS/FORMAT</t>
  </si>
  <si>
    <t>Journal of Modern Transportation</t>
  </si>
  <si>
    <t>ACSC</t>
  </si>
  <si>
    <t>FMICS / ENTCS</t>
  </si>
  <si>
    <t>AVoCS / ENTCS</t>
  </si>
  <si>
    <t>Software Engineering Journal</t>
  </si>
  <si>
    <t>IEEE Parallel &amp; Distributed Technology: Systems &amp; Applications</t>
  </si>
  <si>
    <t>Computing &amp; Control Engineering Journal</t>
  </si>
  <si>
    <t>HASE</t>
  </si>
  <si>
    <t>MODELSWARD</t>
  </si>
  <si>
    <t>IEEE Transactions on Industrial Informatics</t>
  </si>
  <si>
    <t>TAP</t>
  </si>
  <si>
    <t>ISPA</t>
  </si>
  <si>
    <t>EDCC</t>
  </si>
  <si>
    <t>ISoLA</t>
  </si>
  <si>
    <t>IEEE TSE</t>
  </si>
  <si>
    <t>ICTAC</t>
  </si>
  <si>
    <t>COORDINATION</t>
  </si>
  <si>
    <t>FMCO</t>
  </si>
  <si>
    <t>Ada-Europe</t>
  </si>
  <si>
    <t>FSEN</t>
  </si>
  <si>
    <t>Computers in Industry</t>
  </si>
  <si>
    <t>IEEE Transactions on Computer-Aided Design of Integrated Circuits and Systems</t>
  </si>
  <si>
    <t>ECSA</t>
  </si>
  <si>
    <t>SAC</t>
  </si>
  <si>
    <t>FormaliSE</t>
  </si>
  <si>
    <t>FMCAD</t>
  </si>
  <si>
    <t>IEEE Access</t>
  </si>
  <si>
    <t>RE </t>
  </si>
  <si>
    <t>ICST (ICSTW)</t>
  </si>
  <si>
    <t>ICCSSE</t>
  </si>
  <si>
    <t>Software and Systems Modeling</t>
  </si>
  <si>
    <t>FORTE</t>
  </si>
  <si>
    <t>Publication Type</t>
  </si>
  <si>
    <t>conferencePaper</t>
  </si>
  <si>
    <t>journalArticle</t>
  </si>
  <si>
    <t>Publication Year</t>
  </si>
  <si>
    <t>Author</t>
  </si>
  <si>
    <t>DOI</t>
  </si>
  <si>
    <t>URL</t>
  </si>
  <si>
    <t>Publisher</t>
  </si>
  <si>
    <t>Library Catalog</t>
  </si>
  <si>
    <t>A formal systems engineering approach in practice: an experience report</t>
  </si>
  <si>
    <t>Böhm, Wolfgang; Junker, Maximilian; Vogelsang, Andreas; Teufl, Sabine; Pinger, Ralf; Rahn, Karsten</t>
  </si>
  <si>
    <t>10.1145/2593850.2593856</t>
  </si>
  <si>
    <t>http://dl.acm.org/citation.cfm?id=2593850.2593856</t>
  </si>
  <si>
    <t>dl.acm.org</t>
  </si>
  <si>
    <t>Aligning SysML with the B method to provide V&amp;V for systems engineering</t>
  </si>
  <si>
    <t>Bousse, Erwan; Mentré, David; Combemale, Benoît; Baudry, Benoît; Katsuragi, Takaya</t>
  </si>
  <si>
    <t>10.1145/2427376.2427379</t>
  </si>
  <si>
    <t>http://dl.acm.org/citation.cfm?id=2427376.2427379</t>
  </si>
  <si>
    <t>Formalization and validation of a subset of the European Train Control System</t>
  </si>
  <si>
    <t>Chiappini, A.; Cimatti, A.; Macchi, L.; Rebollo, O.; Roveri, M.; Susi, A.; Tonetta, S.; Vittorini, B.</t>
  </si>
  <si>
    <t>10.1145/1810295.1810312</t>
  </si>
  <si>
    <t>http://dl.acm.org/citation.cfm?id=1810295.1810312</t>
  </si>
  <si>
    <t>Validation of requirements for hybrid systems: A formal approach</t>
  </si>
  <si>
    <t>Cimatti, Alessandro; Roveri, Marco; Susi, Angelo; Tonetta, Stefano</t>
  </si>
  <si>
    <t>10.1145/2377656.2377659</t>
  </si>
  <si>
    <t>http://dl.acm.org/citation.cfm?id=2377656.2377659</t>
  </si>
  <si>
    <t>Automated deductive requirements analysis of critical systems</t>
  </si>
  <si>
    <t>Gargantini, Angelo; Morzenti, Angelo</t>
  </si>
  <si>
    <t>10.1145/383876.383877</t>
  </si>
  <si>
    <t>http://dl.acm.org/citation.cfm?id=383876.383877</t>
  </si>
  <si>
    <t>Object-Oriented Component-Based Design using Behavioral Contracts: Application to Railway Systems</t>
  </si>
  <si>
    <t>Mouelhi, Sebti; Agrou, Khalid; Chouali, Samir; Mountassir, Hassan</t>
  </si>
  <si>
    <t>10.1145/2737166.2737171</t>
  </si>
  <si>
    <t>http://dl.acm.org/citation.cfm?id=2737166.2737171</t>
  </si>
  <si>
    <t>Modeling and Verification of Zone Controller: the SCADE Experience in China’s railway systems</t>
  </si>
  <si>
    <t>Qian, Jie; Liu, Jing; Chen, Xiang; Sun, Junfeng</t>
  </si>
  <si>
    <t>10.1109/COUFLESS.2015.15</t>
  </si>
  <si>
    <t>http://dl.acm.org/citation.cfm?id=2819419.2819430</t>
  </si>
  <si>
    <t>Process and tool support for design patterns with safety requirements</t>
  </si>
  <si>
    <t>Radermacher, Ansgar; Hamid, Brahim; Fredj, Manel; Profizi, Jean-Louis</t>
  </si>
  <si>
    <t>10.1145/2739011.2739019</t>
  </si>
  <si>
    <t>http://dl.acm.org/citation.cfm?id=2739011.2739019</t>
  </si>
  <si>
    <t>Verifying Simulink Diagrams Via a Hybrid Hoare Logic Prover</t>
  </si>
  <si>
    <t>Zou, Liang; Zhan, Naijun; Wang, Shuling; Fränzle, Martin; Qin, Shengchao</t>
  </si>
  <si>
    <t>10.1109/EMSOFT.2013.6658587</t>
  </si>
  <si>
    <t>http://dl.acm.org/citation.cfm?id=2555754.2555763</t>
  </si>
  <si>
    <t>Validation Coverage for a Component-based SDL model of a Railway Signaling System</t>
  </si>
  <si>
    <t>Banci, M.; Becucci, M.; Fantechi, A.; Spinicci, E.</t>
  </si>
  <si>
    <t>10.1016/j.entcs.2004.02.083</t>
  </si>
  <si>
    <t>http://www.sciencedirect.com/science/article/pii/S1571066104052806</t>
  </si>
  <si>
    <t>Reliable UML Models and Profiles</t>
  </si>
  <si>
    <t>Berkenkötter, Kirsten</t>
  </si>
  <si>
    <t>10.1016/j.entcs.2008.06.050</t>
  </si>
  <si>
    <t>http://www.sciencedirect.com/science/article/pii/S1571066108003939</t>
  </si>
  <si>
    <t>Functioning mode Management and formal assessment of safety</t>
  </si>
  <si>
    <t>Bon, Philippe; Collart-Dutilleul, Simon; Defossez, François</t>
  </si>
  <si>
    <t>10.3182/20100712-3-FR-2020.00032</t>
  </si>
  <si>
    <t>http://www.sciencedirect.com/science/article/pii/S1474667015333917</t>
  </si>
  <si>
    <t>Safety checking in an automatic train operation system</t>
  </si>
  <si>
    <t>Palshikar, G.K.</t>
  </si>
  <si>
    <t>10.1016/S0950-5849(00)00167-1</t>
  </si>
  <si>
    <t>https://www.sciencedirect.com/science/article/pii/S0950584900001671</t>
  </si>
  <si>
    <t>www.sciencedirect.com</t>
  </si>
  <si>
    <t>Designing a Controller for a Multi-Train Multi-Track System</t>
  </si>
  <si>
    <t>Kapur, Deepak; Winter, Victor L.; Berg, Raymond S.</t>
  </si>
  <si>
    <t>10.1016/S1571-0661(04)00166-5</t>
  </si>
  <si>
    <t>https://www.sciencedirect.com/science/article/pii/S1571066104001665</t>
  </si>
  <si>
    <t>Verification and conformance test generation of communication protocol for railway signaling systems</t>
  </si>
  <si>
    <t>Lee, Jae-Dong; Jung, Jae-Il; Lee, Jae-Ho; Hwang, Jong-Gyu; Hwang, Jin-Ho; Kim, Sung-Un</t>
  </si>
  <si>
    <t>10.1016/j.csi.2006.03.001</t>
  </si>
  <si>
    <t>https://www.sciencedirect.com/science/article/pii/S0920548906000365</t>
  </si>
  <si>
    <t>Applications of Hierarchical Reasoning in the Verification of Complex Systems</t>
  </si>
  <si>
    <t>Jacobs, Swen; Sofronie-Stokkermans, Viorica</t>
  </si>
  <si>
    <t>10.1016/j.entcs.2006.11.038</t>
  </si>
  <si>
    <t>https://www.sciencedirect.com/science/article/pii/S1571066107003416</t>
  </si>
  <si>
    <t>Automatic Verification of Combined Specifications: An Overview</t>
  </si>
  <si>
    <t>Olderog, Ernst-Rüdiger</t>
  </si>
  <si>
    <t>10.1016/j.entcs.2008.03.082</t>
  </si>
  <si>
    <t>https://www.sciencedirect.com/science/article/pii/S1571066108001874</t>
  </si>
  <si>
    <t>Development of verification and conformance testing tools for a railway signaling communication protocol</t>
  </si>
  <si>
    <t>Lee, Jae-Ho; Hwang, Jong-Gyu; Lee, Kang-Mi; Kim, Sung-Un</t>
  </si>
  <si>
    <t>10.1016/j.csi.2008.05.011</t>
  </si>
  <si>
    <t>https://www.sciencedirect.com/science/article/pii/S0920548908000640</t>
  </si>
  <si>
    <t>Fail-Safe Signalization Design for a Railway Yard: A Level Crossing Case</t>
  </si>
  <si>
    <t>Durmus, M.S.; Yildirim, U.; Kursun, A.; Söylemez, M.T.</t>
  </si>
  <si>
    <t>10.3182/20100830-3-DE-4013.00056</t>
  </si>
  <si>
    <t>https://www.sciencedirect.com/science/article/pii/S1474667015324782</t>
  </si>
  <si>
    <t>Verification of the safety communication protocol in train control system using colored Petri net</t>
  </si>
  <si>
    <t>Lijie, Chen; Tao, Tang; Xianqiong, Zhao; Schnieder, Eckehard</t>
  </si>
  <si>
    <t>10.1016/j.ress.2011.12.010</t>
  </si>
  <si>
    <t>https://www.sciencedirect.com/science/article/pii/S0951832011002730</t>
  </si>
  <si>
    <t>The Metrô Rio case study</t>
  </si>
  <si>
    <t>Ferrari, Alessio; Fantechi, Alessandro; Magnani, Gianluca; Grasso, Daniele; Tempestini, Matteo</t>
  </si>
  <si>
    <t>10.1016/j.scico.2012.04.003</t>
  </si>
  <si>
    <t>https://www.sciencedirect.com/science/article/pii/S0167642312000676</t>
  </si>
  <si>
    <t>Formalizing a subset of ERTMS/ETCS specifications for verification purposes</t>
  </si>
  <si>
    <t>Ghazel, Mohamed</t>
  </si>
  <si>
    <t>10.1016/j.trc.2014.02.002</t>
  </si>
  <si>
    <t>https://www.sciencedirect.com/science/article/pii/S0968090X14000345</t>
  </si>
  <si>
    <t>From Place/Transition Petri nets to B abstract machines for safety critical systems</t>
  </si>
  <si>
    <t>Boudi, Zakaryae; Miloudi, El; Koursi, El; Collart-Dutilleul, Simon</t>
  </si>
  <si>
    <t>10.1016/j.ifacol.2015.09.549</t>
  </si>
  <si>
    <t>https://www.sciencedirect.com/science/article/pii/S240589631501678X</t>
  </si>
  <si>
    <t>Large-scale system development using Abstract Data Types and refinement</t>
  </si>
  <si>
    <t>Fürst, Andreas; Hoang, Thai Son; Basin, David; Sato, Naoto; Miyazaki, Kunihiko</t>
  </si>
  <si>
    <t>10.1016/j.scico.2016.04.010</t>
  </si>
  <si>
    <t>https://www.sciencedirect.com/science/article/pii/S0167642316300193</t>
  </si>
  <si>
    <t>Supporting pattern-based dependability engineering via model-driven development: Approach, tool-support and empirical validation</t>
  </si>
  <si>
    <t>Hamid, Brahim; Perez, Jon</t>
  </si>
  <si>
    <t>10.1016/j.jss.2016.09.027</t>
  </si>
  <si>
    <t>https://www.sciencedirect.com/science/article/pii/S0164121216301868</t>
  </si>
  <si>
    <t>Dynamic state machines for modelling railway control systems</t>
  </si>
  <si>
    <t>Benerecetti, M.; De Guglielmo, R.; Gentile, U.; Marrone, S.; Mazzocca, N.; Nardone, R.; Peron, A.; Velardi, L.; Vittorini, V.</t>
  </si>
  <si>
    <t>10.1016/j.scico.2016.09.002</t>
  </si>
  <si>
    <t>https://www.sciencedirect.com/science/article/pii/S0167642316301332</t>
  </si>
  <si>
    <t>Verification of the European Rail Traffic Management System in Real-Time Maude</t>
  </si>
  <si>
    <t>Berger, Ulrich; James, Phillip; Lawrence, Andrew; Roggenbach, Markus; Seisenberger, Monika</t>
  </si>
  <si>
    <t>10.1016/j.scico.2017.10.011</t>
  </si>
  <si>
    <t>https://www.sciencedirect.com/science/article/pii/S016764231730223X</t>
  </si>
  <si>
    <t>UML Based Reverse Engineering for the Verification of Railway Control Logics</t>
  </si>
  <si>
    <t>Abbaneo, Chiara; Flammini, Francesco; Lazzaro, Armando; Marmo, Pietro; Mazzocca, Nicola; Sanseviero, Angela</t>
  </si>
  <si>
    <t>10.1109/DEPCOS-RELCOMEX.2006.55</t>
  </si>
  <si>
    <t>IEEE Xplore</t>
  </si>
  <si>
    <t>Controlling Actions and Time in Parametric Timed Automata</t>
  </si>
  <si>
    <t>André, É; Knapik, M.; Penczek, W.; Petrucci, L.</t>
  </si>
  <si>
    <t>10.1109/ACSD.2016.20</t>
  </si>
  <si>
    <t>Towards integrated simulation and formal verification of rail yard designs - an experience report based on the UK East Coast Main Line</t>
  </si>
  <si>
    <t>Chen, L.; James, P.; Kirkwood, D.; Nguyen, H. N.; Nicholson, G. L.; Roggenbach, M.</t>
  </si>
  <si>
    <t>10.1109/ICIRT.2016.7588753</t>
  </si>
  <si>
    <t>Model-based development of an Automatic Train Operation component for Communication Based Train Control</t>
  </si>
  <si>
    <t>Claudio, M. Di; Fantechi, A.; Martelli, G.; Menabeni, S.; Nesi, P.</t>
  </si>
  <si>
    <t>10.1109/ITSC.2014.6957821</t>
  </si>
  <si>
    <t>Generating Petri Net-Based Behavioral Models From Textual Use Cases and Application in Railway Networks</t>
  </si>
  <si>
    <t>Ding, Z.; Jiang, M.; Zhou, M.</t>
  </si>
  <si>
    <t>10.1109/TITS.2016.2518745</t>
  </si>
  <si>
    <t>A Control Scheme for Automatic Level Crossings Under the ERTMS/ETCS Level 2/3 Operation</t>
  </si>
  <si>
    <t>Ghazel, M.</t>
  </si>
  <si>
    <t>10.1109/TITS.2017.2657695</t>
  </si>
  <si>
    <t>Formal verification of movement authorities in automatic train control systems</t>
  </si>
  <si>
    <t>Ghosh, S.; Dasgupta, P.; Mandal, C.; Katiyar, A.</t>
  </si>
  <si>
    <t>10.1049/cp.2016.0511</t>
  </si>
  <si>
    <t>SACEM software validation</t>
  </si>
  <si>
    <t>Guiho, G.; Hennebert, C.</t>
  </si>
  <si>
    <t>10.1109/ICSE.1990.63621</t>
  </si>
  <si>
    <t>The generalized railroad crossing: a case study in formal verification of real-time systems</t>
  </si>
  <si>
    <t>Heitmeyer, C.; Lynch, N.</t>
  </si>
  <si>
    <t>10.1109/REAL.1994.342724</t>
  </si>
  <si>
    <t>Verification and Implementation of the Protocol Standard in Train Control System</t>
  </si>
  <si>
    <t>Jiang, Y.; Zhang, H.; Song, X.; Hung, W. N. N.; Gu, M.; Sun, J.</t>
  </si>
  <si>
    <t>10.1109/COMPSAC.2013.89</t>
  </si>
  <si>
    <t>Bridging the Gaps in a Model-Based System Engineering Workflow by Encompassing Hardware-in-the-Loop Simulation</t>
  </si>
  <si>
    <t>Kalawsky, R. S.; O'Brien, J.; Chong, S.; Wong, C.; Jia, H.; Pan, H.; Moore, P. R.</t>
  </si>
  <si>
    <t>10.1109/JSYST.2012.2230995</t>
  </si>
  <si>
    <t>Generating System Models for a Highly Configurable Train Control System Using a Domain-Specific Language: A Case Study</t>
  </si>
  <si>
    <t>Kloos, J.; Eschbach, R.</t>
  </si>
  <si>
    <t>10.1109/ICSTW.2009.32</t>
  </si>
  <si>
    <t>Functional Safety Analysis Method for CTCS Level 3 Based on Hybrid Automata</t>
  </si>
  <si>
    <t>Liu, J.; Tang, T.; Zhao, L.; Xu, T.; Zheng, W.</t>
  </si>
  <si>
    <t>10.1109/ISORCW.2012.12</t>
  </si>
  <si>
    <t>Applying SOFL to Specify a Railway Crossing Controller for Industry</t>
  </si>
  <si>
    <t>Liu, Shaoying; Asuka, M.; Komaya, K.; Nakamura, Y.</t>
  </si>
  <si>
    <t>10.1109/WIFT.1998.766294</t>
  </si>
  <si>
    <t>Formal Specification of Hybrid MARTE Statecharts</t>
  </si>
  <si>
    <t>Liu, Z.; Liu, J.; He, J.; Mallet, F.; Zhang, M.</t>
  </si>
  <si>
    <t>10.1109/TASE.2012.26</t>
  </si>
  <si>
    <t>A Model-Based Test Case Generation Method for Function Testing of Train Control Systems</t>
  </si>
  <si>
    <t>Lv, Jidong; Wang, Haifeng; Liu, Hongjie; Zhang, Lu; Tang, Tao</t>
  </si>
  <si>
    <t>10.1109/ICIRT.2016.7588752</t>
  </si>
  <si>
    <t>Validation of a New Functional Design of Automatic Protection Systems at Level Crossings with Model-Checking Techniques</t>
  </si>
  <si>
    <t>Mekki, A.; Ghazel, M.; Toguyeni, A.</t>
  </si>
  <si>
    <t>10.1109/TITS.2011.2178238</t>
  </si>
  <si>
    <t>Use Of Formal Languages To Represent The ERTMS/ETCS System Requirements Specifications</t>
  </si>
  <si>
    <t>Piccolo, A.; Galdi, V.; Senesi, F.; Malangone, R.</t>
  </si>
  <si>
    <t>10.1109/ESARS.2015.7101503</t>
  </si>
  <si>
    <t>Formal Specification and Automated Verification of Railway Software with Frama-C</t>
  </si>
  <si>
    <t>Prevosto, V.; Burghardt, J.; Gerlach, J.; Hartig, K.; Pohl, H.; Voellinger, K.</t>
  </si>
  <si>
    <t>10.1109/INDIN.2013.6622971</t>
  </si>
  <si>
    <t>Formal Design and Verification of Zone Controller</t>
  </si>
  <si>
    <t>Qian, J.; Liu, J.; Chen, X.; Sun, J.</t>
  </si>
  <si>
    <t>10.1109/APSEC.2014.62</t>
  </si>
  <si>
    <t>Modern model-based development approach for embedded systems: practical experience</t>
  </si>
  <si>
    <t>Vinogradov, S.; Ozhigin, A.; Ratiu, D.</t>
  </si>
  <si>
    <t>10.1109/SysEng.2015.7302512</t>
  </si>
  <si>
    <t>On-line Conformance Testing of the Communication-Based Train Control (CBTC) System</t>
  </si>
  <si>
    <t>Wang, Yuemiao; Chen, Lei; Wei, Jinwen; Kirkwood, D.; Xu, Qian; Lv, J.; Roberts, C.</t>
  </si>
  <si>
    <t>10.1109/ICIRT.2016.7588751</t>
  </si>
  <si>
    <t>Scenario-Based Modeling of the On-Board of a Satellite-Based Train Control System With Colored Petri Nets</t>
  </si>
  <si>
    <t>Wu, D.; Schnieder, E.</t>
  </si>
  <si>
    <t>10.1109/TITS.2016.2535418</t>
  </si>
  <si>
    <t>Model-based Test Generation Techniques Verifying the On-board Module of a Satellite-based Train Control System Model</t>
  </si>
  <si>
    <t>Wu, D.; Schnieder, E.; Krause, J.</t>
  </si>
  <si>
    <t>10.1109/ICIRT.2013.6696307</t>
  </si>
  <si>
    <t>Formal Implementation of Data Validation for Railway Safety-Related Systems with OVADO</t>
  </si>
  <si>
    <t>Abo, Robert; Voisin, Laurent</t>
  </si>
  <si>
    <t>10.1007/978-3-319-05032-4_17</t>
  </si>
  <si>
    <t>https://link.springer.com/chapter/10.1007/978-3-319-05032-4_17</t>
  </si>
  <si>
    <t>link.springer.com</t>
  </si>
  <si>
    <t>Verification of critical systems described in real-time TiMo</t>
  </si>
  <si>
    <t>Aman, Bogdan; Ciobanu, Gabriel</t>
  </si>
  <si>
    <t>10.1007/s10009-016-0439-9</t>
  </si>
  <si>
    <t>https://link.springer.com/article/10.1007/s10009-016-0439-9</t>
  </si>
  <si>
    <t>Specification, Abduction, and Proof</t>
  </si>
  <si>
    <t>Arkoudas, Konstantine</t>
  </si>
  <si>
    <t>10.1007/978-3-540-30476-0_25</t>
  </si>
  <si>
    <t>https://link.springer.com/chapter/10.1007/978-3-540-30476-0_25</t>
  </si>
  <si>
    <t>A Story About Formal Methods Adoption by a Railway Signaling Manufacturer</t>
  </si>
  <si>
    <t>Bacherini, Stefano; Fantechi, Alessandro; Tempestini, Matteo; Zingoni, Niccolò</t>
  </si>
  <si>
    <t>10.1007/11813040_13</t>
  </si>
  <si>
    <t>https://link.springer.com/chapter/10.1007/11813040_13</t>
  </si>
  <si>
    <t>Using B as a High Level Programming Language in an Industrial Project: Roissy VAL</t>
  </si>
  <si>
    <t>Badeau, Frédéric; Amelot, Arnaud</t>
  </si>
  <si>
    <t>10.1007/11415787_20</t>
  </si>
  <si>
    <t>https://link.springer.com/chapter/10.1007/11415787_20</t>
  </si>
  <si>
    <t>An Interoperable Testing Environment for ERTMS/ETCS Control Systems</t>
  </si>
  <si>
    <t>Barberio, Gregorio; Martino, Beniamino Di; Mazzocca, Nicola; Velardi, Luigi; Amato, Aniello; Guglielmo, Renato De; Gentile, Ugo; Marrone, Stefano; Nardone, Roberto; Peron, Adriano; Vittorini, Valeria</t>
  </si>
  <si>
    <t>10.1007/978-3-319-10557-4_18</t>
  </si>
  <si>
    <t>https://link.springer.com/chapter/10.1007/978-3-319-10557-4_18</t>
  </si>
  <si>
    <t>An Approach Using the B Method to Formal Verification of PLC Programs in an Industrial Setting</t>
  </si>
  <si>
    <t>Barbosa, Haniel; Déharbe, David</t>
  </si>
  <si>
    <t>10.1007/978-3-642-33296-8_4</t>
  </si>
  <si>
    <t>https://link.springer.com/chapter/10.1007/978-3-642-33296-8_4</t>
  </si>
  <si>
    <t>Météor: A Successful Application of B in a Large Project</t>
  </si>
  <si>
    <t>Behm, Patrick; Benoit, Paul; Faivre, Alain; Meynadier, Jean-Marc</t>
  </si>
  <si>
    <t>10.1007/3-540-48119-2_22</t>
  </si>
  <si>
    <t>https://link.springer.com/chapter/10.1007/3-540-48119-2_22</t>
  </si>
  <si>
    <t>A Parametric Dataflow Model for the Speed and Distance Monitoring in Novel Train Control Systems</t>
  </si>
  <si>
    <t>Beichler, Benjamin; Schulz, Thorsten; Haubelt, Christian; Golatowski, Frank</t>
  </si>
  <si>
    <t>10.1007/978-3-319-25141-7_5</t>
  </si>
  <si>
    <t>https://link.springer.com/chapter/10.1007/978-3-319-25141-7_5</t>
  </si>
  <si>
    <t>The PERF Approach for Formal Verification</t>
  </si>
  <si>
    <t>Benaissa, Nazim; Bonvoisin, David; Feliachi, Abderrahmane; Ordioni, Julien</t>
  </si>
  <si>
    <t>10.1007/978-3-319-33951-1_15</t>
  </si>
  <si>
    <t>https://link.springer.com/chapter/10.1007/978-3-319-33951-1_15</t>
  </si>
  <si>
    <t>Report on a Practical Application of ASMs in Software Design</t>
  </si>
  <si>
    <t>Börger, Egon; Päppinghaus, Peter; Schmid, Joachim</t>
  </si>
  <si>
    <t>10.1007/3-540-44518-8_20</t>
  </si>
  <si>
    <t>https://link.springer.com/chapter/10.1007/3-540-44518-8_20</t>
  </si>
  <si>
    <t>Complete Model-Based Equivalence Class Testing for the ETCS Ceiling Speed Monitor</t>
  </si>
  <si>
    <t>Braunstein, Cécile; Haxthausen, Anne E.; Huang, Wen-ling; Hübner, Felix; Peleska, Jan; Schulze, Uwe; Hong, Linh Vu</t>
  </si>
  <si>
    <t>10.1007/978-3-319-11737-9_25</t>
  </si>
  <si>
    <t>https://link.springer.com/chapter/10.1007/978-3-319-11737-9_25</t>
  </si>
  <si>
    <t>Integration of Informal and Formal Development of Object-Oriented Safety-Critical Software: A Case Study with the KeY System</t>
  </si>
  <si>
    <t>Bubel, Richard; Hähnle, Reiner</t>
  </si>
  <si>
    <t>10.1007/s10009-004-0166-5</t>
  </si>
  <si>
    <t>https://link.springer.com/article/10.1007/s10009-004-0166-5</t>
  </si>
  <si>
    <t>A Framework to Evaluate 5G Networks for Smart and Fail-Safe Communications in ERTMS/ETCS</t>
  </si>
  <si>
    <t>Canonico, Roberto; Marrone, Stefano; Nardone, Roberto; Vittorini, Valeria</t>
  </si>
  <si>
    <t>10.1007/978-3-319-68499-4_3</t>
  </si>
  <si>
    <t>https://link.springer.com/chapter/10.1007/978-3-319-68499-4_3</t>
  </si>
  <si>
    <t>Contract Modeling and Verification with FormalSpecs Verifier Tool-Suite - Application to Ansaldo STS Rapid Transit Metro System Use Case</t>
  </si>
  <si>
    <t>Carloni, Marco; Ferrante, Orlando; Ferrari, Alberto; Massaroli, Gianpaolo; Orazzo, Antonio; Velardi, Luigi</t>
  </si>
  <si>
    <t>10.1007/978-3-319-24249-1_16</t>
  </si>
  <si>
    <t>https://link.springer.com/chapter/10.1007/978-3-319-24249-1_16</t>
  </si>
  <si>
    <t>Formal specification and validation of a vital communication protocol</t>
  </si>
  <si>
    <t>Cimatti, A.; Pieraccini, P. L.; Sebastiani, R.; Traverso, P.; Villafiorita, A.</t>
  </si>
  <si>
    <t>10.1007/3-540-48118-4_34</t>
  </si>
  <si>
    <t>https://link.springer.com/chapter/10.1007/3-540-48118-4_34</t>
  </si>
  <si>
    <t>Safety Analysis of a CBTC System: A Rigorous Approach with Event-B</t>
  </si>
  <si>
    <t>Comptier, Mathieu; Deharbe, David; Perez, Julien Molinero; Mussat, Louis; Pierre, Thibaut; Sabatier, Denis</t>
  </si>
  <si>
    <t>10.1007/978-3-319-68499-4_10</t>
  </si>
  <si>
    <t>https://link.springer.com/chapter/10.1007/978-3-319-68499-4_10</t>
  </si>
  <si>
    <t>Applying Service-Oriented Development to Complex Systems: BART Case Study</t>
  </si>
  <si>
    <t>Krüger, Ingolf H.; Meisinger, Michael; Menarini, Massimiliano</t>
  </si>
  <si>
    <t>10.1007/978-3-540-71156-8_2</t>
  </si>
  <si>
    <t>https://link.springer.com/chapter/10.1007/978-3-540-71156-8_2</t>
  </si>
  <si>
    <t>Graphical specification and reasoning: Case study generalised railroad crossing</t>
  </si>
  <si>
    <t>Dierks, Henning; Dietz, Cheryl</t>
  </si>
  <si>
    <t>10.1007/3-540-63533-5_2</t>
  </si>
  <si>
    <t>https://link.springer.com/chapter/10.1007/3-540-63533-5_2</t>
  </si>
  <si>
    <t>Formal verification and simulation for platform screen doors and collision avoidance in subway control systems</t>
  </si>
  <si>
    <t>Fang, Huixing; Shi, Jianqi; Zhu, Huibiao; Guo, Jian; Larsen, Kim Guldstrand; David, Alexandre</t>
  </si>
  <si>
    <t>10.1007/s10009-014-0318-1</t>
  </si>
  <si>
    <t>https://link.springer.com/article/10.1007/s10009-014-0318-1</t>
  </si>
  <si>
    <t>Lessons Learnt from the Adoption of Formal Model-Based Development</t>
  </si>
  <si>
    <t>Ferrari, Alessio; Fantechi, Alessandro; Gnesi, Stefania</t>
  </si>
  <si>
    <t>10.1007/978-3-642-28891-3_5</t>
  </si>
  <si>
    <t>https://link.springer.com/chapter/10.1007/978-3-642-28891-3_5</t>
  </si>
  <si>
    <t>Correct Formalization of Requirement Specifications: A V-Model for Building Formal Models</t>
  </si>
  <si>
    <t>Filax, Marco; Gonschorek, Tim; Ortmeier, Frank</t>
  </si>
  <si>
    <t>10.1007/978-3-319-33951-1_8</t>
  </si>
  <si>
    <t>https://link.springer.com/chapter/10.1007/978-3-319-33951-1_8</t>
  </si>
  <si>
    <t>A Formal Specification and Validation of a Critical System in Presence of Byzantine Errors</t>
  </si>
  <si>
    <t>Gnesi, S.; Latella, D.; Lenzini, G.; Abbaneo, C.; Amendola, A.; Marmo, P.</t>
  </si>
  <si>
    <t>10.1007/3-540-46419-0_36</t>
  </si>
  <si>
    <t>https://link.springer.com/chapter/10.1007/3-540-46419-0_36</t>
  </si>
  <si>
    <t>Model-Based Verification of Safety Contracts</t>
  </si>
  <si>
    <t>Gómez-Martínez, Elena; Rodríguez, Ricardo J.; Elorza, Leire Etxeberria; Rezabal, Miren Illarramendi; Earle, Clara Benac</t>
  </si>
  <si>
    <t>10.1007/978-3-319-15201-1_7</t>
  </si>
  <si>
    <t>https://link.springer.com/chapter/10.1007/978-3-319-15201-1_7</t>
  </si>
  <si>
    <t>Failure Analysis of Chinese Train Control System Level 3 Based on Model Checking</t>
  </si>
  <si>
    <t>Han, Xiao; Tang, Tao; Lv, Jidong; Wang, Haifeng</t>
  </si>
  <si>
    <t>10.1007/978-3-319-33951-1_7</t>
  </si>
  <si>
    <t>https://link.springer.com/chapter/10.1007/978-3-319-33951-1_7</t>
  </si>
  <si>
    <t>Using B and ProB for Data Validation Projects</t>
  </si>
  <si>
    <t>Hansen, Dominik; Schneider, David; Leuschel, Michael</t>
  </si>
  <si>
    <t>10.1007/978-3-319-33600-8_10</t>
  </si>
  <si>
    <t>https://link.springer.com/chapter/10.1007/978-3-319-33600-8_10</t>
  </si>
  <si>
    <t>Combining Specification Techniques for Processes, Data and Time</t>
  </si>
  <si>
    <t>Hoenicke, Jochen; Olderog, Ernst-Rüdiger</t>
  </si>
  <si>
    <t>10.1007/3-540-47884-1_14</t>
  </si>
  <si>
    <t>https://link.springer.com/chapter/10.1007/3-540-47884-1_14</t>
  </si>
  <si>
    <t>Model-Based Engineering and Spatiotemporal Analysis of Transport Systems</t>
  </si>
  <si>
    <t>Hordvik, Simon; Øseth, Kristoffer; Svendsen, Henrik Heggelund; Blech, Jan Olaf; Herrmann, Peter</t>
  </si>
  <si>
    <t>10.1007/978-3-319-56390-9_3</t>
  </si>
  <si>
    <t>https://link.springer.com/chapter/10.1007/978-3-319-56390-9_3</t>
  </si>
  <si>
    <t>Modeling and proving functional completeness in formal verification of counting heads</t>
  </si>
  <si>
    <t>Kinder, Sebastian; Drechsler, Rolf</t>
  </si>
  <si>
    <t>10.1007/s10009-008-0084-z</t>
  </si>
  <si>
    <t>https://link.springer.com/article/10.1007/s10009-008-0084-z</t>
  </si>
  <si>
    <t>Structuring and Design of Reactive Systems Using RSDS and B</t>
  </si>
  <si>
    <t>Lano, K.; Androutsopoulos, K.; Clark, D.</t>
  </si>
  <si>
    <t>10.1007/3-540-46428-X_8</t>
  </si>
  <si>
    <t>https://link.springer.com/chapter/10.1007/3-540-46428-X_8</t>
  </si>
  <si>
    <t>Towards Model-Driven V&amp;V assessment of railway control systems</t>
  </si>
  <si>
    <t>Marrone, Stefano; Flammini, Francesco; Mazzocca, Nicola; Nardone, Roberto; Vittorini, Valeria</t>
  </si>
  <si>
    <t>10.1007/s10009-014-0320-7</t>
  </si>
  <si>
    <t>https://link.springer.com/article/10.1007/s10009-014-0320-7</t>
  </si>
  <si>
    <t>Deadlock Avoidance in Train Scheduling: A Model Checking Approach</t>
  </si>
  <si>
    <t>Mazzanti, Franco; Spagnolo, Giorgio Oronzo; Longa, Simone Della; Ferrari, Alessio</t>
  </si>
  <si>
    <t>10.1007/978-3-319-10702-8_8</t>
  </si>
  <si>
    <t>https://link.springer.com/chapter/10.1007/978-3-319-10702-8_8</t>
  </si>
  <si>
    <t>Model checking Duration Calculus: a practical approach</t>
  </si>
  <si>
    <t>Meyer, Roland; Faber, Johannes; Hoenicke, Jochen; Rybalchenko, Andrey</t>
  </si>
  <si>
    <t>10.1007/s00165-008-0082-7</t>
  </si>
  <si>
    <t>https://link.springer.com/article/10.1007%2Fs00165-008-0082-7</t>
  </si>
  <si>
    <t>Automated Requirements Validation for ATP Software via Specification Review and Testing</t>
  </si>
  <si>
    <t>Miao, Weikai; Pu, Geguang; Yao, Yinbo; Su, Ting; Bao, Danzhu; Liu, Yang; Chen, Shuohao; Xiong, Kunpeng</t>
  </si>
  <si>
    <t>10.1007/978-3-319-47846-3_3</t>
  </si>
  <si>
    <t>https://link.springer.com/chapter/10.1007/978-3-319-47846-3_3</t>
  </si>
  <si>
    <t>Formal Verification of Train Control with Air Pressure Brakes</t>
  </si>
  <si>
    <t>Mitsch, Stefan; Gario, Marco; Budnik, Christof J.; Golm, Michael; Platzer, André</t>
  </si>
  <si>
    <t>10.1007/978-3-319-68499-4_12</t>
  </si>
  <si>
    <t>https://link.springer.com/chapter/10.1007/978-3-319-68499-4_12</t>
  </si>
  <si>
    <t>Model-Checking TRIO Specifications in SPIN</t>
  </si>
  <si>
    <t>Morzenti, Angelo; Pradella, Matteo; Pietro, Pierluigi San; Spoletini, Paola</t>
  </si>
  <si>
    <t>10.1007/978-3-540-45236-2_30</t>
  </si>
  <si>
    <t>https://link.springer.com/chapter/10.1007/978-3-540-45236-2_30</t>
  </si>
  <si>
    <t>Integrating UML and UPPAAL for designing, specifying and verifying component-based real-time systems</t>
  </si>
  <si>
    <t>Muniz, André L. N.; Andrade, Aline M. S.; Lima, George</t>
  </si>
  <si>
    <t>10.1007/s11334-009-0103-6</t>
  </si>
  <si>
    <t>https://link.springer.com/article/10.1007/s11334-009-0103-6</t>
  </si>
  <si>
    <t>Modeling Railway Control Systems in Promela</t>
  </si>
  <si>
    <t>Nardone, Roberto; Gentile, Ugo; Benerecetti, Massimo; Peron, Adriano; Vittorini, Valeria; Marrone, Stefano; Mazzocca, Nicola</t>
  </si>
  <si>
    <t>10.1007/978-3-319-29510-7_7</t>
  </si>
  <si>
    <t>https://link.springer.com/chapter/10.1007/978-3-319-29510-7_7</t>
  </si>
  <si>
    <t>Global and Communicating State Machine Models in Event Driven B: A Simple Railway Case Study</t>
  </si>
  <si>
    <t>Papatsaras, Antonis; Stoddart, Bill</t>
  </si>
  <si>
    <t>10.1007/3-540-45648-1_24</t>
  </si>
  <si>
    <t>https://link.springer.com/chapter/10.1007/3-540-45648-1_24</t>
  </si>
  <si>
    <t>Formal Verification of Industrial Critical Software</t>
  </si>
  <si>
    <t>Petit-Doche, Marielle; Breton, Nicolas; Courbis, Roméo; Fonteneau, Yoann; Güdemann, Matthias</t>
  </si>
  <si>
    <t>10.1007/978-3-319-19458-5_1</t>
  </si>
  <si>
    <t>https://link.springer.com/chapter/10.1007/978-3-319-19458-5_1</t>
  </si>
  <si>
    <t>Differential Dynamic Logic for Verifying Parametric Hybrid Systems</t>
  </si>
  <si>
    <t>Platzer, André</t>
  </si>
  <si>
    <t>10.1007/978-3-540-73099-6_17</t>
  </si>
  <si>
    <t>https://link.springer.com/chapter/10.1007/978-3-540-73099-6_17</t>
  </si>
  <si>
    <t>European Train Control System: A Case Study in Formal Verification</t>
  </si>
  <si>
    <t>Platzer, André; Quesel, Jan-David</t>
  </si>
  <si>
    <t>10.1007/978-3-642-10373-5_13</t>
  </si>
  <si>
    <t>https://link.springer.com/chapter/10.1007/978-3-642-10373-5_13</t>
  </si>
  <si>
    <t>A Formal Security Analysis of ERTMS Train to Trackside Protocols</t>
  </si>
  <si>
    <t>Ruiter, Joeri de; Thomas, Richard J.; Chothia, Tom</t>
  </si>
  <si>
    <t>10.1007/978-3-319-33951-1_4</t>
  </si>
  <si>
    <t>https://link.springer.com/chapter/10.1007/978-3-319-33951-1_4</t>
  </si>
  <si>
    <t>Using Formal Proof and B Method at System Level for Industrial Projects</t>
  </si>
  <si>
    <t>Sabatier, Denis</t>
  </si>
  <si>
    <t>10.1007/978-3-319-33951-1_2</t>
  </si>
  <si>
    <t>https://link.springer.com/chapter/10.1007/978-3-319-33951-1_2</t>
  </si>
  <si>
    <t>A Formal Specification of an Automatic Train Protection System</t>
  </si>
  <si>
    <t>Simpson, Andrew</t>
  </si>
  <si>
    <t>10.1007/3-540-58555-9_118</t>
  </si>
  <si>
    <t>https://link.springer.com/chapter/10.1007/3-540-58555-9_118</t>
  </si>
  <si>
    <t>Quantitative Verification of System Safety in Event-B</t>
  </si>
  <si>
    <t>Tarasyuk, Anton; Troubitsyna, Elena; Laibinis, Linas</t>
  </si>
  <si>
    <t>10.1007/978-3-642-24124-6_3</t>
  </si>
  <si>
    <t>https://link.springer.com/chapter/10.1007/978-3-642-24124-6_3</t>
  </si>
  <si>
    <t>Influencing Factors in Model-Based Testing with UML State Machines: Report on an Industrial Cooperation</t>
  </si>
  <si>
    <t>Weißleder, Stephan</t>
  </si>
  <si>
    <t>10.1007/978-3-642-04425-0_16</t>
  </si>
  <si>
    <t>https://link.springer.com/chapter/10.1007/978-3-642-04425-0_16</t>
  </si>
  <si>
    <t>Scenario-based system design with colored Petri nets: an application to train control systems</t>
  </si>
  <si>
    <t>Wu, Daohua; Schnieder, Eckehard</t>
  </si>
  <si>
    <t>10.1007/s10270-016-0517-1</t>
  </si>
  <si>
    <t>https://link.springer.com/article/10.1007/s10270-016-0517-1</t>
  </si>
  <si>
    <t>Verifying Chinese Train Control System under a Combined Scenario by Theorem Proving</t>
  </si>
  <si>
    <t>Zou, Liang; Lv, Jidong; Wang, Shuling; Zhan, Naijun; Tang, Tao; Yuan, Lei; Liu, Yu</t>
  </si>
  <si>
    <t>10.1007/978-3-642-54108-7_14</t>
  </si>
  <si>
    <t>https://link.springer.com/chapter/10.1007/978-3-642-54108-7_14</t>
  </si>
  <si>
    <t>Verification of a Radio-Based Signaling System Using the STATEMATE Verification Environment</t>
  </si>
  <si>
    <t>Damm, Werner; Klose, Jochen</t>
  </si>
  <si>
    <t>10.1023/A:1011279932612</t>
  </si>
  <si>
    <t>https://link.springer.com/article/10.1023/A:1011279932612</t>
  </si>
  <si>
    <t>A compositional modelling and analysis framework for stochastic hybrid systems</t>
  </si>
  <si>
    <t>Hahn, Ernst Moritz; Hartmanns, Arnd; Hermanns, Holger; Katoen, Joost-Pieter</t>
  </si>
  <si>
    <t>10.1007/s10703-012-0167-z</t>
  </si>
  <si>
    <t>https://link.springer.com/article/10.1007/s10703-012-0167-z</t>
  </si>
  <si>
    <t>Modelling and Validating a multiple-configuration railway signalling system using SDL</t>
  </si>
  <si>
    <t>Fantechi, Alessandro; Spinicci, Emilio</t>
  </si>
  <si>
    <t>10.1016/S1571-0661(04)81026-0</t>
  </si>
  <si>
    <t>http://www.sciencedirect.com/science/article/pii/S1571066104810260</t>
  </si>
  <si>
    <t>On modelling and verifying railway interlockings: Tracking train lengths</t>
  </si>
  <si>
    <t>James, Phillip; Moller, Faron; Nga Nguyen, Hoang; Roggenbach, Markus; Schneider, Steve; Treharne, Helen</t>
  </si>
  <si>
    <t>10.1016/j.scico.2014.04.005</t>
  </si>
  <si>
    <t>http://www.sciencedirect.com/science/article/pii/S0167642314001695</t>
  </si>
  <si>
    <t>Enabling the usage of UML in the verification of railway systems: The DAM-rail approach</t>
  </si>
  <si>
    <t>Bernardi, S.; Flammini, F.; Marrone, S.; Mazzocca, N.; Merseguer, J.; Nardone, R.; Vittorini, V.</t>
  </si>
  <si>
    <t>10.1016/j.ress.2013.06.032</t>
  </si>
  <si>
    <t>http://www.sciencedirect.com/science/article/pii/S095183201300197X</t>
  </si>
  <si>
    <t>Comparing Formal Verification Approaches of Interlocking Systems</t>
  </si>
  <si>
    <t>Haxthausen, Anne Elisabeth; Nguyen, Hoang Nga; Roggenbach, Markus</t>
  </si>
  <si>
    <t>10.1007/978-3-319-33951-1_12</t>
  </si>
  <si>
    <t>https://link.springer.com/chapter/10.1007/978-3-319-33951-1_12</t>
  </si>
  <si>
    <t>Springer Link</t>
  </si>
  <si>
    <t>A formal approach for the construction and verification of railway control systems</t>
  </si>
  <si>
    <t>Haxthausen, Anne E.; Peleska, Jan; Kinder, Sebastian</t>
  </si>
  <si>
    <t>10.1007/s00165-009-0143-6</t>
  </si>
  <si>
    <t>https://doi.org/10.1007/s00165-009-0143-6</t>
  </si>
  <si>
    <t>Encapsulating Formal Methods within Domain Specific Languages: A Solution for Verifying Railway Scheme Plans</t>
  </si>
  <si>
    <t>James, Phillip; Roggenbach, Markus</t>
  </si>
  <si>
    <t>10.1007/s11786-014-0174-0</t>
  </si>
  <si>
    <t>https://doi.org/10.1007/s11786-014-0174-0</t>
  </si>
  <si>
    <t>Automatic generation and verification of railway interlocking control tables using FSM and NuSMV</t>
  </si>
  <si>
    <t>Mirabadi, Ahmad; Yazdi, Mohammad B.</t>
  </si>
  <si>
    <t>http://transportproblems.polsl.pl/pl/Archiwum/2009/zeszyt1/2009t4z1_00.pdf</t>
  </si>
  <si>
    <t>Signalling Control Table Generation and Verification</t>
  </si>
  <si>
    <t>Tombs, David; Robinson, Neil; Nikandros, George</t>
  </si>
  <si>
    <t>https://search.informit.com.au/documentSummary;dn=305203364633202;res=IELENG</t>
  </si>
  <si>
    <t>Railway Technical Society of Australasia/Rail Track Association of Australia</t>
  </si>
  <si>
    <t>Verification of real-time systems using PVS</t>
  </si>
  <si>
    <t>Shankar, N.</t>
  </si>
  <si>
    <t>10.1007/3-540-56922-7_23</t>
  </si>
  <si>
    <t>https://link.springer.com/chapter/10.1007%2F3-540-56922-7_23</t>
  </si>
  <si>
    <t>Towards modeling and evaluation of ETCS real-time communication and operation</t>
  </si>
  <si>
    <t>Zimmermann, Armin; Hommel, Günter</t>
  </si>
  <si>
    <t>10.1016/j.jss.2003.12.039</t>
  </si>
  <si>
    <t>http://www.sciencedirect.com/science/article/pii/S0164121204001360</t>
  </si>
  <si>
    <t>Formal Methods in Safety-Critical Railway Systems</t>
  </si>
  <si>
    <t>Lecomte, T.; Servat, T.; Pouzancre, G.</t>
  </si>
  <si>
    <t>Modeling and Supervisory Control of Railway Networks Using Petri Nets</t>
  </si>
  <si>
    <t>Giua, A.; Seatzu, C.</t>
  </si>
  <si>
    <t>10.1109/TASE.2008.916925</t>
  </si>
  <si>
    <t>Technical Issues in Modelling the European Train Control System (ETCS) Using Coloured Petri Nets and the Design/CPN Tools</t>
  </si>
  <si>
    <t>Jansen, L.; Meyer zu Hörste, M.; Schnieder, E.</t>
  </si>
  <si>
    <t>Cooperability in train control systems: Specification of scenarios using open nets</t>
  </si>
  <si>
    <t>Padberg, J.; Jansen, L.; Ehrig, H.; Schnieder, E.; Heckel, R.</t>
  </si>
  <si>
    <t>https://content.iospress.com/articles/journal-of-integrated-design-and-process-science/jid5-1-02</t>
  </si>
  <si>
    <t>content.iospress.com</t>
  </si>
  <si>
    <t>Secure Decentralized Control of Railway Crossings</t>
  </si>
  <si>
    <t>Damm, Werner; Döhmen, Gert; Klose, Jochen</t>
  </si>
  <si>
    <t>Formal Specification and Development of a Safety-Critical Train Management System</t>
  </si>
  <si>
    <t>Chiappini, A.; Cimatti, A.; Porzia, C.; Rotondo, G.; Sebastiani, R.; Traverso, P.; Villafiorita, A.</t>
  </si>
  <si>
    <t>10.1007/3-540-48249-0_35</t>
  </si>
  <si>
    <t>https://link.springer.com/chapter/10.1007/3-540-48249-0_35</t>
  </si>
  <si>
    <t>Efficient formalization of railway interlocking data in RailML</t>
  </si>
  <si>
    <t>Bosschaart, Mark; Quaglietta, Egidio; Janssen, Bob; Goverde, Rob M. P.</t>
  </si>
  <si>
    <t>10.1016/j.is.2014.11.007</t>
  </si>
  <si>
    <t>http://www.sciencedirect.com/science/article/pii/S0306437914001835</t>
  </si>
  <si>
    <t>Verification of railway interlocking systems</t>
  </si>
  <si>
    <t>Busard, Simon; Cappart, Quentin; Limbrée, Christophe; Pecheur, Charles; Schaus, Pierre</t>
  </si>
  <si>
    <t>10.4204/EPTCS.184.2</t>
  </si>
  <si>
    <t>http://arxiv.org/abs/1506.03554</t>
  </si>
  <si>
    <t>arXiv.org</t>
  </si>
  <si>
    <t>Intelligent Railway Interlocking Safety on Annotated Logic Program and Verification Based its Simulator</t>
  </si>
  <si>
    <t>Nakamatsu, K.; Kiuchi, Y.; Chen, W. Y.; Chung, S. L.</t>
  </si>
  <si>
    <t>10.1109/ICNSC.2004.1297524</t>
  </si>
  <si>
    <t>Model Checking PLC Software Written in Function Block Diagram</t>
  </si>
  <si>
    <t>Pavlovic, O.; Ehrich, H.</t>
  </si>
  <si>
    <t>10.1109/ICST.2010.10</t>
  </si>
  <si>
    <t>Verification by discrete simulation of interlocking systems</t>
  </si>
  <si>
    <t>Cappart, Q.; Limbrée, C.; Schaus, P.; Legay, A.</t>
  </si>
  <si>
    <t>https://www.eurosis.org/cms/files/proceedings/ESM/ESM2015contents.pdf</t>
  </si>
  <si>
    <t>A Model Pattern of Railway Interlocking System by Petri Nets</t>
  </si>
  <si>
    <t>Sun, P.; Collart-Dutilleul, S.; Bon, P.</t>
  </si>
  <si>
    <t>10.1109/MTITS.2015.7223292</t>
  </si>
  <si>
    <t>Automatically Verifying Railway Interlockings using SAT-based Model Checking</t>
  </si>
  <si>
    <t>10.14279/tuj.eceasst.35.547</t>
  </si>
  <si>
    <t>https://journal.ub.tu-berlin.de/eceasst/article/view/547</t>
  </si>
  <si>
    <t>journal.ub.tu-berlin.de</t>
  </si>
  <si>
    <t>Automated property verification for large scale B models with ProB</t>
  </si>
  <si>
    <t>Leuschel, Michael; Falampin, Jérôme; Fritz, Fabian; Plagge, Daniel</t>
  </si>
  <si>
    <t>10.1007/s00165-010-0172-1</t>
  </si>
  <si>
    <t>https://doi.org/10.1007/s00165-010-0172-1</t>
  </si>
  <si>
    <t>Simpson, A.; Woodcock, J.; Davies, J.</t>
  </si>
  <si>
    <t>Verification of Interlockings: from Control Tables to Ladder Logic Diagrams</t>
  </si>
  <si>
    <t>Fokkink, W.J.; Hollingshead, P.R.</t>
  </si>
  <si>
    <t>Stichting Mathematisch Centrum</t>
  </si>
  <si>
    <t>The Safety Guaranteeing System at Station Hoorn-Kersenboogerd</t>
  </si>
  <si>
    <t>Groote, J. F.; Vlijmen, S. F. M. van; Koorn, J. W. C.</t>
  </si>
  <si>
    <t>10.1109/CMPASS.1995.521887</t>
  </si>
  <si>
    <t>Generation of executable railway control components from domain-specific descriptions</t>
  </si>
  <si>
    <t>Haxthausen, A.E.; Peleska, J.</t>
  </si>
  <si>
    <t>L'Harmattan Hongrie</t>
  </si>
  <si>
    <t>Automated verification for train control systems</t>
  </si>
  <si>
    <t>Peleska, J.;Große, D.; Haxthausen, A.E.; Drechsler, R.</t>
  </si>
  <si>
    <t>Formalising Railway Interlocking Systems</t>
  </si>
  <si>
    <t>Hansen, Kirsten Mark</t>
  </si>
  <si>
    <t>Industrialising a proof-based verification approach of computerised interlocking systems</t>
  </si>
  <si>
    <t>Behnia, S.; Mammar, A.; Mota, J.-M.; Breton, N.; Caspi, P.; Raymond, P.</t>
  </si>
  <si>
    <t>10.2495/CR080151</t>
  </si>
  <si>
    <t>http://library.witpress.com/viewpaper.asp?pcode=CR08-015-1</t>
  </si>
  <si>
    <t>Verifying the accuracy of interlocking tables for railway signalling systems using abstract state machines</t>
  </si>
  <si>
    <t>Celebi, Basri Tugcan; Kaymakci, Ozgur Turay</t>
  </si>
  <si>
    <t>10.1007/s40534-016-0119-1</t>
  </si>
  <si>
    <t>https://link.springer.com/article/10.1007%2Fs40534-016-0119-1</t>
  </si>
  <si>
    <t>Automata-Based Railway Signaling and Interlocking System Design</t>
  </si>
  <si>
    <t>Dincel, E.; Eris, O.; Kurtulan, S.</t>
  </si>
  <si>
    <t>10.1109/MAP.2013.6645212</t>
  </si>
  <si>
    <t>Instantiating Generic Charts for Railway Interlocking Systems</t>
  </si>
  <si>
    <t>Banci, Michele; Fantechi, Alessandro</t>
  </si>
  <si>
    <t>10.1145/1081180.1081197</t>
  </si>
  <si>
    <t>http://dl.acm.org/citation.cfm?id=1081180.1081197</t>
  </si>
  <si>
    <t>Experimenting with diversity in the model driven development of a railway signaling system</t>
  </si>
  <si>
    <t>Banci, Michele; Fantechi, Alessandro; Gnesi, Stefania; Lombardi, Giovanni</t>
  </si>
  <si>
    <t>10.1145/1316550.1316555</t>
  </si>
  <si>
    <t>http://dl.acm.org/citation.cfm?id=1316550.1316555</t>
  </si>
  <si>
    <t>Automatic Verification of Railway Interlocking Systems: A Case Study</t>
  </si>
  <si>
    <t>Petersen, Jakob Lyng</t>
  </si>
  <si>
    <t>10.1145/298595.298597</t>
  </si>
  <si>
    <t>http://dl.acm.org/citation.cfm?id=298595.298597</t>
  </si>
  <si>
    <t>Tool Support for Checking Railway Interlocking Designs</t>
  </si>
  <si>
    <t>Winter, K.; Johnston, W.; Robinson, P.; Strooper, P.; van den Berg, L.</t>
  </si>
  <si>
    <t>http://dl.acm.org/citation.cfm?id=1151816.1151827</t>
  </si>
  <si>
    <t>Australian Computer Society, Inc.</t>
  </si>
  <si>
    <t>Modelling Large Railway Interlockings and Model Checking Small Ones</t>
  </si>
  <si>
    <t>Winter, Kirsten; Robinson, Neil J.</t>
  </si>
  <si>
    <t>http://dl.acm.org/citation.cfm?id=783106.783141</t>
  </si>
  <si>
    <t>Model Checking Railway Interlocking Systems</t>
  </si>
  <si>
    <t>Winter, Kirsten</t>
  </si>
  <si>
    <t>https://dl.acm.org/citation.cfm?id=563836</t>
  </si>
  <si>
    <t>Proving Safety of a Railway Signalling System Incorporating Geographic Data</t>
  </si>
  <si>
    <t>Ingleby, Michael; Mitchell, Ian</t>
  </si>
  <si>
    <t>10.1016/S1474-6670(17)49419-5</t>
  </si>
  <si>
    <t>https://www.sciencedirect.com/science/article/pii/S1474667017494195</t>
  </si>
  <si>
    <t>Safety-level communication in railway interlockings</t>
  </si>
  <si>
    <t>Morley, Matthew J.</t>
  </si>
  <si>
    <t>10.1016/S0167-6423(96)00033-0</t>
  </si>
  <si>
    <t>https://www.sciencedirect.com/science/article/pii/S0167642396000330</t>
  </si>
  <si>
    <t>The Vital Processor Interlocking</t>
  </si>
  <si>
    <t>Vlijmen, S.F.M.van; Groote, J.F.; Koorn, J.W.C.</t>
  </si>
  <si>
    <t>10.1016/S1571-0661(05)01189-8</t>
  </si>
  <si>
    <t>https://www.sciencedirect.com/science/article/pii/S1571066105011898</t>
  </si>
  <si>
    <t>Verification of a safety-critical railway interlocking system with real-time constraints</t>
  </si>
  <si>
    <t>Hartonas-Garmhausena, Vicky; Campos, Sergio; Cimatti, Alessandro; Clarke, Edmund; Giunchiglia, Fausto</t>
  </si>
  <si>
    <t>10.1016/S0167-6423(99)00016-7</t>
  </si>
  <si>
    <t>https://www.sciencedirect.com/science/article/pii/S0167642399000167</t>
  </si>
  <si>
    <t>Modelling Railway Interlocking Systems</t>
  </si>
  <si>
    <t>Lindegaard, Morten P.; Viuf, Peter; Haxthausen, Anne E.</t>
  </si>
  <si>
    <t>10.1016/S1474-6670(17)38143-0</t>
  </si>
  <si>
    <t>https://www.sciencedirect.com/science/article/pii/S1474667017381430</t>
  </si>
  <si>
    <t>VDM Specification of an Interlocking System and a Simulator for Its Validation</t>
  </si>
  <si>
    <t>Fukuda, Mitsuyoshi; Hirao, Yuji; Ogino, Takahiko</t>
  </si>
  <si>
    <t>10.1016/S1474-6670(17)38144-2</t>
  </si>
  <si>
    <t>https://www.sciencedirect.com/science/article/pii/S1474667017381442</t>
  </si>
  <si>
    <t>Modelling and Verification of Interlocking Systems for Railway Lines</t>
  </si>
  <si>
    <t>Gjaldbæk, Torben; Haxthausen, Anne E.</t>
  </si>
  <si>
    <t>10.1016/S1474-6670(17)32425-4</t>
  </si>
  <si>
    <t>https://www.sciencedirect.com/science/article/pii/S1474667017324254</t>
  </si>
  <si>
    <t>Geographical Versus Functional Modelling by Statecharts of Interlocking Systems</t>
  </si>
  <si>
    <t>10.1016/j.entcs.2004.08.055</t>
  </si>
  <si>
    <t>https://www.sciencedirect.com/science/article/pii/S1571066105050218</t>
  </si>
  <si>
    <t>Automated Verification of Signalling Principles in Railway Interlocking Systems</t>
  </si>
  <si>
    <t>Kanso, Karim; Moller, Faron; Setzer, Anton</t>
  </si>
  <si>
    <t>10.1016/j.entcs.2009.08.015</t>
  </si>
  <si>
    <t>https://www.sciencedirect.com/science/article/pii/S1571066109003405</t>
  </si>
  <si>
    <t>A logic approach to decision taking in a railway interlocking system using Maple</t>
  </si>
  <si>
    <t>Roanes-Lozano, Eugenio; Hernando, Antonio; Alonso, Jose Antonio; Laita, Luis M.</t>
  </si>
  <si>
    <t>10.1016/j.matcom.2010.05.024</t>
  </si>
  <si>
    <t>https://www.sciencedirect.com/science/article/pii/S0378475410001874</t>
  </si>
  <si>
    <t>Specification and Formal Verification of Safety Properties in Point Automation System by Using Timed-Arc Petri Nets</t>
  </si>
  <si>
    <t>Şener, I.; Kaymakci, Ö.T.; Üstoʇlu, I. Cansever, G.</t>
  </si>
  <si>
    <t>10.3182/20140824-6-ZA-1003.02212</t>
  </si>
  <si>
    <t>https://www.sciencedirect.com/science/article/pii/S1474667016435482</t>
  </si>
  <si>
    <t>Validation process for railway interlocking systems</t>
  </si>
  <si>
    <t>Bonacchi, A.; Fantechi, A.; Bacherini, S.; Tempestini, M.</t>
  </si>
  <si>
    <t>10.1016/j.scico.2016.04.004</t>
  </si>
  <si>
    <t>https://www.sciencedirect.com/science/article/pii/S0167642316300053</t>
  </si>
  <si>
    <t>Formal modelling and verification of interlocking systems featuring sequential release</t>
  </si>
  <si>
    <t>Vu, Linh Hong; Haxthausen, Anne E.; Peleska, Jan</t>
  </si>
  <si>
    <t>10.1016/j.scico.2016.05.010</t>
  </si>
  <si>
    <t>https://www.sciencedirect.com/science/article/pii/S0167642316300570</t>
  </si>
  <si>
    <t>Towards Domain-Specific Formal Specification Languages for Railway Control Systems</t>
  </si>
  <si>
    <t>Peleska, Jan; Baer, Alexander; Haxthausen, Anne E.</t>
  </si>
  <si>
    <t>10.1016/S1474-6670(17)38134-X</t>
  </si>
  <si>
    <t>http://www.sciencedirect.com/science/article/pii/S147466701738134X</t>
  </si>
  <si>
    <t>An industrial application for the JACK environment</t>
  </si>
  <si>
    <t>Bernardeschi, C.; Fantechi, A.; Gnesi, S.</t>
  </si>
  <si>
    <t>10.1016/S0164-1212(97)00057-5</t>
  </si>
  <si>
    <t>https://www.sciencedirect.com/science/article/pii/S0164121297000575</t>
  </si>
  <si>
    <t>Implementation of ERTMS: a methodology based on formal methods and simulation with respect to French national rules</t>
  </si>
  <si>
    <t>Ferlin, Antoine; Ben-Ayed, Rahma; Sun, Pengfei; Collart-Dutilleul, Simon; Bon, Philippe</t>
  </si>
  <si>
    <t>10.1016/j.trpro.2016.05.163</t>
  </si>
  <si>
    <t>https://www.sciencedirect.com/science/article/pii/S2352146516301648</t>
  </si>
  <si>
    <t>Using Formal Verification to Eliminate Software Errors</t>
  </si>
  <si>
    <t>Ågren, H.</t>
  </si>
  <si>
    <t>https://ieeexplore.ieee.org/document/4730831</t>
  </si>
  <si>
    <t>Formal validation method for computerized railway interlocking systems</t>
  </si>
  <si>
    <t>Antoni, M.</t>
  </si>
  <si>
    <t>10.1109/ICCIE.2009.5223968</t>
  </si>
  <si>
    <t>https://ieeexplore.ieee.org/document/5223968</t>
  </si>
  <si>
    <t>Formal validation method and tools for French computerized railway interlocking systems</t>
  </si>
  <si>
    <t>Antoni, M.; Ammad, N.</t>
  </si>
  <si>
    <t>10.1049/ic:20080313</t>
  </si>
  <si>
    <t>https://ieeexplore.ieee.org/document/4580837</t>
  </si>
  <si>
    <t>Proving properties of a safety-critical system</t>
  </si>
  <si>
    <t>Atkinson, W.; Cunningham, J.</t>
  </si>
  <si>
    <t>10.1049/sej.1991.0006</t>
  </si>
  <si>
    <t>https://ieeexplore.ieee.org/document/73716</t>
  </si>
  <si>
    <t>Simulating and analyzing railway interlockings in ExSpect</t>
  </si>
  <si>
    <t>Basten, T.; Bol, R.; Voorhoeve, M.</t>
  </si>
  <si>
    <t>10.1109/M-PDT.1995.414843</t>
  </si>
  <si>
    <t>https://ieeexplore.ieee.org/document/414843</t>
  </si>
  <si>
    <t>Application of formal methods to railway signalling-a case study</t>
  </si>
  <si>
    <t>Cullyer, J.; Wong, Wai</t>
  </si>
  <si>
    <t>10.1049/cce:19930005</t>
  </si>
  <si>
    <t>https://ieeexplore.ieee.org/document/197446</t>
  </si>
  <si>
    <t>Formal methods for railway signalling</t>
  </si>
  <si>
    <t>Cullyer, W. J.; Wise, J. W.</t>
  </si>
  <si>
    <t>https://ieeexplore.ieee.org/abstract/document/82218</t>
  </si>
  <si>
    <t>A formal approach to railway signalling</t>
  </si>
  <si>
    <t>Cullyer, W. J.; Wong, W.</t>
  </si>
  <si>
    <t>10.1109/CMPASS.1990.175406</t>
  </si>
  <si>
    <t>https://ieeexplore.ieee.org/document/175406</t>
  </si>
  <si>
    <t>Integrating Automatic Veri cation of Safety Requirements in Railway Interlocking System Design</t>
  </si>
  <si>
    <t>Dipoppa, G.; D'Alessandro, G.; Semprini, R.; Tronci, E.</t>
  </si>
  <si>
    <t>10.1109/HASE.2001.966821</t>
  </si>
  <si>
    <t>https://ieeexplore.ieee.org/document/966821</t>
  </si>
  <si>
    <t>Application of Functional Safety on Railways Part I: Modelling &amp; Design</t>
  </si>
  <si>
    <t>Durmuş, M.S.; Yildirim, U.; Söylemez, M.T.</t>
  </si>
  <si>
    <t>https://ieeexplore.ieee.org/document/5899224</t>
  </si>
  <si>
    <t>Automatic Generation of Petri Net Supervisors for Railway Interlocking Design</t>
  </si>
  <si>
    <t>https://ieeexplore.ieee.org/document/6613193</t>
  </si>
  <si>
    <t>Model Checking Geographically Distributed Interlocking Systems using UMC</t>
  </si>
  <si>
    <t>Fantechi, A.; Haxthausen, A. E.; Nielsen, M. B. R.</t>
  </si>
  <si>
    <t>10.1109/PDP.2017.66</t>
  </si>
  <si>
    <t>https://ieeexplore.ieee.org/document/7912660</t>
  </si>
  <si>
    <t>Formal Methods for Validation and Test Point Prioritization in Railway Signaling Logic</t>
  </si>
  <si>
    <t>Ghosh, S.; Das, A.; Basak, N.; Dasgupta, P.; Katiyar, A.</t>
  </si>
  <si>
    <t>10.1109/TITS.2016.2586512</t>
  </si>
  <si>
    <t>https://ieeexplore.ieee.org/document/7529152</t>
  </si>
  <si>
    <t>Safety Requirements Specification and Verification for Railway Interlocking Systems</t>
  </si>
  <si>
    <t>Han, L.; Liu, J.; Zhou, T.; Sun, J.; Chen, X.</t>
  </si>
  <si>
    <t>10.1109/COMPSAC.2016.182</t>
  </si>
  <si>
    <t>https://ieeexplore.ieee.org/document/7552030</t>
  </si>
  <si>
    <t>Automatic Verification of Industrial Designs</t>
  </si>
  <si>
    <t>Hartonas-Garmhausen, V.; Kurfess, T.; Clarke, E. M.; Long, D.</t>
  </si>
  <si>
    <t>10.1109/WIFT.1995.515481</t>
  </si>
  <si>
    <t>https://ieeexplore.ieee.org/document/515481</t>
  </si>
  <si>
    <t>Case Study: Formal Specification and Verification of Railway Interlocking System</t>
  </si>
  <si>
    <t>Hlavaty, T.; Preucil, L.; Stepan, P.</t>
  </si>
  <si>
    <t>10.1109/EURMIC.2001.952462</t>
  </si>
  <si>
    <t>https://ieeexplore.ieee.org/document/952462</t>
  </si>
  <si>
    <t>SafeCap domain language for reasoning about safety and capacity</t>
  </si>
  <si>
    <t>Iliasov, A.; Romanovsky, A.</t>
  </si>
  <si>
    <t>10.1109/WDTS-RASD.2012.11</t>
  </si>
  <si>
    <t>https://ieeexplore.ieee.org/abstract/document/6532141</t>
  </si>
  <si>
    <t>Formal analysis of railway signalling data</t>
  </si>
  <si>
    <t>10.1109/HASE.2016.44</t>
  </si>
  <si>
    <t>https://ieeexplore.ieee.org/document/7423136</t>
  </si>
  <si>
    <t>Towards the Formalization of Railway Interlocking System using Z-Notations</t>
  </si>
  <si>
    <t>Khan, S. A.; Zafar, N. A.</t>
  </si>
  <si>
    <t>10.1109/IC4.2009.4909202</t>
  </si>
  <si>
    <t>https://ieeexplore.ieee.org/document/4909202</t>
  </si>
  <si>
    <t>Proving Completeness of Properties in Formal Verification of Counting Heads for Railways</t>
  </si>
  <si>
    <t>Kinder, S.; Drechsler, R.</t>
  </si>
  <si>
    <t>10.1109/DSD.2007.4341498</t>
  </si>
  <si>
    <t>https://ieeexplore.ieee.org/document/4341498</t>
  </si>
  <si>
    <t>Developing Railway Interlocking Systems with Session Types and Event-B</t>
  </si>
  <si>
    <t>Kiss, T.; Jánosi-Rancz, K. T.</t>
  </si>
  <si>
    <t>10.1109/SACI.2016.7507347</t>
  </si>
  <si>
    <t>https://ieeexplore.ieee.org/document/7507347</t>
  </si>
  <si>
    <t>An Approach for Design and Formal Verification of Safety-Critical Software</t>
  </si>
  <si>
    <t>Ma, Wei-gang; Hei, Xin-hong</t>
  </si>
  <si>
    <t>10.1109/ICCASM.2010.5620084</t>
  </si>
  <si>
    <t>https://ieeexplore.ieee.org/document/5620084</t>
  </si>
  <si>
    <t>Model-Driven Engineering of a Railway Interlocking System</t>
  </si>
  <si>
    <t>Scippacercola, F.; Pietrantuono, R.; Russo, S.; Zentai, A.</t>
  </si>
  <si>
    <t>https://ieeexplore.ieee.org/document/7323147</t>
  </si>
  <si>
    <t>Formal Model for Moving Block Railway Interlocking System Based on Un-Directed Topology</t>
  </si>
  <si>
    <t>Zafar, N. A.</t>
  </si>
  <si>
    <t>10.1109/ICET.2006.335983</t>
  </si>
  <si>
    <t>https://ieeexplore.ieee.org/document/4136950</t>
  </si>
  <si>
    <t>Automatic Generation and Verification of Interlocking Tables Based on Domain Specific Language for Computer Based Interlocking Systems (DSL-CBI)</t>
  </si>
  <si>
    <t>Cao, Yan; Xu, Tianhua; Tang, Tao; Wang, Haifeng; Zhao, Lin</t>
  </si>
  <si>
    <t>10.1109/CSAE.2011.5952519</t>
  </si>
  <si>
    <t>https://ieeexplore.ieee.org/document/5952519</t>
  </si>
  <si>
    <t>Two methods for modeling and verification of safety properties of railway infrastructures</t>
  </si>
  <si>
    <t>Faivre, A.; Lapitre, A.; Lanusse, A.; Perin, M.; Rangra, S.; Sallak, M.; Schön, W.</t>
  </si>
  <si>
    <t>10.1109/IESM.2015.7380134</t>
  </si>
  <si>
    <t>https://ieeexplore.ieee.org/document/7380134</t>
  </si>
  <si>
    <t>Timed and Resource-Oriented Statecharts for Embedded Software</t>
  </si>
  <si>
    <t>Kim, J.; Kang, I.; Choi, J. Y.; Lee, I.</t>
  </si>
  <si>
    <t>10.1109/TII.2010.2060206</t>
  </si>
  <si>
    <t>https://ieeexplore.ieee.org/document/5546925</t>
  </si>
  <si>
    <t>Scalable Incremental Test-case Generation from Large Behavior Models</t>
  </si>
  <si>
    <t>Aichernig, Bernhard K.; Ničković, Dejan; Tiran, Stefan</t>
  </si>
  <si>
    <t>10.1007/978-3-319-21215-9_1</t>
  </si>
  <si>
    <t>https://link.springer.com/chapter/10.1007/978-3-319-21215-9_1</t>
  </si>
  <si>
    <t>Interlocking Control by Distributed Signal Boxes: Design and Verification with the SPIN Model Checker</t>
  </si>
  <si>
    <t>Basagiannis, Stylianos; Katsaros, Panagiotis; Pombortsis, Andrew</t>
  </si>
  <si>
    <t>10.1007/11946441_32</t>
  </si>
  <si>
    <t>https://link.springer.com/chapter/10.1007/11946441_32</t>
  </si>
  <si>
    <t>Introducing Time in an Industrial Application of Model-Checking</t>
  </si>
  <si>
    <t>Berg, Lionel van den; Strooper, Paul; Winter, Kirsten</t>
  </si>
  <si>
    <t>10.1007/978-3-540-79707-4_6</t>
  </si>
  <si>
    <t>https://link.springer.com/chapter/10.1007/978-3-540-79707-4_6</t>
  </si>
  <si>
    <t>Proving Safety Properties for Embedded Control Systems</t>
  </si>
  <si>
    <t>Bernardeschi, Cinzia; Fantechi, Alessandro; Gnesi, Stefania; Mongardi, Giorgio</t>
  </si>
  <si>
    <t>10.1007/3-540-61772-8_46</t>
  </si>
  <si>
    <t>https://link.springer.com/chapter/10.1007/3-540-61772-8_46</t>
  </si>
  <si>
    <t>S3: Proving the Safety of Critical Systems</t>
  </si>
  <si>
    <t>Breton, Nicolas; Fonteneau, Yoann</t>
  </si>
  <si>
    <t>10.1007/978-3-319-33951-1_17</t>
  </si>
  <si>
    <t>https://link.springer.com/chapter/10.1007/978-3-319-33951-1_17</t>
  </si>
  <si>
    <t>A Case Study in Safety-Critical Design</t>
  </si>
  <si>
    <t>Bruns, Glenn</t>
  </si>
  <si>
    <t>10.1007/3-540-56496-9_18</t>
  </si>
  <si>
    <t>https://link.springer.com/chapter/10.1007/3-540-56496-9_18</t>
  </si>
  <si>
    <t>Formal Modelling Techniques for Efficient Development of Railway Control Products</t>
  </si>
  <si>
    <t>Butler, M.; Dghaym, D.; Fischer, T.; Hoang, T. S.; Reichl, K.; Snook, C.; Tummeltshammer, P.</t>
  </si>
  <si>
    <t>10.1007/978-3-319-68499-4_5</t>
  </si>
  <si>
    <t>https://link.springer.com/chapter/10.1007/978-3-319-68499-4_5</t>
  </si>
  <si>
    <t>A Dedicated Algorithm for Verification of Interlocking Systems</t>
  </si>
  <si>
    <t>Cappart, Quentin; Schaus, Pierre</t>
  </si>
  <si>
    <t>10.1007/978-3-319-45477-1_7</t>
  </si>
  <si>
    <t>https://link.springer.com/chapter/10.1007/978-3-319-45477-1_7</t>
  </si>
  <si>
    <t>Model-Based Generation of Interlocking Controller Software from Control Tables</t>
  </si>
  <si>
    <t>Chevillat, Cédric; Carrington, David; Strooper, Paul; Süß, Jörn Guy; Wildman, Luke</t>
  </si>
  <si>
    <t>10.1007/978-3-540-69100-6_24</t>
  </si>
  <si>
    <t>https://link.springer.com/chapter/10.1007/978-3-540-69100-6_24</t>
  </si>
  <si>
    <t>Model Checking Safety Critical Software with SPIN: an Application to a Railway Interlocking System</t>
  </si>
  <si>
    <t>Cimatti, Alessandro; Giunchiglia, Fausto; Mongardi, Giorgio; Romano, Dario; Torielli, Fernando; Traverso, Paolo</t>
  </si>
  <si>
    <t>10.1007/3-540-49646-7_22</t>
  </si>
  <si>
    <t>https://link.springer.com/chapter/10.1007/3-540-49646-7_22</t>
  </si>
  <si>
    <t>Formalizing requirements with object models and temporal constraints</t>
  </si>
  <si>
    <t>10.1007/s10270-009-0130-7</t>
  </si>
  <si>
    <t>https://link.springer.com/article/10.1007/s10270-009-0130-7</t>
  </si>
  <si>
    <t>Priorities for Modeling and Verifying Distributed Systems</t>
  </si>
  <si>
    <t>Cleaveland, Rance; Lüttgen, Gerald; Natarajan, V.; Sims, Steve</t>
  </si>
  <si>
    <t>10.1007/3-540-61042-1_50</t>
  </si>
  <si>
    <t>https://link.springer.com/chapter/10.1007/3-540-61042-1_50</t>
  </si>
  <si>
    <t>Using symbolic CTL model checking to verify the railway stations of Hoorn-Kersenboogerd and Heerhugowaard</t>
  </si>
  <si>
    <t>Eisner, Cindy</t>
  </si>
  <si>
    <t>10.1007/s100090100063</t>
  </si>
  <si>
    <t>https://doi.org/10.1007/s100090100063</t>
  </si>
  <si>
    <t>Specifying Railway Interlocking Requirements for Practical Use</t>
  </si>
  <si>
    <t>Eriksson, Lars-Henrik</t>
  </si>
  <si>
    <t>10.1007/978-1-4471-0937-2_21</t>
  </si>
  <si>
    <t>https://link.springer.com/chapter/10.1007/978-1-4471-0937-2_21</t>
  </si>
  <si>
    <t>Distributing the Challenge of Model Checking Interlocking Control Tables</t>
  </si>
  <si>
    <t>Fantechi, Alessandro</t>
  </si>
  <si>
    <t>10.1007/978-3-642-34032-1_26</t>
  </si>
  <si>
    <t>https://link.springer.com/chapter/10.1007/978-3-642-34032-1_26</t>
  </si>
  <si>
    <t>Compositional Verification of Interlocking Systems for Large Stations</t>
  </si>
  <si>
    <t>Fantechi, Alessandro; Haxthausen, Anne E.; Macedo, Hugo D.</t>
  </si>
  <si>
    <t>10.1007/978-3-319-66197-1_15</t>
  </si>
  <si>
    <t>https://link.springer.com/chapter/10.1007/978-3-319-66197-1_15</t>
  </si>
  <si>
    <t>Validation of a Railway Interlocking Model</t>
  </si>
  <si>
    <t>10.1007/3-540-58555-9_117</t>
  </si>
  <si>
    <t>https://link.springer.com/chapter/10.1007/3-540-58555-9_117</t>
  </si>
  <si>
    <t>ProbVerus: Probabilistic Symbolic Model Checking</t>
  </si>
  <si>
    <t>Hartonas-Garmhausen, Vicky; Campos, Sergio; Clarke, Ed</t>
  </si>
  <si>
    <t>10.1007/3-540-48778-6_6</t>
  </si>
  <si>
    <t>https://link.springer.com/chapter/10.1007/3-540-48778-6_6</t>
  </si>
  <si>
    <t>Automated generation of formal safety conditions from railway interlocking tables</t>
  </si>
  <si>
    <t>Haxthausen, Anne E.</t>
  </si>
  <si>
    <t>10.1007/s10009-013-0295-9</t>
  </si>
  <si>
    <t>https://link.springer.com/article/10.1007/s10009-013-0295-9</t>
  </si>
  <si>
    <t>Formal Development of a Tool for Automated Modelling and Verification of Relay Interlocking Systems</t>
  </si>
  <si>
    <t>Haxthausen, Anne E.; Kjær, Andreas A.; Le Bliguet, Marie</t>
  </si>
  <si>
    <t>10.1007/978-3-642-21437-0_11</t>
  </si>
  <si>
    <t>https://link.springer.com/chapter/10.1007/978-3-642-21437-0_11</t>
  </si>
  <si>
    <t>On the Use of Static Checking in the Verification of Interlocking Systems</t>
  </si>
  <si>
    <t>Haxthausen, Anne E.; Østergaard, Peter H.</t>
  </si>
  <si>
    <t>10.1007/978-3-319-47169-3_19</t>
  </si>
  <si>
    <t>https://link.springer.com/chapter/10.1007/978-3-319-47169-3_19</t>
  </si>
  <si>
    <t>Formal Development and Verification of a Distributed Railway Control System</t>
  </si>
  <si>
    <t>Haxthausen, A. E.; Peleska, J.</t>
  </si>
  <si>
    <t>10.1109/32.879808</t>
  </si>
  <si>
    <t>https://ieeexplore.ieee.org/document/879808</t>
  </si>
  <si>
    <t>Applied Bounded Model Checking for Interlocking System Designs</t>
  </si>
  <si>
    <t>Haxthausen, Anne E.; Peleska, Jan; Pinger, Ralf</t>
  </si>
  <si>
    <t>10.1007/978-3-319-05032-4_16</t>
  </si>
  <si>
    <t>https://link.springer.com/chapter/10.1007/978-3-319-05032-4_16</t>
  </si>
  <si>
    <t>Class-Diagrams for Abstract Data Types</t>
  </si>
  <si>
    <t>Hoang, Thai Son; Snook, Colin; Dghaym, Dana; Butler, Michael</t>
  </si>
  <si>
    <t>10.1007/978-3-319-67729-3_7</t>
  </si>
  <si>
    <t>https://link.springer.com/chapter/10.1007/978-3-319-67729-3_7</t>
  </si>
  <si>
    <t>Modeling Railway Control Systems Using Graph Grammars: A Case Study</t>
  </si>
  <si>
    <t>Holzbacher, A. A.; Périn, M.; Südholt, M.</t>
  </si>
  <si>
    <t>10.1007/3-540-63383-9_80</t>
  </si>
  <si>
    <t>https://link.springer.com/chapter/10.1007/3-540-63383-9_80</t>
  </si>
  <si>
    <t>Towards an Integrated Model Checker for Railway Signalling Data</t>
  </si>
  <si>
    <t>Huber, Michael; King, Steve</t>
  </si>
  <si>
    <t>10.1007/3-540-45614-7_12</t>
  </si>
  <si>
    <t>https://link.springer.com/chapter/10.1007/3-540-45614-7_12</t>
  </si>
  <si>
    <t>Static Verification of Railway Schema and Interlocking Design Data</t>
  </si>
  <si>
    <t>Iliasov, Alexei; Stankaitis, Paulius; Adjepon-Yamoah, David</t>
  </si>
  <si>
    <t>10.1007/978-3-319-33951-1_9</t>
  </si>
  <si>
    <t>https://link.springer.com/chapter/10.1007/978-3-319-33951-1_9</t>
  </si>
  <si>
    <t>Verification of Scheme Plans Using CSP||B</t>
  </si>
  <si>
    <t>James, Philip; Moller, Faron; Nguyen, Hoang Nga; Roggenbach, Markus; Schneider, Steve; Treharne, Helen; Trumble, Matthew; Williams, David</t>
  </si>
  <si>
    <t>10.1007/978-3-319-05032-4_15</t>
  </si>
  <si>
    <t>https://link.springer.com/chapter/10.1007/978-3-319-05032-4_15</t>
  </si>
  <si>
    <t>Verification of Solid State Interlocking Programs</t>
  </si>
  <si>
    <t>James, Phillip; Lawrence, Andy; Moller, Faron; Roggenbach, Markus; Seisenberger, Monika; Setzer, Anton; Kanso, Karim; Chadwick, Simon</t>
  </si>
  <si>
    <t>10.1007/978-3-319-05032-4_19</t>
  </si>
  <si>
    <t>https://link.springer.com/chapter/10.1007/978-3-319-05032-4_19</t>
  </si>
  <si>
    <t>Techniques for modelling and verifying railway interlockings</t>
  </si>
  <si>
    <t>James, Phillip; Moller, Faron; Nguyen, Hoang Nga; Roggenbach, Markus; Schneider, Steve; Treharne, Helen</t>
  </si>
  <si>
    <t>10.1007/s10009-014-0304-7</t>
  </si>
  <si>
    <t>https://link.springer.com/article/10.1007/s10009-014-0304-7</t>
  </si>
  <si>
    <t>Model-Based Variable and Transition Orderings for Efficient Symbolic Model Checking</t>
  </si>
  <si>
    <t>Johnston, Wendy; Winter, Kirsten; Berg, Lionel van den; Strooper, Paul; Robinson, Peter</t>
  </si>
  <si>
    <t>10.1007/11813040_35</t>
  </si>
  <si>
    <t>https://link.springer.com/chapter/10.1007/11813040_35</t>
  </si>
  <si>
    <t>Deductive Verification of Railway Operations</t>
  </si>
  <si>
    <t>Kamburjan, Eduard; Hähnle, Reiner</t>
  </si>
  <si>
    <t>10.1007/978-3-319-68499-4_9</t>
  </si>
  <si>
    <t>https://link.springer.com/chapter/10.1007/978-3-319-68499-4_9</t>
  </si>
  <si>
    <t>Verification of Railway Interlocking - Compositional Approach with OCRA</t>
  </si>
  <si>
    <t>Limbrée, Christophe; Cappart, Quentin; Pecheur, Charles; Tonetta, Stefano</t>
  </si>
  <si>
    <t>10.1007/978-3-319-33951-1_10</t>
  </si>
  <si>
    <t>https://link.springer.com/chapter/10.1007/978-3-319-33951-1_10</t>
  </si>
  <si>
    <t>Compositional Verification of Multi-station Interlocking Systems</t>
  </si>
  <si>
    <t>Macedo, Hugo D.; Fantechi, Alessandro; Haxthausen, Anne E.</t>
  </si>
  <si>
    <t>10.1007/978-3-319-47169-3_20</t>
  </si>
  <si>
    <t>https://link.springer.com/chapter/10.1007/978-3-319-47169-3_20</t>
  </si>
  <si>
    <t>Compositional Model Checking of Interlocking Systems for Lines with Multiple Stations</t>
  </si>
  <si>
    <t>Macedo, Hugo Daniel; Fantechi, Alessandro; Haxthausen, Anne E.</t>
  </si>
  <si>
    <t>10.1007/978-3-319-57288-8_11</t>
  </si>
  <si>
    <t>https://link.springer.com/chapter/10.1007/978-3-319-57288-8_11</t>
  </si>
  <si>
    <t>Defining and Model Checking Abstractions of Complex Railway Models Using CSP||B</t>
  </si>
  <si>
    <t>Moller, Faron; Nguyen, Hoang Nga; Roggenbach, Markus; Schneider, Steve; Treharne, Helen</t>
  </si>
  <si>
    <t>10.1007/978-3-642-39611-3_20</t>
  </si>
  <si>
    <t>https://link.springer.com/chapter/10.1007/978-3-642-39611-3_20</t>
  </si>
  <si>
    <t>A Novel Approach to HW/SW Integration Testing of Route-Based Interlocking System Controllers</t>
  </si>
  <si>
    <t>Peleska, Jan; Huang, Wen-ling; Hübner, Felix</t>
  </si>
  <si>
    <t>10.1007/978-3-319-33951-1_3</t>
  </si>
  <si>
    <t>https://link.springer.com/chapter/10.1007/978-3-319-33951-1_3</t>
  </si>
  <si>
    <t>Using Formal Methods for Verification and Validation in Railway</t>
  </si>
  <si>
    <t>Reichl, Klaus; Fischer, Tomas; Tummeltshammer, Peter</t>
  </si>
  <si>
    <t>10.1007/978-3-319-41135-4_1</t>
  </si>
  <si>
    <t>https://link.springer.com/chapter/10.1007/978-3-319-41135-4_1</t>
  </si>
  <si>
    <t>The Use of Model Transformation in the INESS Project</t>
  </si>
  <si>
    <t>dos Santos, Osmar M.; Woodcock, Jim; Paige, Richard F.; King, Steve</t>
  </si>
  <si>
    <t>10.1007/978-3-642-17071-3_8</t>
  </si>
  <si>
    <t>https://link.springer.com/chapter/10.1007/978-3-642-17071-3_8</t>
  </si>
  <si>
    <t>Model-in-the-Loop Testing of a Railway Interlocking System</t>
  </si>
  <si>
    <t>Scippacercola, Fabio; Pietrantuono, Roberto; Russo, Stefano; Zentai, András</t>
  </si>
  <si>
    <t>10.1007/978-3-319-27869-8_22</t>
  </si>
  <si>
    <t>https://link.springer.com/chapter/10.1007/978-3-319-27869-8_22</t>
  </si>
  <si>
    <t>On the Cloud-Enabled Refinement Checking of Railway Signalling Interlockings</t>
  </si>
  <si>
    <t>Simpson, Andrew; Jacobs, Jaco</t>
  </si>
  <si>
    <t>10.1007/978-3-319-05416-2_13</t>
  </si>
  <si>
    <t>https://link.springer.com/chapter/10.1007/978-3-319-05416-2_13</t>
  </si>
  <si>
    <t>Verification of UML Models by Translation to UML-B</t>
  </si>
  <si>
    <t>Snook, Colin; Savicks, Vitaly; Butler, Michael</t>
  </si>
  <si>
    <t>10.1007/978-3-642-25271-6_13</t>
  </si>
  <si>
    <t>https://link.springer.com/chapter/10.1007/978-3-642-25271-6_13</t>
  </si>
  <si>
    <t>The Future of Train Signaling</t>
  </si>
  <si>
    <t>Svendsen, Andreas; Olsen, Gøran K.; Endresen, Jan; Moen, Thomas; Carlson, Erik; Alme, Kjell-Joar; Haugen, Øystein</t>
  </si>
  <si>
    <t>10.1007/978-3-540-87875-9_9</t>
  </si>
  <si>
    <t>https://link.springer.com/chapter/10.1007/978-3-540-87875-9_9</t>
  </si>
  <si>
    <t>Modelling Railway Interlocking Tables Using Coloured Petri Nets</t>
  </si>
  <si>
    <t>Vanit-Anunchai, Somsak</t>
  </si>
  <si>
    <t>10.1007/978-3-642-13414-2_10</t>
  </si>
  <si>
    <t>https://link.springer.com/chapter/10.1007/978-3-642-13414-2_10</t>
  </si>
  <si>
    <t>A Domain-Specific Language for Generic Interlocking Models and Their Properties</t>
  </si>
  <si>
    <t>Vu, Linh H.; Haxthausen, Anne E.; Peleska, Jan</t>
  </si>
  <si>
    <t>10.1007/978-3-319-68499-4_7</t>
  </si>
  <si>
    <t>https://link.springer.com/chapter/10.1007/978-3-319-68499-4_7</t>
  </si>
  <si>
    <t>Optimising Ordering Strategies for Symbolic Model Checking of Railway Interlockings</t>
  </si>
  <si>
    <t>10.1007/978-3-642-34032-1_24</t>
  </si>
  <si>
    <t>https://link.springer.com/chapter/10.1007/978-3-642-34032-1_24</t>
  </si>
  <si>
    <t>Safety and Line Capacity in Railways - An Approach in Timed CSP</t>
  </si>
  <si>
    <t>Isobe, Yoshinao; Moller, Faron; Nguyen, Hoang Nga; Roggenbach, Markus</t>
  </si>
  <si>
    <t>10.1007/978-3-642-30729-4_5</t>
  </si>
  <si>
    <t>https://link.springer.com/chapter/10.1007/978-3-642-30729-4_5</t>
  </si>
  <si>
    <t>Practical Formal Methods in Railways - The SafeCap Approach</t>
  </si>
  <si>
    <t>Iliasov, Alexei; Lopatkin, Ilya; Romanovsky, Alexander</t>
  </si>
  <si>
    <t>10.1007/978-3-319-08311-7_14</t>
  </si>
  <si>
    <t>https://link.springer.com/chapter/10.1007/978-3-319-08311-7_14</t>
  </si>
  <si>
    <t>A Formal Verification Environment for Railway Signaling System Design</t>
  </si>
  <si>
    <t>Bernardeschi, Cinzia; Fantechi, Alessandro; Gnesi, Stefania; Larosa, Salvatore; Mongardi, Giorgio; Romano, Dario</t>
  </si>
  <si>
    <t>10.1023/A:1008645826258</t>
  </si>
  <si>
    <t>https://link.springer.com/article/10.1023/A:1008645826258</t>
  </si>
  <si>
    <t>Formal Verification and Validation of ERTMS Industrial Railway Train Spacing System</t>
  </si>
  <si>
    <t>Cimatti, Alessandro; Corvino, Raffaele; Lazzaro, Armando; Narasamdya, Iman; Rizzo, Tiziana; Roveri, Marco; Sanseviero, Angela; Tchaltsev, Andrei</t>
  </si>
  <si>
    <t>10.1007/978-3-642-31424-7_29</t>
  </si>
  <si>
    <t>https://link.springer.com/chapter/10.1007/978-3-642-31424-7_29</t>
  </si>
  <si>
    <t>Formalizing Railway Signaling System ERTMS/ETCS Using UML/Event-B</t>
  </si>
  <si>
    <t>Ait Wakrime, Abderrahim; Ben Ayed, Rahma; Collart-Dutilleul, Simon; Ledru, Yves; Idani, Akram</t>
  </si>
  <si>
    <t>10.1007/978-3-030-00856-7_21</t>
  </si>
  <si>
    <t>Modelling and Analysing ERTMS Hybrid Level 3 with the mCRL2 Toolset</t>
  </si>
  <si>
    <t>Bartholomeus, Maarten; Luttik, Bas; Willemse, Tim</t>
  </si>
  <si>
    <t>10.1007/978-3-030-00244-2_7</t>
  </si>
  <si>
    <t>Statistical Model Checking of a Moving Block Railway Signalling Scenario with Uppaal SMC</t>
  </si>
  <si>
    <t>Basile, Davide; ter Beek, Maurice H.; Ciancia, Vincenzo</t>
  </si>
  <si>
    <t>10.1007/978-3-030-03421-4_24</t>
  </si>
  <si>
    <t>Verification of Interlocking Systems Using Statistical Model Checking</t>
  </si>
  <si>
    <t>Cappart, Q.; Limbrée, C.; Schaus, P.; Quilbeuf, J.; Traonouez, L.; Legay, A.</t>
  </si>
  <si>
    <t>10.1109/HASE.2017.10</t>
  </si>
  <si>
    <t>Transforming Timing Requirements into CCSL Constraints to Verify Cyber-Physical Systems</t>
  </si>
  <si>
    <t>Chen, Xiaohong; Yin, Ling; Yu, Yijun; Jin, Zhi</t>
  </si>
  <si>
    <t>10.1007/978-3-319-68690-5_4</t>
  </si>
  <si>
    <t>Resch, S.; Paulitsch, M.</t>
  </si>
  <si>
    <t>10.1109/ISSREW.2017.43</t>
  </si>
  <si>
    <t>Stepwise Development and Model Checking of a Distributed Interlocking System - Using RAISE</t>
  </si>
  <si>
    <t>Geisler, Signe; Haxthausen, Anne E.</t>
  </si>
  <si>
    <t>10.1007/978-3-319-95582-7_16</t>
  </si>
  <si>
    <t>Transactional execution of hierarchical reconfigurations in cyber-physical systems</t>
  </si>
  <si>
    <t>Heinzemann, Christian; Becker, Steffen; Volk, Andreas</t>
  </si>
  <si>
    <t>10.1007/s10270-017-0583-z</t>
  </si>
  <si>
    <t>Formal Verification of Signalling Programs with SafeCap</t>
  </si>
  <si>
    <t>Iliasov, Alexei; Taylor, Dominic; Laibinis, Linas; Romanovsky, Alexander</t>
  </si>
  <si>
    <t>10.1007/978-3-319-99130-6_7</t>
  </si>
  <si>
    <t>Towards formal methods diversity in railways: an experience report with seven frameworks</t>
  </si>
  <si>
    <t>Mazzanti, Franco; Ferrari, Alessio; Spagnolo, Giorgio O.</t>
  </si>
  <si>
    <t>10.1007/s10009-018-0488-3</t>
  </si>
  <si>
    <t>http://link.springer.com/10.1007/s10009-018-0488-3</t>
  </si>
  <si>
    <t>Gray-Box Conformance Testing for Symbolic Reactive State Machines</t>
  </si>
  <si>
    <t>Taromirad, Masoumeh; Mousavi, Mohammad Reza</t>
  </si>
  <si>
    <t>10.1007/978-3-319-68972-2_15</t>
  </si>
  <si>
    <t>Modelling and simulating a Thai railway signalling system using Coloured Petri Nets</t>
  </si>
  <si>
    <t>10.1007/s10009-018-0482-9</t>
  </si>
  <si>
    <t>Efficient verification of railway infrastructure designs against standard regulations</t>
  </si>
  <si>
    <t>Luteberget, Bjørnar; Johansen, Christian</t>
  </si>
  <si>
    <t>10.1007/s10703-017-0281-z</t>
  </si>
  <si>
    <t>Kunz, Guilherme; Perondi, Eduardo; Machado, José</t>
  </si>
  <si>
    <t>10.1016/j.mechatronics.2018.01.008</t>
  </si>
  <si>
    <t>http://www.sciencedirect.com/science/article/pii/S0957415818300084</t>
  </si>
  <si>
    <t>Hamid, Brahim</t>
  </si>
  <si>
    <t>10.1016/j.future.2016.04.018</t>
  </si>
  <si>
    <t>http://www.sciencedirect.com/science/article/pii/S0167739X16301042</t>
  </si>
  <si>
    <t>Banach, Richard; Butler, Michael; Qin, Shengchao; Zhu, Huibiao</t>
  </si>
  <si>
    <t>10.1016/j.scico.2016.12.003</t>
  </si>
  <si>
    <t>http://www.sciencedirect.com/science/article/pii/S0167642317300229</t>
  </si>
  <si>
    <t>Song, Haifeng; Schnieder, Eckehard</t>
  </si>
  <si>
    <t>10.1016/j.ssci.2018.08.017</t>
  </si>
  <si>
    <t>http://www.sciencedirect.com/science/article/pii/S0925753517320143</t>
  </si>
  <si>
    <t>Wu, Daohua; Zheng, Wei</t>
  </si>
  <si>
    <t>10.1016/j.ress.2018.03.035</t>
  </si>
  <si>
    <t>http://www.sciencedirect.com/science/article/pii/S0951832017312735</t>
  </si>
  <si>
    <t>Kamburjan, Eduard; Hähnle, Reiner; Schön, Sebastian</t>
  </si>
  <si>
    <t>10.1016/j.scico.2018.07.001</t>
  </si>
  <si>
    <t>http://www.sciencedirect.com/science/article/pii/S0167642318302508</t>
  </si>
  <si>
    <t>Baouya, Abdelhakim; Ait Mohamed, Otmane; Bennouar, Djamal; Ouchani, Samir</t>
  </si>
  <si>
    <t>10.1016/j.compind.2018.10.007</t>
  </si>
  <si>
    <t>http://www.sciencedirect.com/science/article/pii/S0166361518302276</t>
  </si>
  <si>
    <t>Chen, J.; Tang, T.; Liu, Y.</t>
  </si>
  <si>
    <t>10.1109/CAC.2017.8243767</t>
  </si>
  <si>
    <t>Nardone, R.; Tommasi, G.; De Mazzocca, N.; Pironti, A.; Vittorini, V.</t>
  </si>
  <si>
    <t>10.1109/ETFA.2018.8502565</t>
  </si>
  <si>
    <t>Wang, Y.; Chen, L.; Kirkwood, D.; Fu, P.; Lv, J.; Roberts, C.</t>
  </si>
  <si>
    <t>10.1109/MITS.2018.2842230</t>
  </si>
  <si>
    <t>Aristyo, B.; Pradityo, K.; Tamba, T. A.; Nazaruddin, Y. Y.; Widyotriatmo, A.</t>
  </si>
  <si>
    <t>10.23919/SICE.2018.8492661</t>
  </si>
  <si>
    <t>Rakesh, L.;Kadakolmath, L.</t>
  </si>
  <si>
    <t>10.1109/RAIT.2018.8388983</t>
  </si>
  <si>
    <t>Bao, Y.; Chen, M.; Zhu, Q.; Wei, T.; Mallet, F.; Zhou, T.</t>
  </si>
  <si>
    <t>10.1109/TCAD.2017.2681076</t>
  </si>
  <si>
    <t>Rao, C.; Guo, J.; Li, N.; Lei, Y.; Zhang, Y.; Li, Y.</t>
  </si>
  <si>
    <t>10.1109/QRS.2018.00053</t>
  </si>
  <si>
    <t>Gaspari, Paolo; Riccobene, Elvinia; Gargantini, Angelo</t>
  </si>
  <si>
    <t>10.1145/3344948.3344993</t>
  </si>
  <si>
    <t>https://dl.acm.org/citation.cfm?doid=3344948.3344993</t>
  </si>
  <si>
    <t>Thampibal, Lalita; Vatanawood, Wiwat</t>
  </si>
  <si>
    <t>10.1145/3377170.3377221</t>
  </si>
  <si>
    <t>https://dl.acm.org/doi/10.1145/3377170.3377221</t>
  </si>
  <si>
    <t>Baduel, Ronan; Ober, Iulian; Bruel, Jean-Michel</t>
  </si>
  <si>
    <t>10.1145/3341105.3373944</t>
  </si>
  <si>
    <t>https://dl.acm.org/doi/10.1145/3341105.3373944</t>
  </si>
  <si>
    <t>On the Formalization of Importance Measures Using HOL Theorem Proving</t>
  </si>
  <si>
    <t>Ahmad, Waqar; Murtza, Shahid Ali; Hasan, Osman; Tahar, Sofiene</t>
  </si>
  <si>
    <t>10.1109/FormaliSE.2019.00021</t>
  </si>
  <si>
    <t>https://dl.acm.org/doi/pdf/10.1109/FormaliSE.2019.00021</t>
  </si>
  <si>
    <t>Chen, Bo; Zhang, Shicong; Wang, Baoming</t>
  </si>
  <si>
    <t>10.1109/ICIRT.2018.8641645</t>
  </si>
  <si>
    <t>https://ieeexplore.ieee.org/document/8641645/</t>
  </si>
  <si>
    <t>IEEE Explore</t>
  </si>
  <si>
    <t>Songwiroj, Nitipat; Vatanawood, Wiwat; Vanit-Anunchai, Somsak</t>
  </si>
  <si>
    <t>10.1109/CompComm.2018.8780751</t>
  </si>
  <si>
    <t>https://ieeexplore.ieee.org/document/8780751/</t>
  </si>
  <si>
    <t>Hu, Qian; Chai, Ming; Wang, Haifeng</t>
  </si>
  <si>
    <t>10.1109/ICIRT.2018.8641615</t>
  </si>
  <si>
    <t>https://ieeexplore.ieee.org/document/8641615/</t>
  </si>
  <si>
    <t>Positive Safety Modeling of CTCS-3 Train Control System for High-speed railway10.1109/ICIRT.2018.8641659</t>
  </si>
  <si>
    <t>Tang, Shengjie; Wang, Haifeng; Ning, Bin; Han, Geer; Chai, Ming</t>
  </si>
  <si>
    <t>https://ieeexplore.ieee.org/document/8641659/</t>
  </si>
  <si>
    <t>Wang, Tuo; Lv, Jidong; Wei, Baiquan; Tang, Tao; Shangguan, Wei</t>
  </si>
  <si>
    <t>10.1109/ITSC.2018.8569768</t>
  </si>
  <si>
    <t>https://ieeexplore.ieee.org/document/8569768/</t>
  </si>
  <si>
    <t>Lijie, Chen; Hongjie, Liu; Weiqi, Wang</t>
  </si>
  <si>
    <t>10.1109/ICIRT.2018.8641674</t>
  </si>
  <si>
    <t>https://ieeexplore.ieee.org/document/8641674/</t>
  </si>
  <si>
    <t>Yong, Zhang; Shachen, Liu</t>
  </si>
  <si>
    <t>10.1109/IICSPI.2018.8690446</t>
  </si>
  <si>
    <t>https://ieeexplore.ieee.org/document/8690446/</t>
  </si>
  <si>
    <t>Chai, Ming; Wang, Haifeng; Zhang, Jian; Tang, Tao</t>
  </si>
  <si>
    <t>10.1109/ICIRT.2018.8641559</t>
  </si>
  <si>
    <t>https://ieeexplore.ieee.org/document/8641559/</t>
  </si>
  <si>
    <t>Research on Multi-Resolution Modeling of Intercity Railway Train Control System10.1109/ICIRT.2018.8641572</t>
  </si>
  <si>
    <t>Li, Haozhao; Li, Kaicheng; Yuan, Lei; Liu, Yu</t>
  </si>
  <si>
    <t>https://ieeexplore.ieee.org/document/8641572/</t>
  </si>
  <si>
    <t>Cavada, Roberto; Cimatti, Alessandro; Mover, Sergio; Sessa, Mirko; Cadavero, Giuseppe; Scaglione, Giuseppe</t>
  </si>
  <si>
    <t>10.23919/FMCAD.2018.8603007</t>
  </si>
  <si>
    <t>https://ieeexplore.ieee.org/document/8603007/</t>
  </si>
  <si>
    <t>Chadwick, Simon; James, Phillip; Roggenbach, Markus; Wetner, Tom</t>
  </si>
  <si>
    <t>10.1109/ICIRT.2018.8641579</t>
  </si>
  <si>
    <t>https://ieeexplore.ieee.org/document/8641579/</t>
  </si>
  <si>
    <t>Zhang, Zhixuan; Li, Kaicheng; Yuan, Lei; Yu, Guanhua</t>
  </si>
  <si>
    <t>10.1109/ICIRT.2018.8641582</t>
  </si>
  <si>
    <t>https://ieeexplore.ieee.org/document/8641582/</t>
  </si>
  <si>
    <t>Liu, Jing; Qian, Li; Zhang, Yan; Han, Jiazhen; Sun, Junfeng</t>
  </si>
  <si>
    <t>10.1109/ACCESS.2020.2967634</t>
  </si>
  <si>
    <t>https://ieeexplore.ieee.org/document/8963702/</t>
  </si>
  <si>
    <t>Borrelli, Antonio; Di Lucca, Giuseppe Antonio; Nardone, Vittoria; Santone, Antonella</t>
  </si>
  <si>
    <t>10.1109/WETICE.2019.00060</t>
  </si>
  <si>
    <t>https://ieeexplore.ieee.org/document/8795439/</t>
  </si>
  <si>
    <t>Cheng, Jianfeng; Zhao, Xiaoyu; Liu, Jiquan; Zhang, Yu</t>
  </si>
  <si>
    <t>10.23919/ChiCC.2019.8866272</t>
  </si>
  <si>
    <t>https://ieeexplore.ieee.org/document/8866272/</t>
  </si>
  <si>
    <t>Maofei, Ma; Yong, Zhang</t>
  </si>
  <si>
    <t>10.1109/WCCCT49810.2020.9170006</t>
  </si>
  <si>
    <t>https://ieeexplore.ieee.org/document/9170006/</t>
  </si>
  <si>
    <t>Hadad, Abeer Saeed Abdo; Ma, Chunyan; Ahmed, Adeeb Abdulwakeel Obadi</t>
  </si>
  <si>
    <t>10.1109/ACCESS.2020.2987972</t>
  </si>
  <si>
    <t>https://ieeexplore.ieee.org/document/9066834/</t>
  </si>
  <si>
    <t>Zhang, Yong; Liu, Wenqian</t>
  </si>
  <si>
    <t>10.1109/ICCSSE.2019.00028</t>
  </si>
  <si>
    <t>https://ieeexplore.ieee.org/document/9051415/</t>
  </si>
  <si>
    <t>Chen, Kehang; Lv, Jidong; Huang, Jia; Guo, Haonan; Su, Shuai; Tang, Tao</t>
  </si>
  <si>
    <t>10.1109/ITSC.2019.8917035</t>
  </si>
  <si>
    <t>https://ieeexplore.ieee.org/document/8917035/</t>
  </si>
  <si>
    <t>Chen, Xiaohong; Zhong, Zhiwei; Jin, Zhi; Zhang, Min; Li, Tong; Chen, Xiang; Zhou, Tingliang</t>
  </si>
  <si>
    <t>10.1109/RE.2019.00040</t>
  </si>
  <si>
    <t>https://ieeexplore.ieee.org/document/8920601/</t>
  </si>
  <si>
    <t>Das, Arindam; Gangwar, Manoj Kumar; Ghosh, Devleena; Mandal, Chittaranjan; Sengupta, Anirban; Waris, M. Mubashshir</t>
  </si>
  <si>
    <t>10.1109/TITS.2020.2993794</t>
  </si>
  <si>
    <t>https://ieeexplore.ieee.org/document/9099447/</t>
  </si>
  <si>
    <t>Aichernig, Bernhard K.; Maderbacher, Benedikt; Tiran, Stefan</t>
  </si>
  <si>
    <t>10.1109/ICSTW.2019.00032</t>
  </si>
  <si>
    <t>https://ieeexplore.ieee.org/document/8728933/</t>
  </si>
  <si>
    <t>Butler, Michael; Tummeltshammer, Peter; Dghaym, Dana; Hoang, Thai Son; Omitola, Tope; Snook, Colin; Fellner, Andreas; Schlick, Rupert; Tarrach, Thorsten; Fischer, Tomas</t>
  </si>
  <si>
    <t>10.1109/ICECCS.2019.00018</t>
  </si>
  <si>
    <t>https://ieeexplore.ieee.org/document/8882769/</t>
  </si>
  <si>
    <t>Yong, Zhang; Sirui, Zhang</t>
  </si>
  <si>
    <t>10.1109/ICCSSE50399.2020.9171984</t>
  </si>
  <si>
    <t>https://ieeexplore.ieee.org/document/9171984/</t>
  </si>
  <si>
    <t>Zhang, Yong; Liu, Yingjie</t>
  </si>
  <si>
    <t>10.1109/ICCSSE.2019.00027</t>
  </si>
  <si>
    <t>https://ieeexplore.ieee.org/document/9051410/</t>
  </si>
  <si>
    <t>10.1109/TITS.2018.2819799</t>
  </si>
  <si>
    <t>https://ieeexplore.ieee.org/document/8345184/</t>
  </si>
  <si>
    <t>Bu, Lei; Xing, Shaopeng; Ren, Xinyue; Yang, Yang; Wang, Qixin; Li, Xuandong</t>
  </si>
  <si>
    <t>10.23919/DATE.2019.8715003</t>
  </si>
  <si>
    <t>https://ieeexplore.ieee.org/document/8715003/</t>
  </si>
  <si>
    <t>Lunde, Rüdiger; Hönig, Philipp; Müller, Christian</t>
  </si>
  <si>
    <t>10.1016/j.ifacol.2018.09.546</t>
  </si>
  <si>
    <t>https://www.sciencedirect.com/science/article/pii/S2405896318322377</t>
  </si>
  <si>
    <t>Nazaruddin, Yul Y.; Tamba, Tua A.; Pradityo, K.; Aristyo, B.; Widyotriatmo, A.</t>
  </si>
  <si>
    <t>10.1016/j.ifacol.2019.11.696</t>
  </si>
  <si>
    <t>http://www.sciencedirect.com/science/article/pii/S2405896319316878</t>
  </si>
  <si>
    <t>Snook, Colin; Hoang, Thai Son; Dghaym, Dana; Fathabadi, Asieh Salehi; Butler, Michael</t>
  </si>
  <si>
    <t>10.1016/j.sysarc.2020.101833</t>
  </si>
  <si>
    <t>http://www.sciencedirect.com/science/article/pii/S1383762120301259</t>
  </si>
  <si>
    <t>Lecomte, Thierry; Deharbe, David; Fournier, Paulin; Oliveira, Marcel</t>
  </si>
  <si>
    <t>10.1016/j.scico.2020.102524</t>
  </si>
  <si>
    <t>http://www.sciencedirect.com/science/article/pii/S0167642320301325</t>
  </si>
  <si>
    <t>Halchin, Alexandra; Ait-Ameur, Yamine; Singh, Neeraj Kumar; Ordioni, Julien; Feliachi, Abderrahmane</t>
  </si>
  <si>
    <t>10.1016/j.scico.2020.102477</t>
  </si>
  <si>
    <t>http://www.sciencedirect.com/science/article/pii/S0167642320300873</t>
  </si>
  <si>
    <t>Nardone, Roberto; Marrone, Stefano; Gentile, Ugo; Amato, Aniello; Barberio, Gregorio; Benerecetti, Massimo; De Guglielmo, Renato; Di Martino, Beniamino; Mazzocca, Nicola; Peron, Adriano; Pisani, Gaetano; Velardi, Luigi; Vittorini, Valeria</t>
  </si>
  <si>
    <t>10.1016/j.jss.2019.110478</t>
  </si>
  <si>
    <t>http://www.sciencedirect.com/science/article/pii/S0164121219302523</t>
  </si>
  <si>
    <t>Elaraby, Nahla; Kühn, Eva; Messinger, Anita; Radschek, Sophie Therese</t>
  </si>
  <si>
    <t>10.1007/978-3-030-04771-9_27</t>
  </si>
  <si>
    <t>https://link.springer.com/chapter/10.1007/978-3-030-04771-9_27</t>
  </si>
  <si>
    <t>Springer International Publishing</t>
  </si>
  <si>
    <t>Dghaym, Dana; Dalvandi, Mohammadsadegh; Poppleton, Michael; Snook, Colin</t>
  </si>
  <si>
    <t>10.1007/s10009-019-00548-w</t>
  </si>
  <si>
    <t>https://link.springer.com/article/10.1007/s10009-019-00548-w</t>
  </si>
  <si>
    <t>Arcaini, Paolo; Kofroň, Jan; Ježek, Pavel</t>
  </si>
  <si>
    <t>10.1007/s10009-019-00539-x</t>
  </si>
  <si>
    <t>https://link.springer.com/article/10.1007/s10009-019-00539-x</t>
  </si>
  <si>
    <t>Hansen, Dominik; Leuschel, Michael; Körner, Philipp; Krings, Sebastian; Naulin, Thomas; Nayeri, Nader; Schneider, David; Skowron, Frank</t>
  </si>
  <si>
    <t>10.1007/s10009-020-00551-6</t>
  </si>
  <si>
    <t>https://link.springer.com/article/10.1007/s10009-020-00551-6</t>
  </si>
  <si>
    <t>Mammar, Amel; Frappier, Marc; Tueno Fotso, Steve Jeffrey; Laleau, Régine</t>
  </si>
  <si>
    <t>10.1007/s10009-019-00543-1</t>
  </si>
  <si>
    <t>https://link.springer.com/article/10.1007/s10009-019-00543-1</t>
  </si>
  <si>
    <t>Cunha, Alcino; Macedo, Nuno</t>
  </si>
  <si>
    <t>10.1007/s10009-019-00540-4</t>
  </si>
  <si>
    <t>https://link.springer.com/article/10.1007/s10009-019-00540-4</t>
  </si>
  <si>
    <t>Tueno Fotso, Steve Jeffrey; Frappier, Marc; Laleau, Régine; Mammar, Amel</t>
  </si>
  <si>
    <t>10.1007/s10009-019-00542-2</t>
  </si>
  <si>
    <t>https://link.springer.com/article/10.1007/s10009-019-00542-2</t>
  </si>
  <si>
    <t>Graics, Bence; Molnár, Vince; Vörös, András; Majzik, István; Varró, Dániel</t>
  </si>
  <si>
    <t>10.1007/s10270-020-00806-5</t>
  </si>
  <si>
    <t>https://link.springer.com/article/10.1007/s10270-020-00806-5</t>
  </si>
  <si>
    <t>Abrial, Jean-Raymond</t>
  </si>
  <si>
    <t>10.1007/s10009-019-00525-3</t>
  </si>
  <si>
    <t>https://link.springer.com/article/10.1007/s10009-019-00525-3</t>
  </si>
  <si>
    <t>Xu, Qian; Lin, Junting</t>
  </si>
  <si>
    <t>10.1007/978-981-15-1922-2_31</t>
  </si>
  <si>
    <t>https://link.springer.com/chapter/10.1007/978-981-15-1922-2_31</t>
  </si>
  <si>
    <t>Parillaud, Camille; Fonteneau, Yoann; Belmonte, Fabien</t>
  </si>
  <si>
    <t>10.1007/978-3-030-18744-6_14</t>
  </si>
  <si>
    <t>https://link.springer.com/chapter/10.1007/978-3-030-18744-6_14</t>
  </si>
  <si>
    <t>Comptier, Mathieu; Leuschel, Michael; Mejia, Luis-Fernando; Perez, Julien Molinero; Mutz, Mareike</t>
  </si>
  <si>
    <t>10.1007/978-3-030-18744-6_13</t>
  </si>
  <si>
    <t>https://link.springer.com/chapter/10.1007/978-3-030-18744-6_13</t>
  </si>
  <si>
    <t>Basile, Davide; ter Beek, Maurice H.; Ferrari, Alessio; Legay, Axel</t>
  </si>
  <si>
    <t>10.1007/978-3-030-27008-7_1</t>
  </si>
  <si>
    <t>https://link.springer.com/chapter/10.1007/978-3-030-27008-7_1</t>
  </si>
  <si>
    <t>Basagiannis, Stylianos; Katsaros, Panagiotis</t>
  </si>
  <si>
    <t>10.1007/978-3-030-32872-6_14</t>
  </si>
  <si>
    <t>https://link.springer.com/chapter/10.1007/978-3-030-32872-6_14</t>
  </si>
  <si>
    <t>Bouwman, Mark; Janssen, Bob; Luttik, Bas</t>
  </si>
  <si>
    <t>10.1007/978-3-030-27008-7_2</t>
  </si>
  <si>
    <t>https://link.springer.com/chapter/10.1007/978-3-030-27008-7_2</t>
  </si>
  <si>
    <t>Ledru, Yves; Idani, Akram; Ben Ayed, Rahma; Ait Wakrime, Abderrahim; Bon, Philippe</t>
  </si>
  <si>
    <t>10.1007/978-3-030-18744-6_11</t>
  </si>
  <si>
    <t>https://link.springer.com/chapter/10.1007/978-3-030-18744-6_11</t>
  </si>
  <si>
    <t>Idani, Akram; Ledru, Yves; Ait Wakrime, Abderrahim; Ben Ayed, Rahma; Bon, Philippe</t>
  </si>
  <si>
    <t>10.1007/978-3-030-18744-6_2</t>
  </si>
  <si>
    <t>https://link.springer.com/chapter/10.1007/978-3-030-18744-6_2</t>
  </si>
  <si>
    <t>de Almeida Pereira, Dalay Israel; Deharbe, David; Perin, Matthieu; Bon, Philippe</t>
  </si>
  <si>
    <t>10.1007/978-3-030-18744-6_16</t>
  </si>
  <si>
    <t>https://link.springer.com/chapter/10.1007/978-3-030-18744-6_16</t>
  </si>
  <si>
    <t>Peleska, Jan; Krafczyk, Niklas; Haxthausen, Anne E.; Pinger, Ralf</t>
  </si>
  <si>
    <t>10.1007/978-3-030-18744-6_9</t>
  </si>
  <si>
    <t>https://link.springer.com/chapter/10.1007/978-3-030-18744-6_9</t>
  </si>
  <si>
    <t>Idani, Akram; Ledru, Yves; Ait Wakrime, Abderrahim; Ben Ayed, Rahma; Collart-Dutilleul, Simon</t>
  </si>
  <si>
    <t>10.1007/978-3-030-27008-7_6</t>
  </si>
  <si>
    <t>https://link.springer.com/chapter/10.1007/978-3-030-27008-7_6</t>
  </si>
  <si>
    <t>Basile, Davide; ter Beek, Maurice H.; Legay, Axel</t>
  </si>
  <si>
    <t>10.1007/978-3-030-50086-3_1</t>
  </si>
  <si>
    <t>https://link.springer.com/chapter/10.1007/978-3-030-50086-3_1</t>
  </si>
  <si>
    <t>Aber, Naïm; Blanc, Benjamin; Ferkane, Nathalie; Meziani, Mohand; Ordioni, Julien</t>
  </si>
  <si>
    <t>10.1007/978-3-030-18744-6_12</t>
  </si>
  <si>
    <t>https://link.springer.com/chapter/10.1007/978-3-030-18744-6_12</t>
  </si>
  <si>
    <t>Basile, Davide; Fantechi, Alessandro; Rucher, Luigi; Mandò, Gianluca</t>
  </si>
  <si>
    <t>10.1007/978-3-030-18744-6_3</t>
  </si>
  <si>
    <t>https://link.springer.com/chapter/10.1007/978-3-030-18744-6_3</t>
  </si>
  <si>
    <t>Stankaitis, Paulius; Iliasov, Alexei; Kobayashi, Tsutomu; Aït-Ameur, Yamine; Ishikawa, Fuyuki; Romanovsky, Alexander</t>
  </si>
  <si>
    <t>10.1007/978-3-030-48077-6_14</t>
  </si>
  <si>
    <t>https://link.springer.com/chapter/10.1007/978-3-030-48077-6_14</t>
  </si>
  <si>
    <t>Fischer, Tomas; Dghyam, Dana</t>
  </si>
  <si>
    <t>10.1007/978-3-030-18744-6_10</t>
  </si>
  <si>
    <t>https://link.springer.com/chapter/10.1007/978-3-030-18744-6_10</t>
  </si>
  <si>
    <t>Marmsoler, Diego; Blakqori, Genc</t>
  </si>
  <si>
    <t>10.1007/978-3-030-30942-8_36</t>
  </si>
  <si>
    <t>https://link.springer.com/chapter/10.1007/978-3-030-30942-8_36</t>
  </si>
  <si>
    <t>Brucker, Achim D.; Wolff, Burkhart</t>
  </si>
  <si>
    <t>10.1007/978-3-030-34968-4_4</t>
  </si>
  <si>
    <t>https://link.springer.com/chapter/10.1007/978-3-030-34968-4_4</t>
  </si>
  <si>
    <t>Zhang, Min; Song, Fu; Mallet, Frédéric; Chen, Xiaohong</t>
  </si>
  <si>
    <t>10.1007/978-3-030-16722-6_4</t>
  </si>
  <si>
    <t>https://link.springer.com/chapter/10.1007/978-3-030-16722-6_4</t>
  </si>
  <si>
    <t>Karra, Shyam Lal; Larsen, Kim Guldstrand; Lorber, Florian; Srba, Jiří</t>
  </si>
  <si>
    <t>10.1007/978-3-030-18744-6_7</t>
  </si>
  <si>
    <t>https://link.springer.com/chapter/10.1007/978-3-030-18744-6_7</t>
  </si>
  <si>
    <t>Eschbach, Robert</t>
  </si>
  <si>
    <t>10.1007/978-3-030-30942-8_43</t>
  </si>
  <si>
    <t>https://link.springer.com/chapter/10.1007/978-3-030-30942-8_43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</si>
</sst>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9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sz val="10"/>
      <color rgb="FF000000"/>
      <name val="Roboto"/>
    </font>
    <font>
      <sz val="9"/>
      <color rgb="FF000000"/>
      <name val="Arial"/>
      <family val="2"/>
    </font>
    <font>
      <sz val="11"/>
      <color rgb="FF333333"/>
      <name val="Georgia"/>
      <family val="1"/>
    </font>
    <font>
      <sz val="10"/>
      <color rgb="FF222222"/>
      <name val="Arial"/>
      <family val="2"/>
    </font>
    <font>
      <u/>
      <sz val="10"/>
      <color rgb="FF0563C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2"/>
      <color rgb="FF333333"/>
      <name val="Calibri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FCFC"/>
        <bgColor rgb="FFFCFCF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0" borderId="0" xfId="0" applyNumberFormat="1" applyFont="1" applyAlignment="1">
      <alignment wrapText="1"/>
    </xf>
    <xf numFmtId="164" fontId="3" fillId="0" borderId="0" xfId="0" applyNumberFormat="1" applyFont="1"/>
    <xf numFmtId="164" fontId="3" fillId="2" borderId="0" xfId="0" applyNumberFormat="1" applyFont="1" applyFill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9" fontId="13" fillId="0" borderId="1" xfId="0" applyNumberFormat="1" applyFont="1" applyBorder="1"/>
    <xf numFmtId="49" fontId="13" fillId="0" borderId="1" xfId="0" applyNumberFormat="1" applyFont="1" applyBorder="1" applyAlignment="1">
      <alignment horizontal="left"/>
    </xf>
    <xf numFmtId="0" fontId="0" fillId="0" borderId="1" xfId="0" applyBorder="1"/>
    <xf numFmtId="16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2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4" fillId="0" borderId="1" xfId="0" applyFont="1" applyBorder="1" applyAlignment="1">
      <alignment horizontal="left"/>
    </xf>
    <xf numFmtId="0" fontId="5" fillId="2" borderId="1" xfId="0" applyFont="1" applyFill="1" applyBorder="1" applyAlignment="1">
      <alignment wrapText="1"/>
    </xf>
    <xf numFmtId="164" fontId="3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8" fillId="2" borderId="1" xfId="0" applyFont="1" applyFill="1" applyBorder="1"/>
    <xf numFmtId="0" fontId="5" fillId="2" borderId="1" xfId="0" applyFont="1" applyFill="1" applyBorder="1"/>
    <xf numFmtId="0" fontId="8" fillId="0" borderId="1" xfId="0" applyFont="1" applyBorder="1" applyAlignment="1">
      <alignment wrapText="1"/>
    </xf>
    <xf numFmtId="0" fontId="3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15" fillId="0" borderId="1" xfId="0" applyFont="1" applyBorder="1" applyAlignment="1">
      <alignment horizontal="left"/>
    </xf>
    <xf numFmtId="0" fontId="8" fillId="2" borderId="1" xfId="0" applyFont="1" applyFill="1" applyBorder="1" applyAlignment="1">
      <alignment wrapText="1"/>
    </xf>
    <xf numFmtId="0" fontId="14" fillId="0" borderId="1" xfId="0" applyFont="1" applyBorder="1"/>
    <xf numFmtId="0" fontId="12" fillId="0" borderId="1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ieeexplore.ieee.org/document/8641674/" TargetMode="External"/><Relationship Id="rId21" Type="http://schemas.openxmlformats.org/officeDocument/2006/relationships/hyperlink" Target="https://ieeexplore.ieee.org/document/8641645/" TargetMode="External"/><Relationship Id="rId42" Type="http://schemas.openxmlformats.org/officeDocument/2006/relationships/hyperlink" Target="https://ieeexplore.ieee.org/document/8728933/" TargetMode="External"/><Relationship Id="rId47" Type="http://schemas.openxmlformats.org/officeDocument/2006/relationships/hyperlink" Target="https://ieeexplore.ieee.org/document/8715003/" TargetMode="External"/><Relationship Id="rId63" Type="http://schemas.openxmlformats.org/officeDocument/2006/relationships/hyperlink" Target="https://link.springer.com/chapter/10.1007/978-981-15-1922-2_31" TargetMode="External"/><Relationship Id="rId68" Type="http://schemas.openxmlformats.org/officeDocument/2006/relationships/hyperlink" Target="https://link.springer.com/chapter/10.1007/978-3-030-27008-7_2" TargetMode="External"/><Relationship Id="rId16" Type="http://schemas.openxmlformats.org/officeDocument/2006/relationships/hyperlink" Target="https://ieeexplore.ieee.org/stamp/stamp.jsp?tp=&amp;arnumber=8424991" TargetMode="External"/><Relationship Id="rId11" Type="http://schemas.openxmlformats.org/officeDocument/2006/relationships/hyperlink" Target="https://ieeexplore.ieee.org/stamp/stamp.jsp?tp=&amp;arnumber=8502565" TargetMode="External"/><Relationship Id="rId32" Type="http://schemas.openxmlformats.org/officeDocument/2006/relationships/hyperlink" Target="https://ieeexplore.ieee.org/document/8641582/" TargetMode="External"/><Relationship Id="rId37" Type="http://schemas.openxmlformats.org/officeDocument/2006/relationships/hyperlink" Target="https://ieeexplore.ieee.org/document/9066834/" TargetMode="External"/><Relationship Id="rId53" Type="http://schemas.openxmlformats.org/officeDocument/2006/relationships/hyperlink" Target="http://www.sciencedirect.com/science/article/pii/S0164121219302523" TargetMode="External"/><Relationship Id="rId58" Type="http://schemas.openxmlformats.org/officeDocument/2006/relationships/hyperlink" Target="https://link.springer.com/article/10.1007/s10009-019-00543-1" TargetMode="External"/><Relationship Id="rId74" Type="http://schemas.openxmlformats.org/officeDocument/2006/relationships/hyperlink" Target="https://link.springer.com/chapter/10.1007/978-3-030-50086-3_1" TargetMode="External"/><Relationship Id="rId79" Type="http://schemas.openxmlformats.org/officeDocument/2006/relationships/hyperlink" Target="https://link.springer.com/chapter/10.1007/978-3-030-30942-8_36" TargetMode="External"/><Relationship Id="rId5" Type="http://schemas.openxmlformats.org/officeDocument/2006/relationships/hyperlink" Target="http://www.sciencedirect.com/science/article/pii/S0167642317300229" TargetMode="External"/><Relationship Id="rId61" Type="http://schemas.openxmlformats.org/officeDocument/2006/relationships/hyperlink" Target="https://link.springer.com/article/10.1007/s10270-020-00806-5" TargetMode="External"/><Relationship Id="rId82" Type="http://schemas.openxmlformats.org/officeDocument/2006/relationships/hyperlink" Target="https://link.springer.com/chapter/10.1007/978-3-030-18744-6_7" TargetMode="External"/><Relationship Id="rId19" Type="http://schemas.openxmlformats.org/officeDocument/2006/relationships/hyperlink" Target="https://dl.acm.org/doi/pdf/10.1145/3341105.3373944" TargetMode="External"/><Relationship Id="rId14" Type="http://schemas.openxmlformats.org/officeDocument/2006/relationships/hyperlink" Target="https://ieeexplore.ieee.org/stamp/stamp.jsp?tp=&amp;arnumber=8388983" TargetMode="External"/><Relationship Id="rId22" Type="http://schemas.openxmlformats.org/officeDocument/2006/relationships/hyperlink" Target="https://ieeexplore.ieee.org/document/8780751/" TargetMode="External"/><Relationship Id="rId27" Type="http://schemas.openxmlformats.org/officeDocument/2006/relationships/hyperlink" Target="https://ieeexplore.ieee.org/document/8690446/" TargetMode="External"/><Relationship Id="rId30" Type="http://schemas.openxmlformats.org/officeDocument/2006/relationships/hyperlink" Target="https://ieeexplore.ieee.org/document/8603007/" TargetMode="External"/><Relationship Id="rId35" Type="http://schemas.openxmlformats.org/officeDocument/2006/relationships/hyperlink" Target="https://ieeexplore.ieee.org/document/8866272/" TargetMode="External"/><Relationship Id="rId43" Type="http://schemas.openxmlformats.org/officeDocument/2006/relationships/hyperlink" Target="https://ieeexplore.ieee.org/document/8882769/" TargetMode="External"/><Relationship Id="rId48" Type="http://schemas.openxmlformats.org/officeDocument/2006/relationships/hyperlink" Target="http://www.sciencedirect.com/science/article/pii/S2405896318322377" TargetMode="External"/><Relationship Id="rId56" Type="http://schemas.openxmlformats.org/officeDocument/2006/relationships/hyperlink" Target="https://link.springer.com/article/10.1007/s10009-019-00539-x" TargetMode="External"/><Relationship Id="rId64" Type="http://schemas.openxmlformats.org/officeDocument/2006/relationships/hyperlink" Target="https://link.springer.com/chapter/10.1007/978-3-030-18744-6_14" TargetMode="External"/><Relationship Id="rId69" Type="http://schemas.openxmlformats.org/officeDocument/2006/relationships/hyperlink" Target="https://link.springer.com/chapter/10.1007/978-3-030-18744-6_11" TargetMode="External"/><Relationship Id="rId77" Type="http://schemas.openxmlformats.org/officeDocument/2006/relationships/hyperlink" Target="https://link.springer.com/chapter/10.1007/978-3-030-48077-6_14" TargetMode="External"/><Relationship Id="rId8" Type="http://schemas.openxmlformats.org/officeDocument/2006/relationships/hyperlink" Target="http://www.sciencedirect.com/science/article/pii/S0167642318302508" TargetMode="External"/><Relationship Id="rId51" Type="http://schemas.openxmlformats.org/officeDocument/2006/relationships/hyperlink" Target="http://www.sciencedirect.com/science/article/pii/S0167642320301325" TargetMode="External"/><Relationship Id="rId72" Type="http://schemas.openxmlformats.org/officeDocument/2006/relationships/hyperlink" Target="https://link.springer.com/chapter/10.1007/978-3-030-18744-6_9" TargetMode="External"/><Relationship Id="rId80" Type="http://schemas.openxmlformats.org/officeDocument/2006/relationships/hyperlink" Target="https://link.springer.com/chapter/10.1007/978-3-030-34968-4_4" TargetMode="External"/><Relationship Id="rId3" Type="http://schemas.openxmlformats.org/officeDocument/2006/relationships/hyperlink" Target="https://www.sciencedirect.com/science/article/abs/pii/S0957415818300084" TargetMode="External"/><Relationship Id="rId12" Type="http://schemas.openxmlformats.org/officeDocument/2006/relationships/hyperlink" Target="https://ieeexplore.ieee.org/stamp/stamp.jsp?tp=&amp;arnumber=8375663" TargetMode="External"/><Relationship Id="rId17" Type="http://schemas.openxmlformats.org/officeDocument/2006/relationships/hyperlink" Target="https://dl.acm.org/doi/pdf/10.1145/3344948.3344993" TargetMode="External"/><Relationship Id="rId25" Type="http://schemas.openxmlformats.org/officeDocument/2006/relationships/hyperlink" Target="https://ieeexplore.ieee.org/document/8569768/" TargetMode="External"/><Relationship Id="rId33" Type="http://schemas.openxmlformats.org/officeDocument/2006/relationships/hyperlink" Target="https://ieeexplore.ieee.org/document/8963702/" TargetMode="External"/><Relationship Id="rId38" Type="http://schemas.openxmlformats.org/officeDocument/2006/relationships/hyperlink" Target="https://ieeexplore.ieee.org/document/9051415/" TargetMode="External"/><Relationship Id="rId46" Type="http://schemas.openxmlformats.org/officeDocument/2006/relationships/hyperlink" Target="https://ieeexplore.ieee.org/document/8345184/" TargetMode="External"/><Relationship Id="rId59" Type="http://schemas.openxmlformats.org/officeDocument/2006/relationships/hyperlink" Target="https://link.springer.com/article/10.1007/s10009-019-00540-4" TargetMode="External"/><Relationship Id="rId67" Type="http://schemas.openxmlformats.org/officeDocument/2006/relationships/hyperlink" Target="https://link.springer.com/chapter/10.1007/978-3-030-32872-6_14" TargetMode="External"/><Relationship Id="rId20" Type="http://schemas.openxmlformats.org/officeDocument/2006/relationships/hyperlink" Target="https://dl.acm.org/doi/pdf/10.1109/FormaliSE.2019.00021" TargetMode="External"/><Relationship Id="rId41" Type="http://schemas.openxmlformats.org/officeDocument/2006/relationships/hyperlink" Target="https://ieeexplore.ieee.org/document/9099447/" TargetMode="External"/><Relationship Id="rId54" Type="http://schemas.openxmlformats.org/officeDocument/2006/relationships/hyperlink" Target="https://dl.acm.org/doi/pdf/10.1109/FormaliSE.2019.00021" TargetMode="External"/><Relationship Id="rId62" Type="http://schemas.openxmlformats.org/officeDocument/2006/relationships/hyperlink" Target="https://link.springer.com/article/10.1007/s10009-019-00525-3" TargetMode="External"/><Relationship Id="rId70" Type="http://schemas.openxmlformats.org/officeDocument/2006/relationships/hyperlink" Target="https://link.springer.com/chapter/10.1007/978-3-030-18744-6_2" TargetMode="External"/><Relationship Id="rId75" Type="http://schemas.openxmlformats.org/officeDocument/2006/relationships/hyperlink" Target="https://link.springer.com/chapter/10.1007/978-3-030-18744-6_12" TargetMode="External"/><Relationship Id="rId83" Type="http://schemas.openxmlformats.org/officeDocument/2006/relationships/hyperlink" Target="https://link.springer.com/chapter/10.1007/978-3-030-30942-8_43" TargetMode="External"/><Relationship Id="rId1" Type="http://schemas.openxmlformats.org/officeDocument/2006/relationships/hyperlink" Target="https://ieeexplore.ieee.org/document/7911872" TargetMode="External"/><Relationship Id="rId6" Type="http://schemas.openxmlformats.org/officeDocument/2006/relationships/hyperlink" Target="http://www.sciencedirect.com/science/article/pii/S0925753517320143" TargetMode="External"/><Relationship Id="rId15" Type="http://schemas.openxmlformats.org/officeDocument/2006/relationships/hyperlink" Target="https://ieeexplore.ieee.org/stamp/stamp.jsp?tp=&amp;arnumber=7875425" TargetMode="External"/><Relationship Id="rId23" Type="http://schemas.openxmlformats.org/officeDocument/2006/relationships/hyperlink" Target="https://ieeexplore.ieee.org/document/8641615/" TargetMode="External"/><Relationship Id="rId28" Type="http://schemas.openxmlformats.org/officeDocument/2006/relationships/hyperlink" Target="https://ieeexplore.ieee.org/document/8641559/" TargetMode="External"/><Relationship Id="rId36" Type="http://schemas.openxmlformats.org/officeDocument/2006/relationships/hyperlink" Target="https://ieeexplore.ieee.org/document/9170006/" TargetMode="External"/><Relationship Id="rId49" Type="http://schemas.openxmlformats.org/officeDocument/2006/relationships/hyperlink" Target="http://www.sciencedirect.com/science/article/pii/S2405896319316878" TargetMode="External"/><Relationship Id="rId57" Type="http://schemas.openxmlformats.org/officeDocument/2006/relationships/hyperlink" Target="https://link.springer.com/article/10.1007/s10009-020-00551-6" TargetMode="External"/><Relationship Id="rId10" Type="http://schemas.openxmlformats.org/officeDocument/2006/relationships/hyperlink" Target="https://ieeexplore.ieee.org/stamp/stamp.jsp?tp=&amp;arnumber=8243767" TargetMode="External"/><Relationship Id="rId31" Type="http://schemas.openxmlformats.org/officeDocument/2006/relationships/hyperlink" Target="https://ieeexplore.ieee.org/document/8641579/" TargetMode="External"/><Relationship Id="rId44" Type="http://schemas.openxmlformats.org/officeDocument/2006/relationships/hyperlink" Target="https://ieeexplore.ieee.org/document/9171984/" TargetMode="External"/><Relationship Id="rId52" Type="http://schemas.openxmlformats.org/officeDocument/2006/relationships/hyperlink" Target="http://www.sciencedirect.com/science/article/pii/S0167642320300873" TargetMode="External"/><Relationship Id="rId60" Type="http://schemas.openxmlformats.org/officeDocument/2006/relationships/hyperlink" Target="https://link.springer.com/article/10.1007/s10009-019-00542-2" TargetMode="External"/><Relationship Id="rId65" Type="http://schemas.openxmlformats.org/officeDocument/2006/relationships/hyperlink" Target="https://link.springer.com/chapter/10.1007/978-3-030-18744-6_13" TargetMode="External"/><Relationship Id="rId73" Type="http://schemas.openxmlformats.org/officeDocument/2006/relationships/hyperlink" Target="https://link.springer.com/chapter/10.1007/978-3-030-27008-7_6" TargetMode="External"/><Relationship Id="rId78" Type="http://schemas.openxmlformats.org/officeDocument/2006/relationships/hyperlink" Target="https://link.springer.com/chapter/10.1007/978-3-030-18744-6_10" TargetMode="External"/><Relationship Id="rId81" Type="http://schemas.openxmlformats.org/officeDocument/2006/relationships/hyperlink" Target="https://link.springer.com/chapter/10.1007/978-3-030-16722-6_4" TargetMode="External"/><Relationship Id="rId4" Type="http://schemas.openxmlformats.org/officeDocument/2006/relationships/hyperlink" Target="http://www.sciencedirect.com/science/article/pii/S0167739X16301042" TargetMode="External"/><Relationship Id="rId9" Type="http://schemas.openxmlformats.org/officeDocument/2006/relationships/hyperlink" Target="http://www.sciencedirect.com/science/article/pii/S0166361518302276" TargetMode="External"/><Relationship Id="rId13" Type="http://schemas.openxmlformats.org/officeDocument/2006/relationships/hyperlink" Target="https://ieeexplore.ieee.org/stamp/stamp.jsp?tp=&amp;arnumber=8492661" TargetMode="External"/><Relationship Id="rId18" Type="http://schemas.openxmlformats.org/officeDocument/2006/relationships/hyperlink" Target="https://dl.acm.org/doi/pdf/10.1145/3377170.3377221" TargetMode="External"/><Relationship Id="rId39" Type="http://schemas.openxmlformats.org/officeDocument/2006/relationships/hyperlink" Target="https://ieeexplore.ieee.org/document/8917035/" TargetMode="External"/><Relationship Id="rId34" Type="http://schemas.openxmlformats.org/officeDocument/2006/relationships/hyperlink" Target="https://ieeexplore.ieee.org/document/8795439/" TargetMode="External"/><Relationship Id="rId50" Type="http://schemas.openxmlformats.org/officeDocument/2006/relationships/hyperlink" Target="http://www.sciencedirect.com/science/article/pii/S1383762120301259" TargetMode="External"/><Relationship Id="rId55" Type="http://schemas.openxmlformats.org/officeDocument/2006/relationships/hyperlink" Target="https://link.springer.com/article/10.1007/s10009-019-00548-w" TargetMode="External"/><Relationship Id="rId76" Type="http://schemas.openxmlformats.org/officeDocument/2006/relationships/hyperlink" Target="https://link.springer.com/chapter/10.1007/978-3-030-18744-6_3" TargetMode="External"/><Relationship Id="rId7" Type="http://schemas.openxmlformats.org/officeDocument/2006/relationships/hyperlink" Target="http://www.sciencedirect.com/science/article/pii/S0951832017312735" TargetMode="External"/><Relationship Id="rId71" Type="http://schemas.openxmlformats.org/officeDocument/2006/relationships/hyperlink" Target="https://link.springer.com/chapter/10.1007/978-3-030-18744-6_16" TargetMode="External"/><Relationship Id="rId2" Type="http://schemas.openxmlformats.org/officeDocument/2006/relationships/hyperlink" Target="https://ieeexplore.ieee.org/stamp/stamp.jsp?tp=&amp;arnumber=8109276" TargetMode="External"/><Relationship Id="rId29" Type="http://schemas.openxmlformats.org/officeDocument/2006/relationships/hyperlink" Target="https://ieeexplore.ieee.org/document/8641572/" TargetMode="External"/><Relationship Id="rId24" Type="http://schemas.openxmlformats.org/officeDocument/2006/relationships/hyperlink" Target="https://ieeexplore.ieee.org/document/8641659/" TargetMode="External"/><Relationship Id="rId40" Type="http://schemas.openxmlformats.org/officeDocument/2006/relationships/hyperlink" Target="https://ieeexplore.ieee.org/document/8920601/" TargetMode="External"/><Relationship Id="rId45" Type="http://schemas.openxmlformats.org/officeDocument/2006/relationships/hyperlink" Target="https://ieeexplore.ieee.org/document/9051410/" TargetMode="External"/><Relationship Id="rId66" Type="http://schemas.openxmlformats.org/officeDocument/2006/relationships/hyperlink" Target="https://link.springer.com/chapter/10.1007/978-3-030-27008-7_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ECB7-9E2F-AD47-8AD5-8AD3FB5D32C1}">
  <dimension ref="A1:I329"/>
  <sheetViews>
    <sheetView tabSelected="1" workbookViewId="0">
      <selection activeCell="A9" sqref="A9"/>
    </sheetView>
  </sheetViews>
  <sheetFormatPr baseColWidth="10" defaultRowHeight="16" x14ac:dyDescent="0.2"/>
  <cols>
    <col min="2" max="2" width="67" customWidth="1"/>
    <col min="3" max="3" width="88" customWidth="1"/>
    <col min="5" max="5" width="27" customWidth="1"/>
    <col min="7" max="7" width="26.6640625" customWidth="1"/>
    <col min="8" max="8" width="34.6640625" customWidth="1"/>
    <col min="9" max="9" width="37.83203125" customWidth="1"/>
  </cols>
  <sheetData>
    <row r="1" spans="1:9" x14ac:dyDescent="0.2">
      <c r="A1" s="1" t="s">
        <v>0</v>
      </c>
      <c r="B1" s="4" t="s">
        <v>1</v>
      </c>
      <c r="C1" s="4" t="s">
        <v>997</v>
      </c>
      <c r="D1" s="4" t="s">
        <v>996</v>
      </c>
      <c r="E1" s="4" t="s">
        <v>993</v>
      </c>
      <c r="F1" s="5" t="s">
        <v>998</v>
      </c>
      <c r="G1" s="5" t="s">
        <v>999</v>
      </c>
      <c r="H1" s="5" t="s">
        <v>1000</v>
      </c>
      <c r="I1" s="5" t="s">
        <v>1001</v>
      </c>
    </row>
    <row r="2" spans="1:9" x14ac:dyDescent="0.2">
      <c r="A2" s="2">
        <v>1</v>
      </c>
      <c r="B2" s="4" t="s">
        <v>1002</v>
      </c>
      <c r="C2" s="4" t="s">
        <v>1003</v>
      </c>
      <c r="D2" s="4">
        <v>2014</v>
      </c>
      <c r="E2" s="4" t="s">
        <v>994</v>
      </c>
      <c r="F2" s="5" t="s">
        <v>1004</v>
      </c>
      <c r="G2" s="5" t="s">
        <v>1005</v>
      </c>
      <c r="H2" s="5" t="s">
        <v>14</v>
      </c>
      <c r="I2" s="5" t="s">
        <v>1006</v>
      </c>
    </row>
    <row r="3" spans="1:9" x14ac:dyDescent="0.2">
      <c r="A3" s="2">
        <v>2</v>
      </c>
      <c r="B3" s="4" t="s">
        <v>1007</v>
      </c>
      <c r="C3" s="4" t="s">
        <v>1008</v>
      </c>
      <c r="D3" s="4">
        <v>2012</v>
      </c>
      <c r="E3" s="4" t="s">
        <v>994</v>
      </c>
      <c r="F3" s="5" t="s">
        <v>1009</v>
      </c>
      <c r="G3" s="5" t="s">
        <v>1010</v>
      </c>
      <c r="H3" s="5" t="s">
        <v>14</v>
      </c>
      <c r="I3" s="5" t="s">
        <v>1006</v>
      </c>
    </row>
    <row r="4" spans="1:9" x14ac:dyDescent="0.2">
      <c r="A4" s="2">
        <v>3</v>
      </c>
      <c r="B4" s="4" t="s">
        <v>1011</v>
      </c>
      <c r="C4" s="4" t="s">
        <v>1012</v>
      </c>
      <c r="D4" s="4">
        <v>2010</v>
      </c>
      <c r="E4" s="4" t="s">
        <v>994</v>
      </c>
      <c r="F4" s="5" t="s">
        <v>1013</v>
      </c>
      <c r="G4" s="5" t="s">
        <v>1014</v>
      </c>
      <c r="H4" s="5" t="s">
        <v>14</v>
      </c>
      <c r="I4" s="5" t="s">
        <v>1006</v>
      </c>
    </row>
    <row r="5" spans="1:9" x14ac:dyDescent="0.2">
      <c r="A5" s="2">
        <v>4</v>
      </c>
      <c r="B5" s="4" t="s">
        <v>1015</v>
      </c>
      <c r="C5" s="4" t="s">
        <v>1016</v>
      </c>
      <c r="D5" s="4">
        <v>2012</v>
      </c>
      <c r="E5" s="4" t="s">
        <v>995</v>
      </c>
      <c r="F5" s="5" t="s">
        <v>1017</v>
      </c>
      <c r="G5" s="5" t="s">
        <v>1018</v>
      </c>
      <c r="H5" s="5"/>
      <c r="I5" s="5" t="s">
        <v>1006</v>
      </c>
    </row>
    <row r="6" spans="1:9" x14ac:dyDescent="0.2">
      <c r="A6" s="2">
        <v>5</v>
      </c>
      <c r="B6" s="4" t="s">
        <v>1019</v>
      </c>
      <c r="C6" s="4" t="s">
        <v>1020</v>
      </c>
      <c r="D6" s="4">
        <v>2001</v>
      </c>
      <c r="E6" s="4" t="s">
        <v>995</v>
      </c>
      <c r="F6" s="5" t="s">
        <v>1021</v>
      </c>
      <c r="G6" s="5" t="s">
        <v>1022</v>
      </c>
      <c r="H6" s="5"/>
      <c r="I6" s="5" t="s">
        <v>1006</v>
      </c>
    </row>
    <row r="7" spans="1:9" x14ac:dyDescent="0.2">
      <c r="A7" s="2">
        <v>6</v>
      </c>
      <c r="B7" s="4" t="s">
        <v>1023</v>
      </c>
      <c r="C7" s="4" t="s">
        <v>1024</v>
      </c>
      <c r="D7" s="4">
        <v>2015</v>
      </c>
      <c r="E7" s="4" t="s">
        <v>994</v>
      </c>
      <c r="F7" s="5" t="s">
        <v>1025</v>
      </c>
      <c r="G7" s="5" t="s">
        <v>1026</v>
      </c>
      <c r="H7" s="5" t="s">
        <v>14</v>
      </c>
      <c r="I7" s="5" t="s">
        <v>1006</v>
      </c>
    </row>
    <row r="8" spans="1:9" x14ac:dyDescent="0.2">
      <c r="A8" s="2">
        <v>7</v>
      </c>
      <c r="B8" s="4" t="s">
        <v>1027</v>
      </c>
      <c r="C8" s="4" t="s">
        <v>1028</v>
      </c>
      <c r="D8" s="4">
        <v>2015</v>
      </c>
      <c r="E8" s="4" t="s">
        <v>994</v>
      </c>
      <c r="F8" s="4" t="s">
        <v>1029</v>
      </c>
      <c r="G8" s="5" t="s">
        <v>1030</v>
      </c>
      <c r="H8" s="5" t="s">
        <v>132</v>
      </c>
      <c r="I8" s="5" t="s">
        <v>1006</v>
      </c>
    </row>
    <row r="9" spans="1:9" x14ac:dyDescent="0.2">
      <c r="A9" s="2">
        <v>8</v>
      </c>
      <c r="B9" s="4" t="s">
        <v>1031</v>
      </c>
      <c r="C9" s="4" t="s">
        <v>1032</v>
      </c>
      <c r="D9" s="4">
        <v>2015</v>
      </c>
      <c r="E9" s="4" t="s">
        <v>994</v>
      </c>
      <c r="F9" s="5" t="s">
        <v>1033</v>
      </c>
      <c r="G9" s="5" t="s">
        <v>1034</v>
      </c>
      <c r="H9" s="5" t="s">
        <v>14</v>
      </c>
      <c r="I9" s="5" t="s">
        <v>1006</v>
      </c>
    </row>
    <row r="10" spans="1:9" x14ac:dyDescent="0.2">
      <c r="A10" s="2">
        <v>9</v>
      </c>
      <c r="B10" s="4" t="s">
        <v>1035</v>
      </c>
      <c r="C10" s="4" t="s">
        <v>1036</v>
      </c>
      <c r="D10" s="4">
        <v>2013</v>
      </c>
      <c r="E10" s="4" t="s">
        <v>994</v>
      </c>
      <c r="F10" s="4" t="s">
        <v>1037</v>
      </c>
      <c r="G10" s="5" t="s">
        <v>1038</v>
      </c>
      <c r="H10" s="5" t="s">
        <v>132</v>
      </c>
      <c r="I10" s="5" t="s">
        <v>1006</v>
      </c>
    </row>
    <row r="11" spans="1:9" x14ac:dyDescent="0.2">
      <c r="A11" s="2">
        <v>10</v>
      </c>
      <c r="B11" s="4" t="s">
        <v>1039</v>
      </c>
      <c r="C11" s="4" t="s">
        <v>1040</v>
      </c>
      <c r="D11" s="4">
        <v>2005</v>
      </c>
      <c r="E11" s="4" t="s">
        <v>995</v>
      </c>
      <c r="F11" s="5" t="s">
        <v>1041</v>
      </c>
      <c r="G11" s="5" t="s">
        <v>1042</v>
      </c>
      <c r="H11" s="5"/>
      <c r="I11" s="5" t="s">
        <v>66</v>
      </c>
    </row>
    <row r="12" spans="1:9" x14ac:dyDescent="0.2">
      <c r="A12" s="2">
        <v>11</v>
      </c>
      <c r="B12" s="4" t="s">
        <v>1043</v>
      </c>
      <c r="C12" s="4" t="s">
        <v>1044</v>
      </c>
      <c r="D12" s="4">
        <v>2008</v>
      </c>
      <c r="E12" s="4" t="s">
        <v>995</v>
      </c>
      <c r="F12" s="5" t="s">
        <v>1045</v>
      </c>
      <c r="G12" s="5" t="s">
        <v>1046</v>
      </c>
      <c r="H12" s="5"/>
      <c r="I12" s="5" t="s">
        <v>66</v>
      </c>
    </row>
    <row r="13" spans="1:9" x14ac:dyDescent="0.2">
      <c r="A13" s="2">
        <v>12</v>
      </c>
      <c r="B13" s="4" t="s">
        <v>1047</v>
      </c>
      <c r="C13" s="4" t="s">
        <v>1048</v>
      </c>
      <c r="D13" s="4">
        <v>2010</v>
      </c>
      <c r="E13" s="4" t="s">
        <v>995</v>
      </c>
      <c r="F13" s="5" t="s">
        <v>1049</v>
      </c>
      <c r="G13" s="5" t="s">
        <v>1050</v>
      </c>
      <c r="H13" s="5"/>
      <c r="I13" s="5" t="s">
        <v>66</v>
      </c>
    </row>
    <row r="14" spans="1:9" x14ac:dyDescent="0.2">
      <c r="A14" s="2">
        <v>13</v>
      </c>
      <c r="B14" s="4" t="s">
        <v>1051</v>
      </c>
      <c r="C14" s="4" t="s">
        <v>1052</v>
      </c>
      <c r="D14" s="4">
        <v>2001</v>
      </c>
      <c r="E14" s="4" t="s">
        <v>995</v>
      </c>
      <c r="F14" s="5" t="s">
        <v>1053</v>
      </c>
      <c r="G14" s="5" t="s">
        <v>1054</v>
      </c>
      <c r="H14" s="5"/>
      <c r="I14" s="5" t="s">
        <v>1055</v>
      </c>
    </row>
    <row r="15" spans="1:9" x14ac:dyDescent="0.2">
      <c r="A15" s="2">
        <v>14</v>
      </c>
      <c r="B15" s="4" t="s">
        <v>1056</v>
      </c>
      <c r="C15" s="4" t="s">
        <v>1057</v>
      </c>
      <c r="D15" s="4">
        <v>2001</v>
      </c>
      <c r="E15" s="4" t="s">
        <v>995</v>
      </c>
      <c r="F15" s="5" t="s">
        <v>1058</v>
      </c>
      <c r="G15" s="5" t="s">
        <v>1059</v>
      </c>
      <c r="H15" s="5"/>
      <c r="I15" s="5" t="s">
        <v>1055</v>
      </c>
    </row>
    <row r="16" spans="1:9" x14ac:dyDescent="0.2">
      <c r="A16" s="2">
        <v>15</v>
      </c>
      <c r="B16" s="4" t="s">
        <v>1060</v>
      </c>
      <c r="C16" s="4" t="s">
        <v>1061</v>
      </c>
      <c r="D16" s="4">
        <v>2007</v>
      </c>
      <c r="E16" s="4" t="s">
        <v>995</v>
      </c>
      <c r="F16" s="5" t="s">
        <v>1062</v>
      </c>
      <c r="G16" s="5" t="s">
        <v>1063</v>
      </c>
      <c r="H16" s="5"/>
      <c r="I16" s="5" t="s">
        <v>1055</v>
      </c>
    </row>
    <row r="17" spans="1:9" x14ac:dyDescent="0.2">
      <c r="A17" s="2">
        <v>16</v>
      </c>
      <c r="B17" s="4" t="s">
        <v>1064</v>
      </c>
      <c r="C17" s="4" t="s">
        <v>1065</v>
      </c>
      <c r="D17" s="4">
        <v>2007</v>
      </c>
      <c r="E17" s="4" t="s">
        <v>995</v>
      </c>
      <c r="F17" s="5" t="s">
        <v>1066</v>
      </c>
      <c r="G17" s="5" t="s">
        <v>1067</v>
      </c>
      <c r="H17" s="5"/>
      <c r="I17" s="5" t="s">
        <v>1055</v>
      </c>
    </row>
    <row r="18" spans="1:9" x14ac:dyDescent="0.2">
      <c r="A18" s="2">
        <v>17</v>
      </c>
      <c r="B18" s="4" t="s">
        <v>1068</v>
      </c>
      <c r="C18" s="4" t="s">
        <v>1069</v>
      </c>
      <c r="D18" s="4">
        <v>2008</v>
      </c>
      <c r="E18" s="4" t="s">
        <v>995</v>
      </c>
      <c r="F18" s="5" t="s">
        <v>1070</v>
      </c>
      <c r="G18" s="5" t="s">
        <v>1071</v>
      </c>
      <c r="H18" s="5"/>
      <c r="I18" s="5" t="s">
        <v>1055</v>
      </c>
    </row>
    <row r="19" spans="1:9" x14ac:dyDescent="0.2">
      <c r="A19" s="2">
        <v>18</v>
      </c>
      <c r="B19" s="4" t="s">
        <v>1072</v>
      </c>
      <c r="C19" s="4" t="s">
        <v>1073</v>
      </c>
      <c r="D19" s="4">
        <v>2009</v>
      </c>
      <c r="E19" s="4" t="s">
        <v>995</v>
      </c>
      <c r="F19" s="5" t="s">
        <v>1074</v>
      </c>
      <c r="G19" s="5" t="s">
        <v>1075</v>
      </c>
      <c r="H19" s="5"/>
      <c r="I19" s="5" t="s">
        <v>1055</v>
      </c>
    </row>
    <row r="20" spans="1:9" x14ac:dyDescent="0.2">
      <c r="A20" s="2">
        <v>19</v>
      </c>
      <c r="B20" s="4" t="s">
        <v>1076</v>
      </c>
      <c r="C20" s="4" t="s">
        <v>1077</v>
      </c>
      <c r="D20" s="4">
        <v>2010</v>
      </c>
      <c r="E20" s="4" t="s">
        <v>995</v>
      </c>
      <c r="F20" s="5" t="s">
        <v>1078</v>
      </c>
      <c r="G20" s="5" t="s">
        <v>1079</v>
      </c>
      <c r="H20" s="5"/>
      <c r="I20" s="5" t="s">
        <v>1055</v>
      </c>
    </row>
    <row r="21" spans="1:9" x14ac:dyDescent="0.2">
      <c r="A21" s="2">
        <v>20</v>
      </c>
      <c r="B21" s="4" t="s">
        <v>1080</v>
      </c>
      <c r="C21" s="4" t="s">
        <v>1081</v>
      </c>
      <c r="D21" s="4">
        <v>2012</v>
      </c>
      <c r="E21" s="4" t="s">
        <v>995</v>
      </c>
      <c r="F21" s="5" t="s">
        <v>1082</v>
      </c>
      <c r="G21" s="5" t="s">
        <v>1083</v>
      </c>
      <c r="H21" s="5"/>
      <c r="I21" s="5" t="s">
        <v>1055</v>
      </c>
    </row>
    <row r="22" spans="1:9" x14ac:dyDescent="0.2">
      <c r="A22" s="3">
        <v>21</v>
      </c>
      <c r="B22" s="4" t="s">
        <v>1084</v>
      </c>
      <c r="C22" s="4" t="s">
        <v>1085</v>
      </c>
      <c r="D22" s="4">
        <v>2013</v>
      </c>
      <c r="E22" s="4" t="s">
        <v>995</v>
      </c>
      <c r="F22" s="5" t="s">
        <v>1086</v>
      </c>
      <c r="G22" s="5" t="s">
        <v>1087</v>
      </c>
      <c r="H22" s="5"/>
      <c r="I22" s="5" t="s">
        <v>1055</v>
      </c>
    </row>
    <row r="23" spans="1:9" x14ac:dyDescent="0.2">
      <c r="A23" s="2">
        <v>22</v>
      </c>
      <c r="B23" s="4" t="s">
        <v>1088</v>
      </c>
      <c r="C23" s="4" t="s">
        <v>1089</v>
      </c>
      <c r="D23" s="4">
        <v>2014</v>
      </c>
      <c r="E23" s="4" t="s">
        <v>995</v>
      </c>
      <c r="F23" s="5" t="s">
        <v>1090</v>
      </c>
      <c r="G23" s="5" t="s">
        <v>1091</v>
      </c>
      <c r="H23" s="5"/>
      <c r="I23" s="5" t="s">
        <v>1055</v>
      </c>
    </row>
    <row r="24" spans="1:9" x14ac:dyDescent="0.2">
      <c r="A24" s="2">
        <v>23</v>
      </c>
      <c r="B24" s="4" t="s">
        <v>1092</v>
      </c>
      <c r="C24" s="4" t="s">
        <v>1093</v>
      </c>
      <c r="D24" s="4">
        <v>2015</v>
      </c>
      <c r="E24" s="4" t="s">
        <v>995</v>
      </c>
      <c r="F24" s="5" t="s">
        <v>1094</v>
      </c>
      <c r="G24" s="5" t="s">
        <v>1095</v>
      </c>
      <c r="H24" s="5"/>
      <c r="I24" s="5" t="s">
        <v>1055</v>
      </c>
    </row>
    <row r="25" spans="1:9" x14ac:dyDescent="0.2">
      <c r="A25" s="2">
        <v>24</v>
      </c>
      <c r="B25" s="4" t="s">
        <v>1096</v>
      </c>
      <c r="C25" s="4" t="s">
        <v>1097</v>
      </c>
      <c r="D25" s="4">
        <v>2016</v>
      </c>
      <c r="E25" s="4" t="s">
        <v>995</v>
      </c>
      <c r="F25" s="5" t="s">
        <v>1098</v>
      </c>
      <c r="G25" s="5" t="s">
        <v>1099</v>
      </c>
      <c r="H25" s="5"/>
      <c r="I25" s="5" t="s">
        <v>1055</v>
      </c>
    </row>
    <row r="26" spans="1:9" x14ac:dyDescent="0.2">
      <c r="A26" s="2">
        <v>25</v>
      </c>
      <c r="B26" s="4" t="s">
        <v>1100</v>
      </c>
      <c r="C26" s="4" t="s">
        <v>1101</v>
      </c>
      <c r="D26" s="4">
        <v>2016</v>
      </c>
      <c r="E26" s="4" t="s">
        <v>995</v>
      </c>
      <c r="F26" s="5" t="s">
        <v>1102</v>
      </c>
      <c r="G26" s="5" t="s">
        <v>1103</v>
      </c>
      <c r="H26" s="5"/>
      <c r="I26" s="5" t="s">
        <v>1055</v>
      </c>
    </row>
    <row r="27" spans="1:9" x14ac:dyDescent="0.2">
      <c r="A27" s="2">
        <v>26</v>
      </c>
      <c r="B27" s="4" t="s">
        <v>1104</v>
      </c>
      <c r="C27" s="4" t="s">
        <v>1105</v>
      </c>
      <c r="D27" s="4">
        <v>2017</v>
      </c>
      <c r="E27" s="4" t="s">
        <v>995</v>
      </c>
      <c r="F27" s="5" t="s">
        <v>1106</v>
      </c>
      <c r="G27" s="5" t="s">
        <v>1107</v>
      </c>
      <c r="H27" s="5"/>
      <c r="I27" s="5" t="s">
        <v>1055</v>
      </c>
    </row>
    <row r="28" spans="1:9" x14ac:dyDescent="0.2">
      <c r="A28" s="2">
        <v>27</v>
      </c>
      <c r="B28" s="4" t="s">
        <v>1108</v>
      </c>
      <c r="C28" s="4" t="s">
        <v>1109</v>
      </c>
      <c r="D28" s="4">
        <v>2017</v>
      </c>
      <c r="E28" s="4" t="s">
        <v>995</v>
      </c>
      <c r="F28" s="5" t="s">
        <v>1110</v>
      </c>
      <c r="G28" s="5" t="s">
        <v>1111</v>
      </c>
      <c r="H28" s="5"/>
      <c r="I28" s="5" t="s">
        <v>1055</v>
      </c>
    </row>
    <row r="29" spans="1:9" x14ac:dyDescent="0.2">
      <c r="A29" s="2">
        <v>28</v>
      </c>
      <c r="B29" s="4" t="s">
        <v>1112</v>
      </c>
      <c r="C29" s="4" t="s">
        <v>1113</v>
      </c>
      <c r="D29" s="4">
        <v>2006</v>
      </c>
      <c r="E29" s="4" t="s">
        <v>994</v>
      </c>
      <c r="F29" s="5" t="s">
        <v>1114</v>
      </c>
      <c r="G29" s="5"/>
      <c r="H29" s="5" t="s">
        <v>132</v>
      </c>
      <c r="I29" s="5" t="s">
        <v>1115</v>
      </c>
    </row>
    <row r="30" spans="1:9" x14ac:dyDescent="0.2">
      <c r="A30" s="2">
        <v>29</v>
      </c>
      <c r="B30" s="4" t="s">
        <v>1116</v>
      </c>
      <c r="C30" s="4" t="s">
        <v>1117</v>
      </c>
      <c r="D30" s="4">
        <v>2016</v>
      </c>
      <c r="E30" s="4" t="s">
        <v>994</v>
      </c>
      <c r="F30" s="5" t="s">
        <v>1118</v>
      </c>
      <c r="G30" s="5"/>
      <c r="H30" s="5" t="s">
        <v>132</v>
      </c>
      <c r="I30" s="5" t="s">
        <v>1115</v>
      </c>
    </row>
    <row r="31" spans="1:9" x14ac:dyDescent="0.2">
      <c r="A31" s="2">
        <v>30</v>
      </c>
      <c r="B31" s="4" t="s">
        <v>1119</v>
      </c>
      <c r="C31" s="4" t="s">
        <v>1120</v>
      </c>
      <c r="D31" s="4">
        <v>2016</v>
      </c>
      <c r="E31" s="4" t="s">
        <v>994</v>
      </c>
      <c r="F31" s="5" t="s">
        <v>1121</v>
      </c>
      <c r="G31" s="5"/>
      <c r="H31" s="5" t="s">
        <v>132</v>
      </c>
      <c r="I31" s="5" t="s">
        <v>1115</v>
      </c>
    </row>
    <row r="32" spans="1:9" x14ac:dyDescent="0.2">
      <c r="A32" s="2">
        <v>31</v>
      </c>
      <c r="B32" s="4" t="s">
        <v>1122</v>
      </c>
      <c r="C32" s="4" t="s">
        <v>1123</v>
      </c>
      <c r="D32" s="4">
        <v>2014</v>
      </c>
      <c r="E32" s="4" t="s">
        <v>994</v>
      </c>
      <c r="F32" s="5" t="s">
        <v>1124</v>
      </c>
      <c r="G32" s="5"/>
      <c r="H32" s="5" t="s">
        <v>132</v>
      </c>
      <c r="I32" s="5" t="s">
        <v>1115</v>
      </c>
    </row>
    <row r="33" spans="1:9" x14ac:dyDescent="0.2">
      <c r="A33" s="2">
        <v>32</v>
      </c>
      <c r="B33" s="4" t="s">
        <v>1125</v>
      </c>
      <c r="C33" s="4" t="s">
        <v>1126</v>
      </c>
      <c r="D33" s="4">
        <v>2016</v>
      </c>
      <c r="E33" s="4" t="s">
        <v>995</v>
      </c>
      <c r="F33" s="5" t="s">
        <v>1127</v>
      </c>
      <c r="G33" s="5"/>
      <c r="H33" s="5"/>
      <c r="I33" s="5" t="s">
        <v>1115</v>
      </c>
    </row>
    <row r="34" spans="1:9" x14ac:dyDescent="0.2">
      <c r="A34" s="2">
        <v>33</v>
      </c>
      <c r="B34" s="4" t="s">
        <v>1128</v>
      </c>
      <c r="C34" s="4" t="s">
        <v>1129</v>
      </c>
      <c r="D34" s="4">
        <v>2017</v>
      </c>
      <c r="E34" s="4" t="s">
        <v>995</v>
      </c>
      <c r="F34" s="5" t="s">
        <v>1130</v>
      </c>
      <c r="G34" s="5"/>
      <c r="H34" s="5"/>
      <c r="I34" s="5" t="s">
        <v>1115</v>
      </c>
    </row>
    <row r="35" spans="1:9" x14ac:dyDescent="0.2">
      <c r="A35" s="2">
        <v>34</v>
      </c>
      <c r="B35" s="4" t="s">
        <v>1131</v>
      </c>
      <c r="C35" s="4" t="s">
        <v>1132</v>
      </c>
      <c r="D35" s="4">
        <v>2016</v>
      </c>
      <c r="E35" s="4" t="s">
        <v>994</v>
      </c>
      <c r="F35" s="5" t="s">
        <v>1133</v>
      </c>
      <c r="G35" s="5"/>
      <c r="H35" s="5" t="s">
        <v>132</v>
      </c>
      <c r="I35" s="5" t="s">
        <v>1115</v>
      </c>
    </row>
    <row r="36" spans="1:9" x14ac:dyDescent="0.2">
      <c r="A36" s="2">
        <v>35</v>
      </c>
      <c r="B36" s="4" t="s">
        <v>1134</v>
      </c>
      <c r="C36" s="4" t="s">
        <v>1135</v>
      </c>
      <c r="D36" s="4">
        <v>1990</v>
      </c>
      <c r="E36" s="4" t="s">
        <v>994</v>
      </c>
      <c r="F36" s="5" t="s">
        <v>1136</v>
      </c>
      <c r="G36" s="5"/>
      <c r="H36" s="5" t="s">
        <v>132</v>
      </c>
      <c r="I36" s="5" t="s">
        <v>1115</v>
      </c>
    </row>
    <row r="37" spans="1:9" x14ac:dyDescent="0.2">
      <c r="A37" s="3">
        <v>36</v>
      </c>
      <c r="B37" s="4" t="s">
        <v>1137</v>
      </c>
      <c r="C37" s="4" t="s">
        <v>1138</v>
      </c>
      <c r="D37" s="4">
        <v>1994</v>
      </c>
      <c r="E37" s="4" t="s">
        <v>994</v>
      </c>
      <c r="F37" s="5" t="s">
        <v>1139</v>
      </c>
      <c r="G37" s="5"/>
      <c r="H37" s="5" t="s">
        <v>132</v>
      </c>
      <c r="I37" s="5" t="s">
        <v>1115</v>
      </c>
    </row>
    <row r="38" spans="1:9" x14ac:dyDescent="0.2">
      <c r="A38" s="2">
        <v>37</v>
      </c>
      <c r="B38" s="4" t="s">
        <v>1140</v>
      </c>
      <c r="C38" s="4" t="s">
        <v>1141</v>
      </c>
      <c r="D38" s="4">
        <v>2013</v>
      </c>
      <c r="E38" s="4" t="s">
        <v>994</v>
      </c>
      <c r="F38" s="5" t="s">
        <v>1142</v>
      </c>
      <c r="G38" s="5"/>
      <c r="H38" s="5" t="s">
        <v>132</v>
      </c>
      <c r="I38" s="5" t="s">
        <v>1115</v>
      </c>
    </row>
    <row r="39" spans="1:9" x14ac:dyDescent="0.2">
      <c r="A39" s="2">
        <v>38</v>
      </c>
      <c r="B39" s="4" t="s">
        <v>1143</v>
      </c>
      <c r="C39" s="4" t="s">
        <v>1144</v>
      </c>
      <c r="D39" s="4">
        <v>2013</v>
      </c>
      <c r="E39" s="4" t="s">
        <v>995</v>
      </c>
      <c r="F39" s="5" t="s">
        <v>1145</v>
      </c>
      <c r="G39" s="5"/>
      <c r="H39" s="5"/>
      <c r="I39" s="5" t="s">
        <v>1115</v>
      </c>
    </row>
    <row r="40" spans="1:9" x14ac:dyDescent="0.2">
      <c r="A40" s="2">
        <v>39</v>
      </c>
      <c r="B40" s="4" t="s">
        <v>1146</v>
      </c>
      <c r="C40" s="4" t="s">
        <v>1147</v>
      </c>
      <c r="D40" s="4">
        <v>2009</v>
      </c>
      <c r="E40" s="4" t="s">
        <v>994</v>
      </c>
      <c r="F40" s="5" t="s">
        <v>1148</v>
      </c>
      <c r="G40" s="5"/>
      <c r="H40" s="5" t="s">
        <v>132</v>
      </c>
      <c r="I40" s="5" t="s">
        <v>1115</v>
      </c>
    </row>
    <row r="41" spans="1:9" x14ac:dyDescent="0.2">
      <c r="A41" s="2">
        <v>40</v>
      </c>
      <c r="B41" s="4" t="s">
        <v>1149</v>
      </c>
      <c r="C41" s="4" t="s">
        <v>1150</v>
      </c>
      <c r="D41" s="4">
        <v>2012</v>
      </c>
      <c r="E41" s="4" t="s">
        <v>994</v>
      </c>
      <c r="F41" s="5" t="s">
        <v>1151</v>
      </c>
      <c r="G41" s="5"/>
      <c r="H41" s="5" t="s">
        <v>132</v>
      </c>
      <c r="I41" s="5" t="s">
        <v>1115</v>
      </c>
    </row>
    <row r="42" spans="1:9" x14ac:dyDescent="0.2">
      <c r="A42" s="2">
        <v>41</v>
      </c>
      <c r="B42" s="4" t="s">
        <v>1152</v>
      </c>
      <c r="C42" s="4" t="s">
        <v>1153</v>
      </c>
      <c r="D42" s="4">
        <v>1998</v>
      </c>
      <c r="E42" s="4" t="s">
        <v>994</v>
      </c>
      <c r="F42" s="5" t="s">
        <v>1154</v>
      </c>
      <c r="G42" s="5"/>
      <c r="H42" s="5" t="s">
        <v>132</v>
      </c>
      <c r="I42" s="5" t="s">
        <v>1115</v>
      </c>
    </row>
    <row r="43" spans="1:9" x14ac:dyDescent="0.2">
      <c r="A43" s="2">
        <v>42</v>
      </c>
      <c r="B43" s="4" t="s">
        <v>1155</v>
      </c>
      <c r="C43" s="4" t="s">
        <v>1156</v>
      </c>
      <c r="D43" s="4">
        <v>2012</v>
      </c>
      <c r="E43" s="4" t="s">
        <v>994</v>
      </c>
      <c r="F43" s="5" t="s">
        <v>1157</v>
      </c>
      <c r="G43" s="5"/>
      <c r="H43" s="5" t="s">
        <v>132</v>
      </c>
      <c r="I43" s="5" t="s">
        <v>1115</v>
      </c>
    </row>
    <row r="44" spans="1:9" x14ac:dyDescent="0.2">
      <c r="A44" s="2">
        <v>43</v>
      </c>
      <c r="B44" s="4" t="s">
        <v>1158</v>
      </c>
      <c r="C44" s="4" t="s">
        <v>1159</v>
      </c>
      <c r="D44" s="4">
        <v>2016</v>
      </c>
      <c r="E44" s="4" t="s">
        <v>994</v>
      </c>
      <c r="F44" s="5" t="s">
        <v>1160</v>
      </c>
      <c r="G44" s="5"/>
      <c r="H44" s="5" t="s">
        <v>132</v>
      </c>
      <c r="I44" s="5" t="s">
        <v>1115</v>
      </c>
    </row>
    <row r="45" spans="1:9" x14ac:dyDescent="0.2">
      <c r="A45" s="2">
        <v>44</v>
      </c>
      <c r="B45" s="4" t="s">
        <v>1161</v>
      </c>
      <c r="C45" s="4" t="s">
        <v>1162</v>
      </c>
      <c r="D45" s="4">
        <v>2012</v>
      </c>
      <c r="E45" s="4" t="s">
        <v>995</v>
      </c>
      <c r="F45" s="5" t="s">
        <v>1163</v>
      </c>
      <c r="G45" s="5"/>
      <c r="H45" s="5"/>
      <c r="I45" s="5" t="s">
        <v>1115</v>
      </c>
    </row>
    <row r="46" spans="1:9" x14ac:dyDescent="0.2">
      <c r="A46" s="2">
        <v>45</v>
      </c>
      <c r="B46" s="4" t="s">
        <v>1164</v>
      </c>
      <c r="C46" s="4" t="s">
        <v>1165</v>
      </c>
      <c r="D46" s="4">
        <v>2015</v>
      </c>
      <c r="E46" s="4" t="s">
        <v>994</v>
      </c>
      <c r="F46" s="5" t="s">
        <v>1166</v>
      </c>
      <c r="G46" s="5"/>
      <c r="H46" s="5" t="s">
        <v>132</v>
      </c>
      <c r="I46" s="5" t="s">
        <v>1115</v>
      </c>
    </row>
    <row r="47" spans="1:9" x14ac:dyDescent="0.2">
      <c r="A47" s="2">
        <v>46</v>
      </c>
      <c r="B47" s="4" t="s">
        <v>1167</v>
      </c>
      <c r="C47" s="4" t="s">
        <v>1168</v>
      </c>
      <c r="D47" s="4">
        <v>2013</v>
      </c>
      <c r="E47" s="4" t="s">
        <v>994</v>
      </c>
      <c r="F47" s="5" t="s">
        <v>1169</v>
      </c>
      <c r="G47" s="5"/>
      <c r="H47" s="5" t="s">
        <v>132</v>
      </c>
      <c r="I47" s="5" t="s">
        <v>1115</v>
      </c>
    </row>
    <row r="48" spans="1:9" x14ac:dyDescent="0.2">
      <c r="A48" s="2">
        <v>47</v>
      </c>
      <c r="B48" s="4" t="s">
        <v>1170</v>
      </c>
      <c r="C48" s="4" t="s">
        <v>1171</v>
      </c>
      <c r="D48" s="4">
        <v>2014</v>
      </c>
      <c r="E48" s="4" t="s">
        <v>994</v>
      </c>
      <c r="F48" s="5" t="s">
        <v>1172</v>
      </c>
      <c r="G48" s="5"/>
      <c r="H48" s="5" t="s">
        <v>132</v>
      </c>
      <c r="I48" s="5" t="s">
        <v>1115</v>
      </c>
    </row>
    <row r="49" spans="1:9" x14ac:dyDescent="0.2">
      <c r="A49" s="2">
        <v>48</v>
      </c>
      <c r="B49" s="4" t="s">
        <v>1173</v>
      </c>
      <c r="C49" s="4" t="s">
        <v>1174</v>
      </c>
      <c r="D49" s="4">
        <v>2015</v>
      </c>
      <c r="E49" s="4" t="s">
        <v>994</v>
      </c>
      <c r="F49" s="5" t="s">
        <v>1175</v>
      </c>
      <c r="G49" s="5"/>
      <c r="H49" s="5" t="s">
        <v>132</v>
      </c>
      <c r="I49" s="5" t="s">
        <v>1115</v>
      </c>
    </row>
    <row r="50" spans="1:9" x14ac:dyDescent="0.2">
      <c r="A50" s="2">
        <v>49</v>
      </c>
      <c r="B50" s="4" t="s">
        <v>1176</v>
      </c>
      <c r="C50" s="4" t="s">
        <v>1177</v>
      </c>
      <c r="D50" s="4">
        <v>2016</v>
      </c>
      <c r="E50" s="4" t="s">
        <v>994</v>
      </c>
      <c r="F50" s="5" t="s">
        <v>1178</v>
      </c>
      <c r="G50" s="5"/>
      <c r="H50" s="5" t="s">
        <v>132</v>
      </c>
      <c r="I50" s="5" t="s">
        <v>1115</v>
      </c>
    </row>
    <row r="51" spans="1:9" x14ac:dyDescent="0.2">
      <c r="A51" s="2">
        <v>50</v>
      </c>
      <c r="B51" s="4" t="s">
        <v>1179</v>
      </c>
      <c r="C51" s="4" t="s">
        <v>1180</v>
      </c>
      <c r="D51" s="4">
        <v>2016</v>
      </c>
      <c r="E51" s="4" t="s">
        <v>995</v>
      </c>
      <c r="F51" s="5" t="s">
        <v>1181</v>
      </c>
      <c r="G51" s="5"/>
      <c r="H51" s="5"/>
      <c r="I51" s="5" t="s">
        <v>1115</v>
      </c>
    </row>
    <row r="52" spans="1:9" x14ac:dyDescent="0.2">
      <c r="A52" s="3">
        <v>51</v>
      </c>
      <c r="B52" s="4" t="s">
        <v>1182</v>
      </c>
      <c r="C52" s="4" t="s">
        <v>1183</v>
      </c>
      <c r="D52" s="4">
        <v>2013</v>
      </c>
      <c r="E52" s="4" t="s">
        <v>994</v>
      </c>
      <c r="F52" s="5" t="s">
        <v>1184</v>
      </c>
      <c r="G52" s="5"/>
      <c r="H52" s="5" t="s">
        <v>132</v>
      </c>
      <c r="I52" s="5" t="s">
        <v>1115</v>
      </c>
    </row>
    <row r="53" spans="1:9" x14ac:dyDescent="0.2">
      <c r="A53" s="2">
        <v>52</v>
      </c>
      <c r="B53" s="4" t="s">
        <v>1185</v>
      </c>
      <c r="C53" s="4" t="s">
        <v>1186</v>
      </c>
      <c r="D53" s="4">
        <v>2013</v>
      </c>
      <c r="E53" s="4" t="s">
        <v>994</v>
      </c>
      <c r="F53" s="5" t="s">
        <v>1187</v>
      </c>
      <c r="G53" s="5" t="s">
        <v>1188</v>
      </c>
      <c r="H53" s="5" t="s">
        <v>401</v>
      </c>
      <c r="I53" s="5" t="s">
        <v>1189</v>
      </c>
    </row>
    <row r="54" spans="1:9" x14ac:dyDescent="0.2">
      <c r="A54" s="2">
        <v>53</v>
      </c>
      <c r="B54" s="4" t="s">
        <v>1190</v>
      </c>
      <c r="C54" s="4" t="s">
        <v>1191</v>
      </c>
      <c r="D54" s="4">
        <v>2017</v>
      </c>
      <c r="E54" s="4" t="s">
        <v>995</v>
      </c>
      <c r="F54" s="5" t="s">
        <v>1192</v>
      </c>
      <c r="G54" s="5" t="s">
        <v>1193</v>
      </c>
      <c r="H54" s="5"/>
      <c r="I54" s="5" t="s">
        <v>1189</v>
      </c>
    </row>
    <row r="55" spans="1:9" x14ac:dyDescent="0.2">
      <c r="A55" s="2">
        <v>54</v>
      </c>
      <c r="B55" s="4" t="s">
        <v>1194</v>
      </c>
      <c r="C55" s="4" t="s">
        <v>1195</v>
      </c>
      <c r="D55" s="4">
        <v>2004</v>
      </c>
      <c r="E55" s="4" t="s">
        <v>994</v>
      </c>
      <c r="F55" s="5" t="s">
        <v>1196</v>
      </c>
      <c r="G55" s="5" t="s">
        <v>1197</v>
      </c>
      <c r="H55" s="5" t="s">
        <v>401</v>
      </c>
      <c r="I55" s="5" t="s">
        <v>1189</v>
      </c>
    </row>
    <row r="56" spans="1:9" x14ac:dyDescent="0.2">
      <c r="A56" s="2">
        <v>55</v>
      </c>
      <c r="B56" s="4" t="s">
        <v>1198</v>
      </c>
      <c r="C56" s="4" t="s">
        <v>1199</v>
      </c>
      <c r="D56" s="4">
        <v>2006</v>
      </c>
      <c r="E56" s="4" t="s">
        <v>994</v>
      </c>
      <c r="F56" s="5" t="s">
        <v>1200</v>
      </c>
      <c r="G56" s="5" t="s">
        <v>1201</v>
      </c>
      <c r="H56" s="5" t="s">
        <v>401</v>
      </c>
      <c r="I56" s="5" t="s">
        <v>1189</v>
      </c>
    </row>
    <row r="57" spans="1:9" x14ac:dyDescent="0.2">
      <c r="A57" s="2">
        <v>56</v>
      </c>
      <c r="B57" s="4" t="s">
        <v>1202</v>
      </c>
      <c r="C57" s="4" t="s">
        <v>1203</v>
      </c>
      <c r="D57" s="4">
        <v>2005</v>
      </c>
      <c r="E57" s="4" t="s">
        <v>994</v>
      </c>
      <c r="F57" s="5" t="s">
        <v>1204</v>
      </c>
      <c r="G57" s="5" t="s">
        <v>1205</v>
      </c>
      <c r="H57" s="5" t="s">
        <v>401</v>
      </c>
      <c r="I57" s="5" t="s">
        <v>1189</v>
      </c>
    </row>
    <row r="58" spans="1:9" x14ac:dyDescent="0.2">
      <c r="A58" s="2">
        <v>57</v>
      </c>
      <c r="B58" s="4" t="s">
        <v>1206</v>
      </c>
      <c r="C58" s="4" t="s">
        <v>1207</v>
      </c>
      <c r="D58" s="4">
        <v>2014</v>
      </c>
      <c r="E58" s="4" t="s">
        <v>994</v>
      </c>
      <c r="F58" s="5" t="s">
        <v>1208</v>
      </c>
      <c r="G58" s="5" t="s">
        <v>1209</v>
      </c>
      <c r="H58" s="5" t="s">
        <v>401</v>
      </c>
      <c r="I58" s="5" t="s">
        <v>1189</v>
      </c>
    </row>
    <row r="59" spans="1:9" x14ac:dyDescent="0.2">
      <c r="A59" s="2">
        <v>58</v>
      </c>
      <c r="B59" s="4" t="s">
        <v>1210</v>
      </c>
      <c r="C59" s="4" t="s">
        <v>1211</v>
      </c>
      <c r="D59" s="4">
        <v>2012</v>
      </c>
      <c r="E59" s="4" t="s">
        <v>994</v>
      </c>
      <c r="F59" s="5" t="s">
        <v>1212</v>
      </c>
      <c r="G59" s="5" t="s">
        <v>1213</v>
      </c>
      <c r="H59" s="5" t="s">
        <v>401</v>
      </c>
      <c r="I59" s="5" t="s">
        <v>1189</v>
      </c>
    </row>
    <row r="60" spans="1:9" x14ac:dyDescent="0.2">
      <c r="A60" s="2">
        <v>59</v>
      </c>
      <c r="B60" s="4" t="s">
        <v>1214</v>
      </c>
      <c r="C60" s="4" t="s">
        <v>1215</v>
      </c>
      <c r="D60" s="4">
        <v>1999</v>
      </c>
      <c r="E60" s="4" t="s">
        <v>994</v>
      </c>
      <c r="F60" s="5" t="s">
        <v>1216</v>
      </c>
      <c r="G60" s="5" t="s">
        <v>1217</v>
      </c>
      <c r="H60" s="5" t="s">
        <v>401</v>
      </c>
      <c r="I60" s="5" t="s">
        <v>1189</v>
      </c>
    </row>
    <row r="61" spans="1:9" x14ac:dyDescent="0.2">
      <c r="A61" s="2">
        <v>60</v>
      </c>
      <c r="B61" s="4" t="s">
        <v>1218</v>
      </c>
      <c r="C61" s="4" t="s">
        <v>1219</v>
      </c>
      <c r="D61" s="4">
        <v>2015</v>
      </c>
      <c r="E61" s="4" t="s">
        <v>994</v>
      </c>
      <c r="F61" s="5" t="s">
        <v>1220</v>
      </c>
      <c r="G61" s="5" t="s">
        <v>1221</v>
      </c>
      <c r="H61" s="5" t="s">
        <v>401</v>
      </c>
      <c r="I61" s="5" t="s">
        <v>1189</v>
      </c>
    </row>
    <row r="62" spans="1:9" x14ac:dyDescent="0.2">
      <c r="A62" s="2">
        <v>61</v>
      </c>
      <c r="B62" s="4" t="s">
        <v>1222</v>
      </c>
      <c r="C62" s="4" t="s">
        <v>1223</v>
      </c>
      <c r="D62" s="4">
        <v>2016</v>
      </c>
      <c r="E62" s="4" t="s">
        <v>994</v>
      </c>
      <c r="F62" s="5" t="s">
        <v>1224</v>
      </c>
      <c r="G62" s="5" t="s">
        <v>1225</v>
      </c>
      <c r="H62" s="5" t="s">
        <v>401</v>
      </c>
      <c r="I62" s="5" t="s">
        <v>1189</v>
      </c>
    </row>
    <row r="63" spans="1:9" x14ac:dyDescent="0.2">
      <c r="A63" s="2">
        <v>62</v>
      </c>
      <c r="B63" s="4" t="s">
        <v>1226</v>
      </c>
      <c r="C63" s="4" t="s">
        <v>1227</v>
      </c>
      <c r="D63" s="4">
        <v>2002</v>
      </c>
      <c r="E63" s="4" t="s">
        <v>994</v>
      </c>
      <c r="F63" s="5" t="s">
        <v>1228</v>
      </c>
      <c r="G63" s="5" t="s">
        <v>1229</v>
      </c>
      <c r="H63" s="5" t="s">
        <v>401</v>
      </c>
      <c r="I63" s="5"/>
    </row>
    <row r="64" spans="1:9" x14ac:dyDescent="0.2">
      <c r="A64" s="2">
        <v>63</v>
      </c>
      <c r="B64" s="4" t="s">
        <v>1230</v>
      </c>
      <c r="C64" s="4" t="s">
        <v>1231</v>
      </c>
      <c r="D64" s="4">
        <v>2014</v>
      </c>
      <c r="E64" s="4" t="s">
        <v>994</v>
      </c>
      <c r="F64" s="5" t="s">
        <v>1232</v>
      </c>
      <c r="G64" s="5" t="s">
        <v>1233</v>
      </c>
      <c r="H64" s="5" t="s">
        <v>401</v>
      </c>
      <c r="I64" s="5" t="s">
        <v>1189</v>
      </c>
    </row>
    <row r="65" spans="1:9" x14ac:dyDescent="0.2">
      <c r="A65" s="2">
        <v>64</v>
      </c>
      <c r="B65" s="4" t="s">
        <v>1234</v>
      </c>
      <c r="C65" s="4" t="s">
        <v>1235</v>
      </c>
      <c r="D65" s="4">
        <v>2005</v>
      </c>
      <c r="E65" s="4" t="s">
        <v>995</v>
      </c>
      <c r="F65" s="5" t="s">
        <v>1236</v>
      </c>
      <c r="G65" s="5" t="s">
        <v>1237</v>
      </c>
      <c r="H65" s="5"/>
      <c r="I65" s="5" t="s">
        <v>1189</v>
      </c>
    </row>
    <row r="66" spans="1:9" x14ac:dyDescent="0.2">
      <c r="A66" s="2">
        <v>65</v>
      </c>
      <c r="B66" s="4" t="s">
        <v>1238</v>
      </c>
      <c r="C66" s="4" t="s">
        <v>1239</v>
      </c>
      <c r="D66" s="4">
        <v>2017</v>
      </c>
      <c r="E66" s="4" t="s">
        <v>994</v>
      </c>
      <c r="F66" s="5" t="s">
        <v>1240</v>
      </c>
      <c r="G66" s="5" t="s">
        <v>1241</v>
      </c>
      <c r="H66" s="5" t="s">
        <v>401</v>
      </c>
      <c r="I66" s="5" t="s">
        <v>1189</v>
      </c>
    </row>
    <row r="67" spans="1:9" x14ac:dyDescent="0.2">
      <c r="A67" s="2">
        <v>66</v>
      </c>
      <c r="B67" s="4" t="s">
        <v>1242</v>
      </c>
      <c r="C67" s="4" t="s">
        <v>1243</v>
      </c>
      <c r="D67" s="4">
        <v>2014</v>
      </c>
      <c r="E67" s="4" t="s">
        <v>994</v>
      </c>
      <c r="F67" s="5" t="s">
        <v>1244</v>
      </c>
      <c r="G67" s="5" t="s">
        <v>1245</v>
      </c>
      <c r="H67" s="5" t="s">
        <v>401</v>
      </c>
      <c r="I67" s="5" t="s">
        <v>1189</v>
      </c>
    </row>
    <row r="68" spans="1:9" x14ac:dyDescent="0.2">
      <c r="A68" s="2">
        <v>67</v>
      </c>
      <c r="B68" s="4" t="s">
        <v>1246</v>
      </c>
      <c r="C68" s="4" t="s">
        <v>1247</v>
      </c>
      <c r="D68" s="4">
        <v>1999</v>
      </c>
      <c r="E68" s="4" t="s">
        <v>994</v>
      </c>
      <c r="F68" s="5" t="s">
        <v>1248</v>
      </c>
      <c r="G68" s="5" t="s">
        <v>1249</v>
      </c>
      <c r="H68" s="5" t="s">
        <v>401</v>
      </c>
      <c r="I68" s="5" t="s">
        <v>1189</v>
      </c>
    </row>
    <row r="69" spans="1:9" x14ac:dyDescent="0.2">
      <c r="A69" s="2">
        <v>68</v>
      </c>
      <c r="B69" s="4" t="s">
        <v>1250</v>
      </c>
      <c r="C69" s="4" t="s">
        <v>1251</v>
      </c>
      <c r="D69" s="4">
        <v>2017</v>
      </c>
      <c r="E69" s="4" t="s">
        <v>994</v>
      </c>
      <c r="F69" s="5" t="s">
        <v>1252</v>
      </c>
      <c r="G69" s="5" t="s">
        <v>1253</v>
      </c>
      <c r="H69" s="5" t="s">
        <v>401</v>
      </c>
      <c r="I69" s="5" t="s">
        <v>1189</v>
      </c>
    </row>
    <row r="70" spans="1:9" x14ac:dyDescent="0.2">
      <c r="A70" s="2">
        <v>69</v>
      </c>
      <c r="B70" s="4" t="s">
        <v>1254</v>
      </c>
      <c r="C70" s="4" t="s">
        <v>1255</v>
      </c>
      <c r="D70" s="4">
        <v>2005</v>
      </c>
      <c r="E70" s="4" t="s">
        <v>994</v>
      </c>
      <c r="F70" s="5" t="s">
        <v>1256</v>
      </c>
      <c r="G70" s="5" t="s">
        <v>1257</v>
      </c>
      <c r="H70" s="5" t="s">
        <v>401</v>
      </c>
      <c r="I70" s="5" t="s">
        <v>1189</v>
      </c>
    </row>
    <row r="71" spans="1:9" x14ac:dyDescent="0.2">
      <c r="A71" s="2">
        <v>70</v>
      </c>
      <c r="B71" s="4" t="s">
        <v>1258</v>
      </c>
      <c r="C71" s="4" t="s">
        <v>1259</v>
      </c>
      <c r="D71" s="4">
        <v>1997</v>
      </c>
      <c r="E71" s="4" t="s">
        <v>994</v>
      </c>
      <c r="F71" s="5" t="s">
        <v>1260</v>
      </c>
      <c r="G71" s="5" t="s">
        <v>1261</v>
      </c>
      <c r="H71" s="5" t="s">
        <v>401</v>
      </c>
      <c r="I71" s="5" t="s">
        <v>1189</v>
      </c>
    </row>
    <row r="72" spans="1:9" x14ac:dyDescent="0.2">
      <c r="A72" s="2">
        <v>71</v>
      </c>
      <c r="B72" s="4" t="s">
        <v>1262</v>
      </c>
      <c r="C72" s="4" t="s">
        <v>1263</v>
      </c>
      <c r="D72" s="4">
        <v>2014</v>
      </c>
      <c r="E72" s="4" t="s">
        <v>995</v>
      </c>
      <c r="F72" s="5" t="s">
        <v>1264</v>
      </c>
      <c r="G72" s="5" t="s">
        <v>1265</v>
      </c>
      <c r="H72" s="5"/>
      <c r="I72" s="5" t="s">
        <v>1189</v>
      </c>
    </row>
    <row r="73" spans="1:9" x14ac:dyDescent="0.2">
      <c r="A73" s="2">
        <v>72</v>
      </c>
      <c r="B73" s="4" t="s">
        <v>1266</v>
      </c>
      <c r="C73" s="4" t="s">
        <v>1267</v>
      </c>
      <c r="D73" s="4">
        <v>2012</v>
      </c>
      <c r="E73" s="4" t="s">
        <v>994</v>
      </c>
      <c r="F73" s="5" t="s">
        <v>1268</v>
      </c>
      <c r="G73" s="5" t="s">
        <v>1269</v>
      </c>
      <c r="H73" s="5" t="s">
        <v>401</v>
      </c>
      <c r="I73" s="5" t="s">
        <v>1189</v>
      </c>
    </row>
    <row r="74" spans="1:9" x14ac:dyDescent="0.2">
      <c r="A74" s="2">
        <v>73</v>
      </c>
      <c r="B74" s="4" t="s">
        <v>1270</v>
      </c>
      <c r="C74" s="4" t="s">
        <v>1271</v>
      </c>
      <c r="D74" s="4">
        <v>2016</v>
      </c>
      <c r="E74" s="4" t="s">
        <v>994</v>
      </c>
      <c r="F74" s="5" t="s">
        <v>1272</v>
      </c>
      <c r="G74" s="5" t="s">
        <v>1273</v>
      </c>
      <c r="H74" s="5" t="s">
        <v>401</v>
      </c>
      <c r="I74" s="5" t="s">
        <v>1189</v>
      </c>
    </row>
    <row r="75" spans="1:9" x14ac:dyDescent="0.2">
      <c r="A75" s="2">
        <v>74</v>
      </c>
      <c r="B75" s="4" t="s">
        <v>1274</v>
      </c>
      <c r="C75" s="4" t="s">
        <v>1275</v>
      </c>
      <c r="D75" s="4">
        <v>2000</v>
      </c>
      <c r="E75" s="4" t="s">
        <v>994</v>
      </c>
      <c r="F75" s="5" t="s">
        <v>1276</v>
      </c>
      <c r="G75" s="5" t="s">
        <v>1277</v>
      </c>
      <c r="H75" s="5" t="s">
        <v>401</v>
      </c>
      <c r="I75" s="5" t="s">
        <v>1189</v>
      </c>
    </row>
    <row r="76" spans="1:9" x14ac:dyDescent="0.2">
      <c r="A76" s="2">
        <v>75</v>
      </c>
      <c r="B76" s="4" t="s">
        <v>1278</v>
      </c>
      <c r="C76" s="4" t="s">
        <v>1279</v>
      </c>
      <c r="D76" s="4">
        <v>2014</v>
      </c>
      <c r="E76" s="4" t="s">
        <v>994</v>
      </c>
      <c r="F76" s="5" t="s">
        <v>1280</v>
      </c>
      <c r="G76" s="5" t="s">
        <v>1281</v>
      </c>
      <c r="H76" s="5" t="s">
        <v>401</v>
      </c>
      <c r="I76" s="5" t="s">
        <v>1189</v>
      </c>
    </row>
    <row r="77" spans="1:9" x14ac:dyDescent="0.2">
      <c r="A77" s="2">
        <v>76</v>
      </c>
      <c r="B77" s="4" t="s">
        <v>1282</v>
      </c>
      <c r="C77" s="4" t="s">
        <v>1283</v>
      </c>
      <c r="D77" s="4">
        <v>2016</v>
      </c>
      <c r="E77" s="4" t="s">
        <v>994</v>
      </c>
      <c r="F77" s="5" t="s">
        <v>1284</v>
      </c>
      <c r="G77" s="5" t="s">
        <v>1285</v>
      </c>
      <c r="H77" s="5" t="s">
        <v>401</v>
      </c>
      <c r="I77" s="5" t="s">
        <v>1189</v>
      </c>
    </row>
    <row r="78" spans="1:9" x14ac:dyDescent="0.2">
      <c r="A78" s="2">
        <v>77</v>
      </c>
      <c r="B78" s="4" t="s">
        <v>1286</v>
      </c>
      <c r="C78" s="4" t="s">
        <v>1287</v>
      </c>
      <c r="D78" s="4">
        <v>2016</v>
      </c>
      <c r="E78" s="4" t="s">
        <v>994</v>
      </c>
      <c r="F78" s="5" t="s">
        <v>1288</v>
      </c>
      <c r="G78" s="5" t="s">
        <v>1289</v>
      </c>
      <c r="H78" s="5" t="s">
        <v>401</v>
      </c>
      <c r="I78" s="5" t="s">
        <v>1189</v>
      </c>
    </row>
    <row r="79" spans="1:9" x14ac:dyDescent="0.2">
      <c r="A79" s="2">
        <v>78</v>
      </c>
      <c r="B79" s="4" t="s">
        <v>1290</v>
      </c>
      <c r="C79" s="4" t="s">
        <v>1291</v>
      </c>
      <c r="D79" s="4">
        <v>2002</v>
      </c>
      <c r="E79" s="4" t="s">
        <v>994</v>
      </c>
      <c r="F79" s="5" t="s">
        <v>1292</v>
      </c>
      <c r="G79" s="5" t="s">
        <v>1293</v>
      </c>
      <c r="H79" s="5" t="s">
        <v>401</v>
      </c>
      <c r="I79" s="5" t="s">
        <v>1189</v>
      </c>
    </row>
    <row r="80" spans="1:9" x14ac:dyDescent="0.2">
      <c r="A80" s="2">
        <v>79</v>
      </c>
      <c r="B80" s="4" t="s">
        <v>1294</v>
      </c>
      <c r="C80" s="4" t="s">
        <v>1295</v>
      </c>
      <c r="D80" s="4">
        <v>2016</v>
      </c>
      <c r="E80" s="4" t="s">
        <v>994</v>
      </c>
      <c r="F80" s="5" t="s">
        <v>1296</v>
      </c>
      <c r="G80" s="5" t="s">
        <v>1297</v>
      </c>
      <c r="H80" s="5" t="s">
        <v>401</v>
      </c>
      <c r="I80" s="5" t="s">
        <v>1189</v>
      </c>
    </row>
    <row r="81" spans="1:9" x14ac:dyDescent="0.2">
      <c r="A81" s="2">
        <v>80</v>
      </c>
      <c r="B81" s="4" t="s">
        <v>1298</v>
      </c>
      <c r="C81" s="4" t="s">
        <v>1299</v>
      </c>
      <c r="D81" s="4">
        <v>2008</v>
      </c>
      <c r="E81" s="4" t="s">
        <v>995</v>
      </c>
      <c r="F81" s="5" t="s">
        <v>1300</v>
      </c>
      <c r="G81" s="5" t="s">
        <v>1301</v>
      </c>
      <c r="H81" s="5"/>
      <c r="I81" s="5" t="s">
        <v>1189</v>
      </c>
    </row>
    <row r="82" spans="1:9" x14ac:dyDescent="0.2">
      <c r="A82" s="2">
        <v>81</v>
      </c>
      <c r="B82" s="4" t="s">
        <v>1302</v>
      </c>
      <c r="C82" s="4" t="s">
        <v>1303</v>
      </c>
      <c r="D82" s="4">
        <v>2000</v>
      </c>
      <c r="E82" s="4" t="s">
        <v>994</v>
      </c>
      <c r="F82" s="5" t="s">
        <v>1304</v>
      </c>
      <c r="G82" s="5" t="s">
        <v>1305</v>
      </c>
      <c r="H82" s="5" t="s">
        <v>401</v>
      </c>
      <c r="I82" s="5" t="s">
        <v>1189</v>
      </c>
    </row>
    <row r="83" spans="1:9" x14ac:dyDescent="0.2">
      <c r="A83" s="2">
        <v>82</v>
      </c>
      <c r="B83" s="4" t="s">
        <v>1306</v>
      </c>
      <c r="C83" s="4" t="s">
        <v>1307</v>
      </c>
      <c r="D83" s="4">
        <v>2014</v>
      </c>
      <c r="E83" s="4" t="s">
        <v>995</v>
      </c>
      <c r="F83" s="5" t="s">
        <v>1308</v>
      </c>
      <c r="G83" s="5" t="s">
        <v>1309</v>
      </c>
      <c r="H83" s="5"/>
      <c r="I83" s="5" t="s">
        <v>1189</v>
      </c>
    </row>
    <row r="84" spans="1:9" x14ac:dyDescent="0.2">
      <c r="A84" s="3">
        <v>83</v>
      </c>
      <c r="B84" s="4" t="s">
        <v>1310</v>
      </c>
      <c r="C84" s="4" t="s">
        <v>1311</v>
      </c>
      <c r="D84" s="4">
        <v>2014</v>
      </c>
      <c r="E84" s="4" t="s">
        <v>994</v>
      </c>
      <c r="F84" s="5" t="s">
        <v>1312</v>
      </c>
      <c r="G84" s="5" t="s">
        <v>1313</v>
      </c>
      <c r="H84" s="5" t="s">
        <v>401</v>
      </c>
      <c r="I84" s="5" t="s">
        <v>1189</v>
      </c>
    </row>
    <row r="85" spans="1:9" x14ac:dyDescent="0.2">
      <c r="A85" s="2">
        <v>84</v>
      </c>
      <c r="B85" s="4" t="s">
        <v>1314</v>
      </c>
      <c r="C85" s="4" t="s">
        <v>1315</v>
      </c>
      <c r="D85" s="4">
        <v>2008</v>
      </c>
      <c r="E85" s="4" t="s">
        <v>995</v>
      </c>
      <c r="F85" s="5" t="s">
        <v>1316</v>
      </c>
      <c r="G85" s="5" t="s">
        <v>1317</v>
      </c>
      <c r="H85" s="5"/>
      <c r="I85" s="5"/>
    </row>
    <row r="86" spans="1:9" x14ac:dyDescent="0.2">
      <c r="A86" s="2">
        <v>85</v>
      </c>
      <c r="B86" s="4" t="s">
        <v>1318</v>
      </c>
      <c r="C86" s="4" t="s">
        <v>1319</v>
      </c>
      <c r="D86" s="4">
        <v>2016</v>
      </c>
      <c r="E86" s="4" t="s">
        <v>994</v>
      </c>
      <c r="F86" s="5" t="s">
        <v>1320</v>
      </c>
      <c r="G86" s="5" t="s">
        <v>1321</v>
      </c>
      <c r="H86" s="5" t="s">
        <v>401</v>
      </c>
      <c r="I86" s="5" t="s">
        <v>1189</v>
      </c>
    </row>
    <row r="87" spans="1:9" x14ac:dyDescent="0.2">
      <c r="A87" s="2">
        <v>86</v>
      </c>
      <c r="B87" s="4" t="s">
        <v>1322</v>
      </c>
      <c r="C87" s="4" t="s">
        <v>1323</v>
      </c>
      <c r="D87" s="4">
        <v>2017</v>
      </c>
      <c r="E87" s="4" t="s">
        <v>994</v>
      </c>
      <c r="F87" s="5" t="s">
        <v>1324</v>
      </c>
      <c r="G87" s="5" t="s">
        <v>1325</v>
      </c>
      <c r="H87" s="5" t="s">
        <v>401</v>
      </c>
      <c r="I87" s="5" t="s">
        <v>1189</v>
      </c>
    </row>
    <row r="88" spans="1:9" x14ac:dyDescent="0.2">
      <c r="A88" s="2">
        <v>87</v>
      </c>
      <c r="B88" s="4" t="s">
        <v>1326</v>
      </c>
      <c r="C88" s="4" t="s">
        <v>1327</v>
      </c>
      <c r="D88" s="4">
        <v>2003</v>
      </c>
      <c r="E88" s="4" t="s">
        <v>994</v>
      </c>
      <c r="F88" s="5" t="s">
        <v>1328</v>
      </c>
      <c r="G88" s="5" t="s">
        <v>1329</v>
      </c>
      <c r="H88" s="5" t="s">
        <v>401</v>
      </c>
      <c r="I88" s="5" t="s">
        <v>1189</v>
      </c>
    </row>
    <row r="89" spans="1:9" x14ac:dyDescent="0.2">
      <c r="A89" s="2">
        <v>88</v>
      </c>
      <c r="B89" s="4" t="s">
        <v>1330</v>
      </c>
      <c r="C89" s="4" t="s">
        <v>1331</v>
      </c>
      <c r="D89" s="4">
        <v>2010</v>
      </c>
      <c r="E89" s="4" t="s">
        <v>995</v>
      </c>
      <c r="F89" s="5" t="s">
        <v>1332</v>
      </c>
      <c r="G89" s="5" t="s">
        <v>1333</v>
      </c>
      <c r="H89" s="5"/>
      <c r="I89" s="5" t="s">
        <v>1189</v>
      </c>
    </row>
    <row r="90" spans="1:9" x14ac:dyDescent="0.2">
      <c r="A90" s="2">
        <v>89</v>
      </c>
      <c r="B90" s="4" t="s">
        <v>1334</v>
      </c>
      <c r="C90" s="4" t="s">
        <v>1335</v>
      </c>
      <c r="D90" s="4">
        <v>2015</v>
      </c>
      <c r="E90" s="4" t="s">
        <v>994</v>
      </c>
      <c r="F90" s="5" t="s">
        <v>1336</v>
      </c>
      <c r="G90" s="5" t="s">
        <v>1337</v>
      </c>
      <c r="H90" s="5" t="s">
        <v>401</v>
      </c>
      <c r="I90" s="5" t="s">
        <v>1189</v>
      </c>
    </row>
    <row r="91" spans="1:9" x14ac:dyDescent="0.2">
      <c r="A91" s="2">
        <v>90</v>
      </c>
      <c r="B91" s="4" t="s">
        <v>1338</v>
      </c>
      <c r="C91" s="4" t="s">
        <v>1339</v>
      </c>
      <c r="D91" s="4">
        <v>2002</v>
      </c>
      <c r="E91" s="4" t="s">
        <v>994</v>
      </c>
      <c r="F91" s="5" t="s">
        <v>1340</v>
      </c>
      <c r="G91" s="5" t="s">
        <v>1341</v>
      </c>
      <c r="H91" s="5" t="s">
        <v>401</v>
      </c>
      <c r="I91" s="5" t="s">
        <v>1189</v>
      </c>
    </row>
    <row r="92" spans="1:9" x14ac:dyDescent="0.2">
      <c r="A92" s="2">
        <v>91</v>
      </c>
      <c r="B92" s="4" t="s">
        <v>1342</v>
      </c>
      <c r="C92" s="4" t="s">
        <v>1343</v>
      </c>
      <c r="D92" s="4">
        <v>2015</v>
      </c>
      <c r="E92" s="4" t="s">
        <v>994</v>
      </c>
      <c r="F92" s="5" t="s">
        <v>1344</v>
      </c>
      <c r="G92" s="5" t="s">
        <v>1345</v>
      </c>
      <c r="H92" s="5" t="s">
        <v>401</v>
      </c>
      <c r="I92" s="5" t="s">
        <v>1189</v>
      </c>
    </row>
    <row r="93" spans="1:9" x14ac:dyDescent="0.2">
      <c r="A93" s="2">
        <v>92</v>
      </c>
      <c r="B93" s="4" t="s">
        <v>1346</v>
      </c>
      <c r="C93" s="4" t="s">
        <v>1347</v>
      </c>
      <c r="D93" s="4">
        <v>2007</v>
      </c>
      <c r="E93" s="4" t="s">
        <v>994</v>
      </c>
      <c r="F93" s="5" t="s">
        <v>1348</v>
      </c>
      <c r="G93" s="5" t="s">
        <v>1349</v>
      </c>
      <c r="H93" s="5" t="s">
        <v>401</v>
      </c>
      <c r="I93" s="5" t="s">
        <v>1189</v>
      </c>
    </row>
    <row r="94" spans="1:9" x14ac:dyDescent="0.2">
      <c r="A94" s="2">
        <v>93</v>
      </c>
      <c r="B94" s="4" t="s">
        <v>1350</v>
      </c>
      <c r="C94" s="4" t="s">
        <v>1351</v>
      </c>
      <c r="D94" s="4">
        <v>2009</v>
      </c>
      <c r="E94" s="4" t="s">
        <v>994</v>
      </c>
      <c r="F94" s="5" t="s">
        <v>1352</v>
      </c>
      <c r="G94" s="5" t="s">
        <v>1353</v>
      </c>
      <c r="H94" s="5" t="s">
        <v>401</v>
      </c>
      <c r="I94" s="5" t="s">
        <v>1189</v>
      </c>
    </row>
    <row r="95" spans="1:9" x14ac:dyDescent="0.2">
      <c r="A95" s="2">
        <v>94</v>
      </c>
      <c r="B95" s="4" t="s">
        <v>1354</v>
      </c>
      <c r="C95" s="4" t="s">
        <v>1355</v>
      </c>
      <c r="D95" s="4">
        <v>2016</v>
      </c>
      <c r="E95" s="4" t="s">
        <v>994</v>
      </c>
      <c r="F95" s="5" t="s">
        <v>1356</v>
      </c>
      <c r="G95" s="5" t="s">
        <v>1357</v>
      </c>
      <c r="H95" s="5" t="s">
        <v>401</v>
      </c>
      <c r="I95" s="5" t="s">
        <v>1189</v>
      </c>
    </row>
    <row r="96" spans="1:9" x14ac:dyDescent="0.2">
      <c r="A96" s="2">
        <v>95</v>
      </c>
      <c r="B96" s="4" t="s">
        <v>1358</v>
      </c>
      <c r="C96" s="4" t="s">
        <v>1359</v>
      </c>
      <c r="D96" s="4">
        <v>2016</v>
      </c>
      <c r="E96" s="4" t="s">
        <v>994</v>
      </c>
      <c r="F96" s="5" t="s">
        <v>1360</v>
      </c>
      <c r="G96" s="5" t="s">
        <v>1361</v>
      </c>
      <c r="H96" s="5" t="s">
        <v>401</v>
      </c>
      <c r="I96" s="5" t="s">
        <v>1189</v>
      </c>
    </row>
    <row r="97" spans="1:9" x14ac:dyDescent="0.2">
      <c r="A97" s="2">
        <v>96</v>
      </c>
      <c r="B97" s="4" t="s">
        <v>1362</v>
      </c>
      <c r="C97" s="4" t="s">
        <v>1363</v>
      </c>
      <c r="D97" s="4">
        <v>1994</v>
      </c>
      <c r="E97" s="4" t="s">
        <v>994</v>
      </c>
      <c r="F97" s="5" t="s">
        <v>1364</v>
      </c>
      <c r="G97" s="5" t="s">
        <v>1365</v>
      </c>
      <c r="H97" s="5" t="s">
        <v>401</v>
      </c>
      <c r="I97" s="5" t="s">
        <v>1189</v>
      </c>
    </row>
    <row r="98" spans="1:9" x14ac:dyDescent="0.2">
      <c r="A98" s="2">
        <v>97</v>
      </c>
      <c r="B98" s="4" t="s">
        <v>1366</v>
      </c>
      <c r="C98" s="4" t="s">
        <v>1367</v>
      </c>
      <c r="D98" s="4">
        <v>2011</v>
      </c>
      <c r="E98" s="4" t="s">
        <v>994</v>
      </c>
      <c r="F98" s="5" t="s">
        <v>1368</v>
      </c>
      <c r="G98" s="5" t="s">
        <v>1369</v>
      </c>
      <c r="H98" s="5" t="s">
        <v>401</v>
      </c>
      <c r="I98" s="5" t="s">
        <v>1189</v>
      </c>
    </row>
    <row r="99" spans="1:9" x14ac:dyDescent="0.2">
      <c r="A99" s="2">
        <v>98</v>
      </c>
      <c r="B99" s="4" t="s">
        <v>1370</v>
      </c>
      <c r="C99" s="4" t="s">
        <v>1371</v>
      </c>
      <c r="D99" s="4">
        <v>2009</v>
      </c>
      <c r="E99" s="4" t="s">
        <v>994</v>
      </c>
      <c r="F99" s="5" t="s">
        <v>1372</v>
      </c>
      <c r="G99" s="5" t="s">
        <v>1373</v>
      </c>
      <c r="H99" s="5" t="s">
        <v>401</v>
      </c>
      <c r="I99" s="5" t="s">
        <v>1189</v>
      </c>
    </row>
    <row r="100" spans="1:9" x14ac:dyDescent="0.2">
      <c r="A100" s="3">
        <v>99</v>
      </c>
      <c r="B100" s="4" t="s">
        <v>1374</v>
      </c>
      <c r="C100" s="4" t="s">
        <v>1375</v>
      </c>
      <c r="D100" s="4">
        <v>2016</v>
      </c>
      <c r="E100" s="4" t="s">
        <v>995</v>
      </c>
      <c r="F100" s="5" t="s">
        <v>1376</v>
      </c>
      <c r="G100" s="5" t="s">
        <v>1377</v>
      </c>
      <c r="H100" s="5"/>
      <c r="I100" s="5" t="s">
        <v>1189</v>
      </c>
    </row>
    <row r="101" spans="1:9" x14ac:dyDescent="0.2">
      <c r="A101" s="2">
        <v>100</v>
      </c>
      <c r="B101" s="4" t="s">
        <v>1378</v>
      </c>
      <c r="C101" s="4" t="s">
        <v>1379</v>
      </c>
      <c r="D101" s="4">
        <v>2013</v>
      </c>
      <c r="E101" s="4" t="s">
        <v>994</v>
      </c>
      <c r="F101" s="5" t="s">
        <v>1380</v>
      </c>
      <c r="G101" s="5" t="s">
        <v>1381</v>
      </c>
      <c r="H101" s="5" t="s">
        <v>401</v>
      </c>
      <c r="I101" s="5" t="s">
        <v>1189</v>
      </c>
    </row>
    <row r="102" spans="1:9" x14ac:dyDescent="0.2">
      <c r="A102" s="2">
        <v>101</v>
      </c>
      <c r="B102" s="4" t="s">
        <v>1382</v>
      </c>
      <c r="C102" s="4" t="s">
        <v>1383</v>
      </c>
      <c r="D102" s="4">
        <v>2001</v>
      </c>
      <c r="E102" s="4" t="s">
        <v>995</v>
      </c>
      <c r="F102" s="5" t="s">
        <v>1384</v>
      </c>
      <c r="G102" s="5" t="s">
        <v>1385</v>
      </c>
      <c r="H102" s="5"/>
      <c r="I102" s="5" t="s">
        <v>1189</v>
      </c>
    </row>
    <row r="103" spans="1:9" x14ac:dyDescent="0.2">
      <c r="A103" s="2">
        <v>102</v>
      </c>
      <c r="B103" s="4" t="s">
        <v>1386</v>
      </c>
      <c r="C103" s="4" t="s">
        <v>1387</v>
      </c>
      <c r="D103" s="4">
        <v>2013</v>
      </c>
      <c r="E103" s="4" t="s">
        <v>995</v>
      </c>
      <c r="F103" s="5" t="s">
        <v>1388</v>
      </c>
      <c r="G103" s="5" t="s">
        <v>1389</v>
      </c>
      <c r="H103" s="5"/>
      <c r="I103" s="5" t="s">
        <v>1189</v>
      </c>
    </row>
    <row r="104" spans="1:9" x14ac:dyDescent="0.2">
      <c r="A104" s="2">
        <v>103</v>
      </c>
      <c r="B104" s="4" t="s">
        <v>1390</v>
      </c>
      <c r="C104" s="4" t="s">
        <v>1391</v>
      </c>
      <c r="D104" s="4">
        <v>2003</v>
      </c>
      <c r="E104" s="4" t="s">
        <v>995</v>
      </c>
      <c r="F104" s="5" t="s">
        <v>1392</v>
      </c>
      <c r="G104" s="5" t="s">
        <v>1393</v>
      </c>
      <c r="H104" s="5"/>
      <c r="I104" s="5" t="s">
        <v>66</v>
      </c>
    </row>
    <row r="105" spans="1:9" x14ac:dyDescent="0.2">
      <c r="A105" s="2">
        <v>104</v>
      </c>
      <c r="B105" s="4" t="s">
        <v>1394</v>
      </c>
      <c r="C105" s="4" t="s">
        <v>1395</v>
      </c>
      <c r="D105" s="4">
        <v>2014</v>
      </c>
      <c r="E105" s="4" t="s">
        <v>995</v>
      </c>
      <c r="F105" s="5" t="s">
        <v>1396</v>
      </c>
      <c r="G105" s="5" t="s">
        <v>1397</v>
      </c>
      <c r="H105" s="5"/>
      <c r="I105" s="5" t="s">
        <v>66</v>
      </c>
    </row>
    <row r="106" spans="1:9" x14ac:dyDescent="0.2">
      <c r="A106" s="2">
        <v>105</v>
      </c>
      <c r="B106" s="4" t="s">
        <v>1398</v>
      </c>
      <c r="C106" s="4" t="s">
        <v>1399</v>
      </c>
      <c r="D106" s="4">
        <v>2013</v>
      </c>
      <c r="E106" s="4" t="s">
        <v>995</v>
      </c>
      <c r="F106" s="5" t="s">
        <v>1400</v>
      </c>
      <c r="G106" s="5" t="s">
        <v>1401</v>
      </c>
      <c r="H106" s="5"/>
      <c r="I106" s="5" t="s">
        <v>66</v>
      </c>
    </row>
    <row r="107" spans="1:9" x14ac:dyDescent="0.2">
      <c r="A107" s="2">
        <v>106</v>
      </c>
      <c r="B107" s="4" t="s">
        <v>1402</v>
      </c>
      <c r="C107" s="4" t="s">
        <v>1403</v>
      </c>
      <c r="D107" s="4">
        <v>2016</v>
      </c>
      <c r="E107" s="4" t="s">
        <v>994</v>
      </c>
      <c r="F107" s="4" t="s">
        <v>1404</v>
      </c>
      <c r="G107" s="4" t="s">
        <v>1405</v>
      </c>
      <c r="H107" s="5" t="s">
        <v>401</v>
      </c>
      <c r="I107" s="5" t="s">
        <v>1406</v>
      </c>
    </row>
    <row r="108" spans="1:9" x14ac:dyDescent="0.2">
      <c r="A108" s="2">
        <v>107</v>
      </c>
      <c r="B108" s="4" t="s">
        <v>1407</v>
      </c>
      <c r="C108" s="4" t="s">
        <v>1408</v>
      </c>
      <c r="D108" s="4">
        <v>2011</v>
      </c>
      <c r="E108" s="4" t="s">
        <v>995</v>
      </c>
      <c r="F108" s="5" t="s">
        <v>1409</v>
      </c>
      <c r="G108" s="5" t="s">
        <v>1410</v>
      </c>
      <c r="H108" s="5"/>
      <c r="I108" s="5" t="s">
        <v>1406</v>
      </c>
    </row>
    <row r="109" spans="1:9" x14ac:dyDescent="0.2">
      <c r="A109" s="2">
        <v>108</v>
      </c>
      <c r="B109" s="4" t="s">
        <v>1411</v>
      </c>
      <c r="C109" s="4" t="s">
        <v>1412</v>
      </c>
      <c r="D109" s="4">
        <v>2014</v>
      </c>
      <c r="E109" s="4" t="s">
        <v>995</v>
      </c>
      <c r="F109" s="5" t="s">
        <v>1413</v>
      </c>
      <c r="G109" s="5" t="s">
        <v>1414</v>
      </c>
      <c r="H109" s="5"/>
      <c r="I109" s="5" t="s">
        <v>1406</v>
      </c>
    </row>
    <row r="110" spans="1:9" x14ac:dyDescent="0.2">
      <c r="A110" s="2">
        <v>109</v>
      </c>
      <c r="B110" s="4" t="s">
        <v>1415</v>
      </c>
      <c r="C110" s="4" t="s">
        <v>1416</v>
      </c>
      <c r="D110" s="4">
        <v>2009</v>
      </c>
      <c r="E110" s="4" t="s">
        <v>995</v>
      </c>
      <c r="F110" s="5"/>
      <c r="G110" s="5" t="s">
        <v>1417</v>
      </c>
      <c r="H110" s="5"/>
      <c r="I110" s="5"/>
    </row>
    <row r="111" spans="1:9" x14ac:dyDescent="0.2">
      <c r="A111" s="2">
        <v>110</v>
      </c>
      <c r="B111" s="4" t="s">
        <v>1418</v>
      </c>
      <c r="C111" s="4" t="s">
        <v>1419</v>
      </c>
      <c r="D111" s="4">
        <v>2002</v>
      </c>
      <c r="E111" s="4" t="s">
        <v>994</v>
      </c>
      <c r="F111" s="5"/>
      <c r="G111" s="5" t="s">
        <v>1420</v>
      </c>
      <c r="H111" s="5" t="s">
        <v>1421</v>
      </c>
      <c r="I111" s="5"/>
    </row>
    <row r="112" spans="1:9" x14ac:dyDescent="0.2">
      <c r="A112" s="2">
        <v>111</v>
      </c>
      <c r="B112" s="4" t="s">
        <v>1422</v>
      </c>
      <c r="C112" s="4" t="s">
        <v>1423</v>
      </c>
      <c r="D112" s="4">
        <v>1993</v>
      </c>
      <c r="E112" s="4" t="s">
        <v>994</v>
      </c>
      <c r="F112" s="5" t="s">
        <v>1424</v>
      </c>
      <c r="G112" s="5" t="s">
        <v>1425</v>
      </c>
      <c r="H112" s="5" t="s">
        <v>401</v>
      </c>
      <c r="I112" s="5" t="s">
        <v>1406</v>
      </c>
    </row>
    <row r="113" spans="1:9" x14ac:dyDescent="0.2">
      <c r="A113" s="3">
        <v>112</v>
      </c>
      <c r="B113" s="4" t="s">
        <v>1426</v>
      </c>
      <c r="C113" s="4" t="s">
        <v>1427</v>
      </c>
      <c r="D113" s="4">
        <v>2005</v>
      </c>
      <c r="E113" s="4" t="s">
        <v>995</v>
      </c>
      <c r="F113" s="5" t="s">
        <v>1428</v>
      </c>
      <c r="G113" s="5" t="s">
        <v>1429</v>
      </c>
      <c r="H113" s="5"/>
      <c r="I113" s="5" t="s">
        <v>66</v>
      </c>
    </row>
    <row r="114" spans="1:9" x14ac:dyDescent="0.2">
      <c r="A114" s="2">
        <v>113</v>
      </c>
      <c r="B114" s="4" t="s">
        <v>1430</v>
      </c>
      <c r="C114" s="4" t="s">
        <v>1431</v>
      </c>
      <c r="D114" s="4">
        <v>2007</v>
      </c>
      <c r="E114" s="4" t="s">
        <v>994</v>
      </c>
      <c r="F114" s="5"/>
      <c r="G114" s="5"/>
      <c r="H114" s="5"/>
      <c r="I114" s="5"/>
    </row>
    <row r="115" spans="1:9" x14ac:dyDescent="0.2">
      <c r="A115" s="2">
        <v>114</v>
      </c>
      <c r="B115" s="4" t="s">
        <v>1432</v>
      </c>
      <c r="C115" s="4" t="s">
        <v>1433</v>
      </c>
      <c r="D115" s="4">
        <v>2008</v>
      </c>
      <c r="E115" s="4" t="s">
        <v>995</v>
      </c>
      <c r="F115" s="5" t="s">
        <v>1434</v>
      </c>
      <c r="G115" s="5"/>
      <c r="H115" s="5"/>
      <c r="I115" s="5" t="s">
        <v>1115</v>
      </c>
    </row>
    <row r="116" spans="1:9" x14ac:dyDescent="0.2">
      <c r="A116" s="2">
        <v>115</v>
      </c>
      <c r="B116" s="4" t="s">
        <v>1435</v>
      </c>
      <c r="C116" s="4" t="s">
        <v>1436</v>
      </c>
      <c r="D116" s="4">
        <v>1998</v>
      </c>
      <c r="E116" s="4" t="s">
        <v>994</v>
      </c>
      <c r="F116" s="5"/>
      <c r="G116" s="5"/>
      <c r="H116" s="5"/>
      <c r="I116" s="5"/>
    </row>
    <row r="117" spans="1:9" x14ac:dyDescent="0.2">
      <c r="A117" s="2">
        <v>116</v>
      </c>
      <c r="B117" s="4" t="s">
        <v>1437</v>
      </c>
      <c r="C117" s="4" t="s">
        <v>1438</v>
      </c>
      <c r="D117" s="4">
        <v>2001</v>
      </c>
      <c r="E117" s="4" t="s">
        <v>995</v>
      </c>
      <c r="F117" s="5"/>
      <c r="G117" s="5" t="s">
        <v>1439</v>
      </c>
      <c r="H117" s="5"/>
      <c r="I117" s="5" t="s">
        <v>1440</v>
      </c>
    </row>
    <row r="118" spans="1:9" x14ac:dyDescent="0.2">
      <c r="A118" s="2">
        <v>117</v>
      </c>
      <c r="B118" s="4" t="s">
        <v>1441</v>
      </c>
      <c r="C118" s="4" t="s">
        <v>1442</v>
      </c>
      <c r="D118" s="4">
        <v>1999</v>
      </c>
      <c r="E118" s="4" t="s">
        <v>994</v>
      </c>
      <c r="F118" s="5"/>
      <c r="G118" s="5"/>
      <c r="H118" s="5"/>
      <c r="I118" s="5"/>
    </row>
    <row r="119" spans="1:9" x14ac:dyDescent="0.2">
      <c r="A119" s="2">
        <v>118</v>
      </c>
      <c r="B119" s="4" t="s">
        <v>1443</v>
      </c>
      <c r="C119" s="4" t="s">
        <v>1444</v>
      </c>
      <c r="D119" s="4">
        <v>1999</v>
      </c>
      <c r="E119" s="4" t="s">
        <v>994</v>
      </c>
      <c r="F119" s="5" t="s">
        <v>1445</v>
      </c>
      <c r="G119" s="5" t="s">
        <v>1446</v>
      </c>
      <c r="H119" s="5" t="s">
        <v>401</v>
      </c>
      <c r="I119" s="5" t="s">
        <v>1406</v>
      </c>
    </row>
    <row r="120" spans="1:9" x14ac:dyDescent="0.2">
      <c r="A120" s="2">
        <v>119</v>
      </c>
      <c r="B120" s="4" t="s">
        <v>1447</v>
      </c>
      <c r="C120" s="4" t="s">
        <v>1448</v>
      </c>
      <c r="D120" s="4">
        <v>2015</v>
      </c>
      <c r="E120" s="4" t="s">
        <v>995</v>
      </c>
      <c r="F120" s="5" t="s">
        <v>1449</v>
      </c>
      <c r="G120" s="5" t="s">
        <v>1450</v>
      </c>
      <c r="H120" s="5"/>
      <c r="I120" s="5" t="s">
        <v>66</v>
      </c>
    </row>
    <row r="121" spans="1:9" x14ac:dyDescent="0.2">
      <c r="A121" s="2">
        <v>120</v>
      </c>
      <c r="B121" s="4" t="s">
        <v>1451</v>
      </c>
      <c r="C121" s="4" t="s">
        <v>1452</v>
      </c>
      <c r="D121" s="4">
        <v>2015</v>
      </c>
      <c r="E121" s="4" t="s">
        <v>995</v>
      </c>
      <c r="F121" s="5" t="s">
        <v>1453</v>
      </c>
      <c r="G121" s="5" t="s">
        <v>1454</v>
      </c>
      <c r="H121" s="5"/>
      <c r="I121" s="5" t="s">
        <v>1455</v>
      </c>
    </row>
    <row r="122" spans="1:9" x14ac:dyDescent="0.2">
      <c r="A122" s="2">
        <v>121</v>
      </c>
      <c r="B122" s="4" t="s">
        <v>1456</v>
      </c>
      <c r="C122" s="4" t="s">
        <v>1457</v>
      </c>
      <c r="D122" s="4">
        <v>2004</v>
      </c>
      <c r="E122" s="4" t="s">
        <v>994</v>
      </c>
      <c r="F122" s="5" t="s">
        <v>1458</v>
      </c>
      <c r="G122" s="5"/>
      <c r="H122" s="4" t="s">
        <v>132</v>
      </c>
      <c r="I122" s="5" t="s">
        <v>1115</v>
      </c>
    </row>
    <row r="123" spans="1:9" x14ac:dyDescent="0.2">
      <c r="A123" s="2">
        <v>122</v>
      </c>
      <c r="B123" s="4" t="s">
        <v>1459</v>
      </c>
      <c r="C123" s="4" t="s">
        <v>1460</v>
      </c>
      <c r="D123" s="4">
        <v>2010</v>
      </c>
      <c r="E123" s="4" t="s">
        <v>994</v>
      </c>
      <c r="F123" s="5" t="s">
        <v>1461</v>
      </c>
      <c r="G123" s="5"/>
      <c r="H123" s="4" t="s">
        <v>132</v>
      </c>
      <c r="I123" s="5" t="s">
        <v>1115</v>
      </c>
    </row>
    <row r="124" spans="1:9" x14ac:dyDescent="0.2">
      <c r="A124" s="2">
        <v>123</v>
      </c>
      <c r="B124" s="4" t="s">
        <v>1462</v>
      </c>
      <c r="C124" s="4" t="s">
        <v>1463</v>
      </c>
      <c r="D124" s="4">
        <v>2015</v>
      </c>
      <c r="E124" s="4" t="s">
        <v>994</v>
      </c>
      <c r="F124" s="5"/>
      <c r="G124" s="5" t="s">
        <v>1464</v>
      </c>
      <c r="H124" s="5"/>
      <c r="I124" s="5"/>
    </row>
    <row r="125" spans="1:9" x14ac:dyDescent="0.2">
      <c r="A125" s="2">
        <v>124</v>
      </c>
      <c r="B125" s="4" t="s">
        <v>1465</v>
      </c>
      <c r="C125" s="4" t="s">
        <v>1466</v>
      </c>
      <c r="D125" s="4">
        <v>2015</v>
      </c>
      <c r="E125" s="4" t="s">
        <v>994</v>
      </c>
      <c r="F125" s="5" t="s">
        <v>1467</v>
      </c>
      <c r="G125" s="5"/>
      <c r="H125" s="5" t="s">
        <v>132</v>
      </c>
      <c r="I125" s="5" t="s">
        <v>1115</v>
      </c>
    </row>
    <row r="126" spans="1:9" x14ac:dyDescent="0.2">
      <c r="A126" s="2">
        <v>125</v>
      </c>
      <c r="B126" s="4" t="s">
        <v>1468</v>
      </c>
      <c r="C126" s="4" t="s">
        <v>1412</v>
      </c>
      <c r="D126" s="4">
        <v>2010</v>
      </c>
      <c r="E126" s="4" t="s">
        <v>995</v>
      </c>
      <c r="F126" s="5" t="s">
        <v>1469</v>
      </c>
      <c r="G126" s="5" t="s">
        <v>1470</v>
      </c>
      <c r="H126" s="5"/>
      <c r="I126" s="5" t="s">
        <v>1471</v>
      </c>
    </row>
    <row r="127" spans="1:9" x14ac:dyDescent="0.2">
      <c r="A127" s="2">
        <v>126</v>
      </c>
      <c r="B127" s="4" t="s">
        <v>1472</v>
      </c>
      <c r="C127" s="4" t="s">
        <v>1473</v>
      </c>
      <c r="D127" s="4">
        <v>2011</v>
      </c>
      <c r="E127" s="4" t="s">
        <v>995</v>
      </c>
      <c r="F127" s="5" t="s">
        <v>1474</v>
      </c>
      <c r="G127" s="5" t="s">
        <v>1475</v>
      </c>
      <c r="H127" s="5"/>
      <c r="I127" s="5" t="s">
        <v>1406</v>
      </c>
    </row>
    <row r="128" spans="1:9" x14ac:dyDescent="0.2">
      <c r="A128" s="3">
        <v>127</v>
      </c>
      <c r="B128" s="4" t="s">
        <v>400</v>
      </c>
      <c r="C128" s="4" t="s">
        <v>1476</v>
      </c>
      <c r="D128" s="4">
        <v>1997</v>
      </c>
      <c r="E128" s="4" t="s">
        <v>994</v>
      </c>
      <c r="F128" s="5"/>
      <c r="G128" s="5"/>
      <c r="H128" s="5" t="s">
        <v>401</v>
      </c>
      <c r="I128" s="5"/>
    </row>
    <row r="129" spans="1:9" x14ac:dyDescent="0.2">
      <c r="A129" s="2">
        <v>128</v>
      </c>
      <c r="B129" s="4" t="s">
        <v>1477</v>
      </c>
      <c r="C129" s="4" t="s">
        <v>1478</v>
      </c>
      <c r="D129" s="4">
        <v>1998</v>
      </c>
      <c r="E129" s="4" t="s">
        <v>994</v>
      </c>
      <c r="F129" s="5"/>
      <c r="G129" s="5"/>
      <c r="H129" s="5" t="s">
        <v>1479</v>
      </c>
      <c r="I129" s="5"/>
    </row>
    <row r="130" spans="1:9" x14ac:dyDescent="0.2">
      <c r="A130" s="2">
        <v>129</v>
      </c>
      <c r="B130" s="4" t="s">
        <v>1480</v>
      </c>
      <c r="C130" s="4" t="s">
        <v>1481</v>
      </c>
      <c r="D130" s="4">
        <v>1995</v>
      </c>
      <c r="E130" s="4" t="s">
        <v>994</v>
      </c>
      <c r="F130" s="5" t="s">
        <v>1482</v>
      </c>
      <c r="G130" s="5"/>
      <c r="H130" s="5" t="s">
        <v>132</v>
      </c>
      <c r="I130" s="5" t="s">
        <v>1115</v>
      </c>
    </row>
    <row r="131" spans="1:9" x14ac:dyDescent="0.2">
      <c r="A131" s="2">
        <v>130</v>
      </c>
      <c r="B131" s="4" t="s">
        <v>1483</v>
      </c>
      <c r="C131" s="4" t="s">
        <v>1484</v>
      </c>
      <c r="D131" s="4">
        <v>2003</v>
      </c>
      <c r="E131" s="4" t="s">
        <v>994</v>
      </c>
      <c r="F131" s="5"/>
      <c r="G131" s="5"/>
      <c r="H131" s="5" t="s">
        <v>1485</v>
      </c>
      <c r="I131" s="5"/>
    </row>
    <row r="132" spans="1:9" x14ac:dyDescent="0.2">
      <c r="A132" s="2">
        <v>131</v>
      </c>
      <c r="B132" s="4" t="s">
        <v>1486</v>
      </c>
      <c r="C132" s="4" t="s">
        <v>1487</v>
      </c>
      <c r="D132" s="4">
        <v>2004</v>
      </c>
      <c r="E132" s="4" t="s">
        <v>994</v>
      </c>
      <c r="F132" s="5"/>
      <c r="G132" s="5"/>
      <c r="H132" s="5"/>
      <c r="I132" s="5"/>
    </row>
    <row r="133" spans="1:9" x14ac:dyDescent="0.2">
      <c r="A133" s="2">
        <v>132</v>
      </c>
      <c r="B133" s="4" t="s">
        <v>1488</v>
      </c>
      <c r="C133" s="4" t="s">
        <v>1489</v>
      </c>
      <c r="D133" s="4">
        <v>1998</v>
      </c>
      <c r="E133" s="4" t="s">
        <v>994</v>
      </c>
      <c r="F133" s="5"/>
      <c r="G133" s="5"/>
      <c r="H133" s="5"/>
      <c r="I133" s="5"/>
    </row>
    <row r="134" spans="1:9" x14ac:dyDescent="0.2">
      <c r="A134" s="2">
        <v>133</v>
      </c>
      <c r="B134" s="4" t="s">
        <v>1490</v>
      </c>
      <c r="C134" s="4" t="s">
        <v>1491</v>
      </c>
      <c r="D134" s="4">
        <v>2008</v>
      </c>
      <c r="E134" s="4" t="s">
        <v>994</v>
      </c>
      <c r="F134" s="5" t="s">
        <v>1492</v>
      </c>
      <c r="G134" s="5" t="s">
        <v>1493</v>
      </c>
      <c r="H134" s="5" t="s">
        <v>413</v>
      </c>
      <c r="I134" s="5"/>
    </row>
    <row r="135" spans="1:9" x14ac:dyDescent="0.2">
      <c r="A135" s="2">
        <v>134</v>
      </c>
      <c r="B135" s="4" t="s">
        <v>1494</v>
      </c>
      <c r="C135" s="4" t="s">
        <v>1495</v>
      </c>
      <c r="D135" s="4">
        <v>2016</v>
      </c>
      <c r="E135" s="4" t="s">
        <v>995</v>
      </c>
      <c r="F135" s="5" t="s">
        <v>1496</v>
      </c>
      <c r="G135" s="5" t="s">
        <v>1497</v>
      </c>
      <c r="H135" s="5"/>
      <c r="I135" s="5" t="s">
        <v>1406</v>
      </c>
    </row>
    <row r="136" spans="1:9" x14ac:dyDescent="0.2">
      <c r="A136" s="2">
        <v>135</v>
      </c>
      <c r="B136" s="4" t="s">
        <v>1498</v>
      </c>
      <c r="C136" s="4" t="s">
        <v>1499</v>
      </c>
      <c r="D136" s="4">
        <v>2013</v>
      </c>
      <c r="E136" s="4" t="s">
        <v>995</v>
      </c>
      <c r="F136" s="5" t="s">
        <v>1500</v>
      </c>
      <c r="G136" s="5"/>
      <c r="H136" s="5"/>
      <c r="I136" s="5" t="s">
        <v>1115</v>
      </c>
    </row>
    <row r="137" spans="1:9" x14ac:dyDescent="0.2">
      <c r="A137" s="2">
        <v>136</v>
      </c>
      <c r="B137" s="4" t="s">
        <v>1501</v>
      </c>
      <c r="C137" s="4" t="s">
        <v>1502</v>
      </c>
      <c r="D137" s="4">
        <v>2005</v>
      </c>
      <c r="E137" s="4" t="s">
        <v>994</v>
      </c>
      <c r="F137" s="5" t="s">
        <v>1503</v>
      </c>
      <c r="G137" s="5" t="s">
        <v>1504</v>
      </c>
      <c r="H137" s="5" t="s">
        <v>14</v>
      </c>
      <c r="I137" s="5" t="s">
        <v>1006</v>
      </c>
    </row>
    <row r="138" spans="1:9" x14ac:dyDescent="0.2">
      <c r="A138" s="2">
        <v>137</v>
      </c>
      <c r="B138" s="4" t="s">
        <v>1505</v>
      </c>
      <c r="C138" s="4" t="s">
        <v>1506</v>
      </c>
      <c r="D138" s="4">
        <v>2007</v>
      </c>
      <c r="E138" s="4" t="s">
        <v>994</v>
      </c>
      <c r="F138" s="5" t="s">
        <v>1507</v>
      </c>
      <c r="G138" s="5" t="s">
        <v>1508</v>
      </c>
      <c r="H138" s="5" t="s">
        <v>14</v>
      </c>
      <c r="I138" s="5" t="s">
        <v>1006</v>
      </c>
    </row>
    <row r="139" spans="1:9" x14ac:dyDescent="0.2">
      <c r="A139" s="2">
        <v>138</v>
      </c>
      <c r="B139" s="4" t="s">
        <v>1509</v>
      </c>
      <c r="C139" s="4" t="s">
        <v>1510</v>
      </c>
      <c r="D139" s="4">
        <v>1998</v>
      </c>
      <c r="E139" s="4" t="s">
        <v>994</v>
      </c>
      <c r="F139" s="5" t="s">
        <v>1511</v>
      </c>
      <c r="G139" s="5" t="s">
        <v>1512</v>
      </c>
      <c r="H139" s="5" t="s">
        <v>14</v>
      </c>
      <c r="I139" s="5" t="s">
        <v>1006</v>
      </c>
    </row>
    <row r="140" spans="1:9" x14ac:dyDescent="0.2">
      <c r="A140" s="2">
        <v>139</v>
      </c>
      <c r="B140" s="4" t="s">
        <v>1513</v>
      </c>
      <c r="C140" s="4" t="s">
        <v>1514</v>
      </c>
      <c r="D140" s="4">
        <v>2006</v>
      </c>
      <c r="E140" s="4" t="s">
        <v>994</v>
      </c>
      <c r="F140" s="5"/>
      <c r="G140" s="5" t="s">
        <v>1515</v>
      </c>
      <c r="H140" s="5" t="s">
        <v>1516</v>
      </c>
      <c r="I140" s="5" t="s">
        <v>1006</v>
      </c>
    </row>
    <row r="141" spans="1:9" x14ac:dyDescent="0.2">
      <c r="A141" s="2">
        <v>140</v>
      </c>
      <c r="B141" s="4" t="s">
        <v>1517</v>
      </c>
      <c r="C141" s="4" t="s">
        <v>1518</v>
      </c>
      <c r="D141" s="4">
        <v>2003</v>
      </c>
      <c r="E141" s="4" t="s">
        <v>994</v>
      </c>
      <c r="F141" s="5"/>
      <c r="G141" s="5" t="s">
        <v>1519</v>
      </c>
      <c r="H141" s="5" t="s">
        <v>1516</v>
      </c>
      <c r="I141" s="5" t="s">
        <v>1006</v>
      </c>
    </row>
    <row r="142" spans="1:9" x14ac:dyDescent="0.2">
      <c r="A142" s="2">
        <v>141</v>
      </c>
      <c r="B142" s="4" t="s">
        <v>1520</v>
      </c>
      <c r="C142" s="4" t="s">
        <v>1521</v>
      </c>
      <c r="D142" s="4">
        <v>2002</v>
      </c>
      <c r="E142" s="4" t="s">
        <v>994</v>
      </c>
      <c r="F142" s="5"/>
      <c r="G142" s="5" t="s">
        <v>1522</v>
      </c>
      <c r="H142" s="5" t="s">
        <v>1516</v>
      </c>
      <c r="I142" s="5"/>
    </row>
    <row r="143" spans="1:9" x14ac:dyDescent="0.2">
      <c r="A143" s="2">
        <v>142</v>
      </c>
      <c r="B143" s="4" t="s">
        <v>1523</v>
      </c>
      <c r="C143" s="4" t="s">
        <v>1524</v>
      </c>
      <c r="D143" s="4">
        <v>1992</v>
      </c>
      <c r="E143" s="4" t="s">
        <v>995</v>
      </c>
      <c r="F143" s="5" t="s">
        <v>1525</v>
      </c>
      <c r="G143" s="5" t="s">
        <v>1526</v>
      </c>
      <c r="H143" s="5"/>
      <c r="I143" s="5" t="s">
        <v>1055</v>
      </c>
    </row>
    <row r="144" spans="1:9" x14ac:dyDescent="0.2">
      <c r="A144" s="2">
        <v>143</v>
      </c>
      <c r="B144" s="4" t="s">
        <v>1527</v>
      </c>
      <c r="C144" s="4" t="s">
        <v>1528</v>
      </c>
      <c r="D144" s="4">
        <v>1997</v>
      </c>
      <c r="E144" s="4" t="s">
        <v>995</v>
      </c>
      <c r="F144" s="5" t="s">
        <v>1529</v>
      </c>
      <c r="G144" s="5" t="s">
        <v>1530</v>
      </c>
      <c r="H144" s="5"/>
      <c r="I144" s="5" t="s">
        <v>1055</v>
      </c>
    </row>
    <row r="145" spans="1:9" x14ac:dyDescent="0.2">
      <c r="A145" s="2">
        <v>144</v>
      </c>
      <c r="B145" s="4" t="s">
        <v>1531</v>
      </c>
      <c r="C145" s="4" t="s">
        <v>1532</v>
      </c>
      <c r="D145" s="4">
        <v>1999</v>
      </c>
      <c r="E145" s="4" t="s">
        <v>995</v>
      </c>
      <c r="F145" s="5" t="s">
        <v>1533</v>
      </c>
      <c r="G145" s="5" t="s">
        <v>1534</v>
      </c>
      <c r="H145" s="5"/>
      <c r="I145" s="5" t="s">
        <v>1055</v>
      </c>
    </row>
    <row r="146" spans="1:9" x14ac:dyDescent="0.2">
      <c r="A146" s="2">
        <v>145</v>
      </c>
      <c r="B146" s="4" t="s">
        <v>1535</v>
      </c>
      <c r="C146" s="4" t="s">
        <v>1536</v>
      </c>
      <c r="D146" s="4">
        <v>2000</v>
      </c>
      <c r="E146" s="4" t="s">
        <v>995</v>
      </c>
      <c r="F146" s="5" t="s">
        <v>1537</v>
      </c>
      <c r="G146" s="5" t="s">
        <v>1538</v>
      </c>
      <c r="H146" s="5"/>
      <c r="I146" s="5" t="s">
        <v>1055</v>
      </c>
    </row>
    <row r="147" spans="1:9" x14ac:dyDescent="0.2">
      <c r="A147" s="2">
        <v>146</v>
      </c>
      <c r="B147" s="4" t="s">
        <v>1539</v>
      </c>
      <c r="C147" s="4" t="s">
        <v>1540</v>
      </c>
      <c r="D147" s="4">
        <v>2000</v>
      </c>
      <c r="E147" s="4" t="s">
        <v>995</v>
      </c>
      <c r="F147" s="5" t="s">
        <v>1541</v>
      </c>
      <c r="G147" s="5" t="s">
        <v>1542</v>
      </c>
      <c r="H147" s="5"/>
      <c r="I147" s="5" t="s">
        <v>1055</v>
      </c>
    </row>
    <row r="148" spans="1:9" x14ac:dyDescent="0.2">
      <c r="A148" s="2">
        <v>147</v>
      </c>
      <c r="B148" s="4" t="s">
        <v>1543</v>
      </c>
      <c r="C148" s="4" t="s">
        <v>1544</v>
      </c>
      <c r="D148" s="4">
        <v>2000</v>
      </c>
      <c r="E148" s="4" t="s">
        <v>995</v>
      </c>
      <c r="F148" s="5" t="s">
        <v>1545</v>
      </c>
      <c r="G148" s="5" t="s">
        <v>1546</v>
      </c>
      <c r="H148" s="5"/>
      <c r="I148" s="5" t="s">
        <v>1055</v>
      </c>
    </row>
    <row r="149" spans="1:9" x14ac:dyDescent="0.2">
      <c r="A149" s="2">
        <v>148</v>
      </c>
      <c r="B149" s="4" t="s">
        <v>1547</v>
      </c>
      <c r="C149" s="4" t="s">
        <v>1548</v>
      </c>
      <c r="D149" s="4">
        <v>2003</v>
      </c>
      <c r="E149" s="4" t="s">
        <v>995</v>
      </c>
      <c r="F149" s="5" t="s">
        <v>1549</v>
      </c>
      <c r="G149" s="5" t="s">
        <v>1550</v>
      </c>
      <c r="H149" s="5"/>
      <c r="I149" s="5" t="s">
        <v>1055</v>
      </c>
    </row>
    <row r="150" spans="1:9" x14ac:dyDescent="0.2">
      <c r="A150" s="2">
        <v>149</v>
      </c>
      <c r="B150" s="4" t="s">
        <v>1551</v>
      </c>
      <c r="C150" s="4" t="s">
        <v>1502</v>
      </c>
      <c r="D150" s="4">
        <v>2005</v>
      </c>
      <c r="E150" s="4" t="s">
        <v>995</v>
      </c>
      <c r="F150" s="5" t="s">
        <v>1552</v>
      </c>
      <c r="G150" s="5" t="s">
        <v>1553</v>
      </c>
      <c r="H150" s="5"/>
      <c r="I150" s="5" t="s">
        <v>1055</v>
      </c>
    </row>
    <row r="151" spans="1:9" x14ac:dyDescent="0.2">
      <c r="A151" s="2">
        <v>150</v>
      </c>
      <c r="B151" s="4" t="s">
        <v>1554</v>
      </c>
      <c r="C151" s="4" t="s">
        <v>1555</v>
      </c>
      <c r="D151" s="4">
        <v>2009</v>
      </c>
      <c r="E151" s="4" t="s">
        <v>995</v>
      </c>
      <c r="F151" s="5" t="s">
        <v>1556</v>
      </c>
      <c r="G151" s="5" t="s">
        <v>1557</v>
      </c>
      <c r="H151" s="5"/>
      <c r="I151" s="5" t="s">
        <v>1055</v>
      </c>
    </row>
    <row r="152" spans="1:9" x14ac:dyDescent="0.2">
      <c r="A152" s="2">
        <v>151</v>
      </c>
      <c r="B152" s="4" t="s">
        <v>1558</v>
      </c>
      <c r="C152" s="4" t="s">
        <v>1559</v>
      </c>
      <c r="D152" s="4">
        <v>2011</v>
      </c>
      <c r="E152" s="4" t="s">
        <v>995</v>
      </c>
      <c r="F152" s="5" t="s">
        <v>1560</v>
      </c>
      <c r="G152" s="5" t="s">
        <v>1561</v>
      </c>
      <c r="H152" s="5"/>
      <c r="I152" s="5" t="s">
        <v>1055</v>
      </c>
    </row>
    <row r="153" spans="1:9" x14ac:dyDescent="0.2">
      <c r="A153" s="2">
        <v>152</v>
      </c>
      <c r="B153" s="4" t="s">
        <v>1562</v>
      </c>
      <c r="C153" s="4" t="s">
        <v>1563</v>
      </c>
      <c r="D153" s="4">
        <v>2014</v>
      </c>
      <c r="E153" s="4" t="s">
        <v>995</v>
      </c>
      <c r="F153" s="5" t="s">
        <v>1564</v>
      </c>
      <c r="G153" s="5" t="s">
        <v>1565</v>
      </c>
      <c r="H153" s="5"/>
      <c r="I153" s="5" t="s">
        <v>1055</v>
      </c>
    </row>
    <row r="154" spans="1:9" x14ac:dyDescent="0.2">
      <c r="A154" s="2">
        <v>153</v>
      </c>
      <c r="B154" s="4" t="s">
        <v>1566</v>
      </c>
      <c r="C154" s="4" t="s">
        <v>1567</v>
      </c>
      <c r="D154" s="4">
        <v>2016</v>
      </c>
      <c r="E154" s="4" t="s">
        <v>995</v>
      </c>
      <c r="F154" s="5" t="s">
        <v>1568</v>
      </c>
      <c r="G154" s="5" t="s">
        <v>1569</v>
      </c>
      <c r="H154" s="5"/>
      <c r="I154" s="5" t="s">
        <v>1055</v>
      </c>
    </row>
    <row r="155" spans="1:9" x14ac:dyDescent="0.2">
      <c r="A155" s="2">
        <v>154</v>
      </c>
      <c r="B155" s="4" t="s">
        <v>1570</v>
      </c>
      <c r="C155" s="4" t="s">
        <v>1571</v>
      </c>
      <c r="D155" s="4">
        <v>2017</v>
      </c>
      <c r="E155" s="4" t="s">
        <v>995</v>
      </c>
      <c r="F155" s="5" t="s">
        <v>1572</v>
      </c>
      <c r="G155" s="5" t="s">
        <v>1573</v>
      </c>
      <c r="H155" s="5"/>
      <c r="I155" s="5" t="s">
        <v>1055</v>
      </c>
    </row>
    <row r="156" spans="1:9" x14ac:dyDescent="0.2">
      <c r="A156" s="2">
        <v>155</v>
      </c>
      <c r="B156" s="4" t="s">
        <v>1574</v>
      </c>
      <c r="C156" s="4" t="s">
        <v>1575</v>
      </c>
      <c r="D156" s="4">
        <v>2000</v>
      </c>
      <c r="E156" s="4" t="s">
        <v>995</v>
      </c>
      <c r="F156" s="5" t="s">
        <v>1576</v>
      </c>
      <c r="G156" s="5" t="s">
        <v>1577</v>
      </c>
      <c r="H156" s="5"/>
      <c r="I156" s="5" t="s">
        <v>66</v>
      </c>
    </row>
    <row r="157" spans="1:9" x14ac:dyDescent="0.2">
      <c r="A157" s="3">
        <v>156</v>
      </c>
      <c r="B157" s="4" t="s">
        <v>1578</v>
      </c>
      <c r="C157" s="4" t="s">
        <v>1579</v>
      </c>
      <c r="D157" s="4">
        <v>1997</v>
      </c>
      <c r="E157" s="4" t="s">
        <v>995</v>
      </c>
      <c r="F157" s="5" t="s">
        <v>1580</v>
      </c>
      <c r="G157" s="5" t="s">
        <v>1581</v>
      </c>
      <c r="H157" s="5"/>
      <c r="I157" s="5" t="s">
        <v>1055</v>
      </c>
    </row>
    <row r="158" spans="1:9" x14ac:dyDescent="0.2">
      <c r="A158" s="2">
        <v>157</v>
      </c>
      <c r="B158" s="4" t="s">
        <v>1582</v>
      </c>
      <c r="C158" s="4" t="s">
        <v>1583</v>
      </c>
      <c r="D158" s="4">
        <v>2016</v>
      </c>
      <c r="E158" s="4" t="s">
        <v>995</v>
      </c>
      <c r="F158" s="5" t="s">
        <v>1584</v>
      </c>
      <c r="G158" s="5" t="s">
        <v>1585</v>
      </c>
      <c r="H158" s="5"/>
      <c r="I158" s="5" t="s">
        <v>1055</v>
      </c>
    </row>
    <row r="159" spans="1:9" x14ac:dyDescent="0.2">
      <c r="A159" s="2">
        <v>158</v>
      </c>
      <c r="B159" s="4" t="s">
        <v>1586</v>
      </c>
      <c r="C159" s="4" t="s">
        <v>1587</v>
      </c>
      <c r="D159" s="4">
        <v>2008</v>
      </c>
      <c r="E159" s="4" t="s">
        <v>994</v>
      </c>
      <c r="F159" s="5"/>
      <c r="G159" s="5" t="s">
        <v>1588</v>
      </c>
      <c r="H159" s="4" t="s">
        <v>132</v>
      </c>
      <c r="I159" s="5" t="s">
        <v>1115</v>
      </c>
    </row>
    <row r="160" spans="1:9" x14ac:dyDescent="0.2">
      <c r="A160" s="3">
        <v>159</v>
      </c>
      <c r="B160" s="4" t="s">
        <v>1589</v>
      </c>
      <c r="C160" s="4" t="s">
        <v>1590</v>
      </c>
      <c r="D160" s="4">
        <v>2009</v>
      </c>
      <c r="E160" s="4" t="s">
        <v>994</v>
      </c>
      <c r="F160" s="5" t="s">
        <v>1591</v>
      </c>
      <c r="G160" s="5" t="s">
        <v>1592</v>
      </c>
      <c r="H160" s="4" t="s">
        <v>132</v>
      </c>
      <c r="I160" s="5" t="s">
        <v>1115</v>
      </c>
    </row>
    <row r="161" spans="1:9" x14ac:dyDescent="0.2">
      <c r="A161" s="2">
        <v>160</v>
      </c>
      <c r="B161" s="4" t="s">
        <v>1593</v>
      </c>
      <c r="C161" s="4" t="s">
        <v>1594</v>
      </c>
      <c r="D161" s="4">
        <v>2008</v>
      </c>
      <c r="E161" s="4" t="s">
        <v>994</v>
      </c>
      <c r="F161" s="5" t="s">
        <v>1595</v>
      </c>
      <c r="G161" s="5" t="s">
        <v>1596</v>
      </c>
      <c r="H161" s="4" t="s">
        <v>132</v>
      </c>
      <c r="I161" s="5" t="s">
        <v>1115</v>
      </c>
    </row>
    <row r="162" spans="1:9" x14ac:dyDescent="0.2">
      <c r="A162" s="2">
        <v>161</v>
      </c>
      <c r="B162" s="4" t="s">
        <v>1597</v>
      </c>
      <c r="C162" s="4" t="s">
        <v>1598</v>
      </c>
      <c r="D162" s="4">
        <v>1991</v>
      </c>
      <c r="E162" s="4" t="s">
        <v>995</v>
      </c>
      <c r="F162" s="5" t="s">
        <v>1599</v>
      </c>
      <c r="G162" s="5" t="s">
        <v>1600</v>
      </c>
      <c r="H162" s="5"/>
      <c r="I162" s="5" t="s">
        <v>1115</v>
      </c>
    </row>
    <row r="163" spans="1:9" x14ac:dyDescent="0.2">
      <c r="A163" s="2">
        <v>162</v>
      </c>
      <c r="B163" s="4" t="s">
        <v>1601</v>
      </c>
      <c r="C163" s="4" t="s">
        <v>1602</v>
      </c>
      <c r="D163" s="4">
        <v>1995</v>
      </c>
      <c r="E163" s="4" t="s">
        <v>995</v>
      </c>
      <c r="F163" s="5" t="s">
        <v>1603</v>
      </c>
      <c r="G163" s="5" t="s">
        <v>1604</v>
      </c>
      <c r="H163" s="5"/>
      <c r="I163" s="5" t="s">
        <v>1115</v>
      </c>
    </row>
    <row r="164" spans="1:9" x14ac:dyDescent="0.2">
      <c r="A164" s="2">
        <v>163</v>
      </c>
      <c r="B164" s="4" t="s">
        <v>1605</v>
      </c>
      <c r="C164" s="4" t="s">
        <v>1606</v>
      </c>
      <c r="D164" s="4">
        <v>1993</v>
      </c>
      <c r="E164" s="4" t="s">
        <v>995</v>
      </c>
      <c r="F164" s="5" t="s">
        <v>1607</v>
      </c>
      <c r="G164" s="5" t="s">
        <v>1608</v>
      </c>
      <c r="H164" s="5"/>
      <c r="I164" s="5" t="s">
        <v>1115</v>
      </c>
    </row>
    <row r="165" spans="1:9" x14ac:dyDescent="0.2">
      <c r="A165" s="2">
        <v>164</v>
      </c>
      <c r="B165" s="4" t="s">
        <v>1609</v>
      </c>
      <c r="C165" s="4" t="s">
        <v>1610</v>
      </c>
      <c r="D165" s="4">
        <v>1989</v>
      </c>
      <c r="E165" s="4" t="s">
        <v>994</v>
      </c>
      <c r="F165" s="5"/>
      <c r="G165" s="5" t="s">
        <v>1611</v>
      </c>
      <c r="H165" s="5" t="s">
        <v>132</v>
      </c>
      <c r="I165" s="5" t="s">
        <v>1115</v>
      </c>
    </row>
    <row r="166" spans="1:9" x14ac:dyDescent="0.2">
      <c r="A166" s="2">
        <v>165</v>
      </c>
      <c r="B166" s="4" t="s">
        <v>1612</v>
      </c>
      <c r="C166" s="4" t="s">
        <v>1613</v>
      </c>
      <c r="D166" s="4">
        <v>1990</v>
      </c>
      <c r="E166" s="4" t="s">
        <v>994</v>
      </c>
      <c r="F166" s="5" t="s">
        <v>1614</v>
      </c>
      <c r="G166" s="5" t="s">
        <v>1615</v>
      </c>
      <c r="H166" s="4" t="s">
        <v>132</v>
      </c>
      <c r="I166" s="5" t="s">
        <v>1115</v>
      </c>
    </row>
    <row r="167" spans="1:9" x14ac:dyDescent="0.2">
      <c r="A167" s="2">
        <v>166</v>
      </c>
      <c r="B167" s="4" t="s">
        <v>1616</v>
      </c>
      <c r="C167" s="4" t="s">
        <v>1617</v>
      </c>
      <c r="D167" s="4">
        <v>2001</v>
      </c>
      <c r="E167" s="4" t="s">
        <v>994</v>
      </c>
      <c r="F167" s="5" t="s">
        <v>1618</v>
      </c>
      <c r="G167" s="5" t="s">
        <v>1619</v>
      </c>
      <c r="H167" s="5" t="s">
        <v>132</v>
      </c>
      <c r="I167" s="5" t="s">
        <v>1115</v>
      </c>
    </row>
    <row r="168" spans="1:9" x14ac:dyDescent="0.2">
      <c r="A168" s="2">
        <v>167</v>
      </c>
      <c r="B168" s="4" t="s">
        <v>1620</v>
      </c>
      <c r="C168" s="4" t="s">
        <v>1621</v>
      </c>
      <c r="D168" s="4">
        <v>2011</v>
      </c>
      <c r="E168" s="4" t="s">
        <v>994</v>
      </c>
      <c r="F168" s="5"/>
      <c r="G168" s="5" t="s">
        <v>1622</v>
      </c>
      <c r="H168" s="5" t="s">
        <v>132</v>
      </c>
      <c r="I168" s="5" t="s">
        <v>1115</v>
      </c>
    </row>
    <row r="169" spans="1:9" x14ac:dyDescent="0.2">
      <c r="A169" s="2">
        <v>168</v>
      </c>
      <c r="B169" s="4" t="s">
        <v>1623</v>
      </c>
      <c r="C169" s="4" t="s">
        <v>1621</v>
      </c>
      <c r="D169" s="4">
        <v>2012</v>
      </c>
      <c r="E169" s="4" t="s">
        <v>994</v>
      </c>
      <c r="F169" s="5"/>
      <c r="G169" s="5" t="s">
        <v>1624</v>
      </c>
      <c r="H169" s="5" t="s">
        <v>132</v>
      </c>
      <c r="I169" s="5" t="s">
        <v>1115</v>
      </c>
    </row>
    <row r="170" spans="1:9" x14ac:dyDescent="0.2">
      <c r="A170" s="2">
        <v>169</v>
      </c>
      <c r="B170" s="4" t="s">
        <v>1625</v>
      </c>
      <c r="C170" s="4" t="s">
        <v>1626</v>
      </c>
      <c r="D170" s="4">
        <v>2017</v>
      </c>
      <c r="E170" s="4" t="s">
        <v>994</v>
      </c>
      <c r="F170" s="5" t="s">
        <v>1627</v>
      </c>
      <c r="G170" s="5" t="s">
        <v>1628</v>
      </c>
      <c r="H170" s="5" t="s">
        <v>132</v>
      </c>
      <c r="I170" s="5" t="s">
        <v>1115</v>
      </c>
    </row>
    <row r="171" spans="1:9" x14ac:dyDescent="0.2">
      <c r="A171" s="2">
        <v>170</v>
      </c>
      <c r="B171" s="4" t="s">
        <v>1629</v>
      </c>
      <c r="C171" s="4" t="s">
        <v>1630</v>
      </c>
      <c r="D171" s="4">
        <v>2017</v>
      </c>
      <c r="E171" s="4" t="s">
        <v>995</v>
      </c>
      <c r="F171" s="5" t="s">
        <v>1631</v>
      </c>
      <c r="G171" s="5" t="s">
        <v>1632</v>
      </c>
      <c r="H171" s="5"/>
      <c r="I171" s="5" t="s">
        <v>1115</v>
      </c>
    </row>
    <row r="172" spans="1:9" x14ac:dyDescent="0.2">
      <c r="A172" s="2">
        <v>171</v>
      </c>
      <c r="B172" s="4" t="s">
        <v>1633</v>
      </c>
      <c r="C172" s="4" t="s">
        <v>1634</v>
      </c>
      <c r="D172" s="4">
        <v>2016</v>
      </c>
      <c r="E172" s="4" t="s">
        <v>994</v>
      </c>
      <c r="F172" s="5" t="s">
        <v>1635</v>
      </c>
      <c r="G172" s="5" t="s">
        <v>1636</v>
      </c>
      <c r="H172" s="5" t="s">
        <v>132</v>
      </c>
      <c r="I172" s="5" t="s">
        <v>1115</v>
      </c>
    </row>
    <row r="173" spans="1:9" x14ac:dyDescent="0.2">
      <c r="A173" s="2">
        <v>172</v>
      </c>
      <c r="B173" s="4" t="s">
        <v>1637</v>
      </c>
      <c r="C173" s="4" t="s">
        <v>1638</v>
      </c>
      <c r="D173" s="4">
        <v>1995</v>
      </c>
      <c r="E173" s="4" t="s">
        <v>994</v>
      </c>
      <c r="F173" s="5" t="s">
        <v>1639</v>
      </c>
      <c r="G173" s="5" t="s">
        <v>1640</v>
      </c>
      <c r="H173" s="4" t="s">
        <v>132</v>
      </c>
      <c r="I173" s="5" t="s">
        <v>1115</v>
      </c>
    </row>
    <row r="174" spans="1:9" x14ac:dyDescent="0.2">
      <c r="A174" s="2">
        <v>173</v>
      </c>
      <c r="B174" s="4" t="s">
        <v>1641</v>
      </c>
      <c r="C174" s="4" t="s">
        <v>1642</v>
      </c>
      <c r="D174" s="4">
        <v>2001</v>
      </c>
      <c r="E174" s="4" t="s">
        <v>994</v>
      </c>
      <c r="F174" s="5" t="s">
        <v>1643</v>
      </c>
      <c r="G174" s="5" t="s">
        <v>1644</v>
      </c>
      <c r="H174" s="5" t="s">
        <v>132</v>
      </c>
      <c r="I174" s="5" t="s">
        <v>1115</v>
      </c>
    </row>
    <row r="175" spans="1:9" x14ac:dyDescent="0.2">
      <c r="A175" s="2">
        <v>174</v>
      </c>
      <c r="B175" s="4" t="s">
        <v>1645</v>
      </c>
      <c r="C175" s="4" t="s">
        <v>1646</v>
      </c>
      <c r="D175" s="4">
        <v>2012</v>
      </c>
      <c r="E175" s="4" t="s">
        <v>994</v>
      </c>
      <c r="F175" s="5" t="s">
        <v>1647</v>
      </c>
      <c r="G175" s="5" t="s">
        <v>1648</v>
      </c>
      <c r="H175" s="5" t="s">
        <v>132</v>
      </c>
      <c r="I175" s="5" t="s">
        <v>1115</v>
      </c>
    </row>
    <row r="176" spans="1:9" x14ac:dyDescent="0.2">
      <c r="A176" s="2">
        <v>175</v>
      </c>
      <c r="B176" s="4" t="s">
        <v>1649</v>
      </c>
      <c r="C176" s="4" t="s">
        <v>1646</v>
      </c>
      <c r="D176" s="4">
        <v>2016</v>
      </c>
      <c r="E176" s="4" t="s">
        <v>994</v>
      </c>
      <c r="F176" s="5" t="s">
        <v>1650</v>
      </c>
      <c r="G176" s="5" t="s">
        <v>1651</v>
      </c>
      <c r="H176" s="5" t="s">
        <v>132</v>
      </c>
      <c r="I176" s="5" t="s">
        <v>1115</v>
      </c>
    </row>
    <row r="177" spans="1:9" x14ac:dyDescent="0.2">
      <c r="A177" s="2">
        <v>176</v>
      </c>
      <c r="B177" s="4" t="s">
        <v>1652</v>
      </c>
      <c r="C177" s="4" t="s">
        <v>1653</v>
      </c>
      <c r="D177" s="4">
        <v>2009</v>
      </c>
      <c r="E177" s="4" t="s">
        <v>994</v>
      </c>
      <c r="F177" s="5" t="s">
        <v>1654</v>
      </c>
      <c r="G177" s="5" t="s">
        <v>1655</v>
      </c>
      <c r="H177" s="5" t="s">
        <v>132</v>
      </c>
      <c r="I177" s="5" t="s">
        <v>1115</v>
      </c>
    </row>
    <row r="178" spans="1:9" x14ac:dyDescent="0.2">
      <c r="A178" s="3">
        <v>177</v>
      </c>
      <c r="B178" s="4" t="s">
        <v>1656</v>
      </c>
      <c r="C178" s="4" t="s">
        <v>1657</v>
      </c>
      <c r="D178" s="4">
        <v>2007</v>
      </c>
      <c r="E178" s="4" t="s">
        <v>994</v>
      </c>
      <c r="F178" s="5" t="s">
        <v>1658</v>
      </c>
      <c r="G178" s="5" t="s">
        <v>1659</v>
      </c>
      <c r="H178" s="5" t="s">
        <v>132</v>
      </c>
      <c r="I178" s="5" t="s">
        <v>1115</v>
      </c>
    </row>
    <row r="179" spans="1:9" x14ac:dyDescent="0.2">
      <c r="A179" s="2">
        <v>178</v>
      </c>
      <c r="B179" s="4" t="s">
        <v>1660</v>
      </c>
      <c r="C179" s="4" t="s">
        <v>1661</v>
      </c>
      <c r="D179" s="4">
        <v>2016</v>
      </c>
      <c r="E179" s="4" t="s">
        <v>994</v>
      </c>
      <c r="F179" s="5" t="s">
        <v>1662</v>
      </c>
      <c r="G179" s="5" t="s">
        <v>1663</v>
      </c>
      <c r="H179" s="5" t="s">
        <v>132</v>
      </c>
      <c r="I179" s="5" t="s">
        <v>1115</v>
      </c>
    </row>
    <row r="180" spans="1:9" x14ac:dyDescent="0.2">
      <c r="A180" s="2">
        <v>179</v>
      </c>
      <c r="B180" s="4" t="s">
        <v>1664</v>
      </c>
      <c r="C180" s="4" t="s">
        <v>1665</v>
      </c>
      <c r="D180" s="4">
        <v>2010</v>
      </c>
      <c r="E180" s="4" t="s">
        <v>994</v>
      </c>
      <c r="F180" s="5" t="s">
        <v>1666</v>
      </c>
      <c r="G180" s="5" t="s">
        <v>1667</v>
      </c>
      <c r="H180" s="5" t="s">
        <v>132</v>
      </c>
      <c r="I180" s="5" t="s">
        <v>1115</v>
      </c>
    </row>
    <row r="181" spans="1:9" x14ac:dyDescent="0.2">
      <c r="A181" s="2">
        <v>180</v>
      </c>
      <c r="B181" s="4" t="s">
        <v>1668</v>
      </c>
      <c r="C181" s="4" t="s">
        <v>1669</v>
      </c>
      <c r="D181" s="4">
        <v>2015</v>
      </c>
      <c r="E181" s="4" t="s">
        <v>994</v>
      </c>
      <c r="F181" s="5"/>
      <c r="G181" s="5" t="s">
        <v>1670</v>
      </c>
      <c r="H181" s="5" t="s">
        <v>132</v>
      </c>
      <c r="I181" s="5" t="s">
        <v>1115</v>
      </c>
    </row>
    <row r="182" spans="1:9" x14ac:dyDescent="0.2">
      <c r="A182" s="2">
        <v>181</v>
      </c>
      <c r="B182" s="4" t="s">
        <v>1671</v>
      </c>
      <c r="C182" s="4" t="s">
        <v>1672</v>
      </c>
      <c r="D182" s="4">
        <v>2006</v>
      </c>
      <c r="E182" s="4" t="s">
        <v>994</v>
      </c>
      <c r="F182" s="5" t="s">
        <v>1673</v>
      </c>
      <c r="G182" s="5" t="s">
        <v>1674</v>
      </c>
      <c r="H182" s="5" t="s">
        <v>132</v>
      </c>
      <c r="I182" s="5" t="s">
        <v>1115</v>
      </c>
    </row>
    <row r="183" spans="1:9" x14ac:dyDescent="0.2">
      <c r="A183" s="2">
        <v>182</v>
      </c>
      <c r="B183" s="4" t="s">
        <v>1675</v>
      </c>
      <c r="C183" s="4" t="s">
        <v>1676</v>
      </c>
      <c r="D183" s="4">
        <v>2011</v>
      </c>
      <c r="E183" s="4" t="s">
        <v>994</v>
      </c>
      <c r="F183" s="5" t="s">
        <v>1677</v>
      </c>
      <c r="G183" s="5" t="s">
        <v>1678</v>
      </c>
      <c r="H183" s="5" t="s">
        <v>132</v>
      </c>
      <c r="I183" s="5" t="s">
        <v>1115</v>
      </c>
    </row>
    <row r="184" spans="1:9" x14ac:dyDescent="0.2">
      <c r="A184" s="2">
        <v>183</v>
      </c>
      <c r="B184" s="4" t="s">
        <v>1679</v>
      </c>
      <c r="C184" s="4" t="s">
        <v>1680</v>
      </c>
      <c r="D184" s="4">
        <v>2015</v>
      </c>
      <c r="E184" s="4" t="s">
        <v>994</v>
      </c>
      <c r="F184" s="5" t="s">
        <v>1681</v>
      </c>
      <c r="G184" s="5" t="s">
        <v>1682</v>
      </c>
      <c r="H184" s="5" t="s">
        <v>132</v>
      </c>
      <c r="I184" s="5" t="s">
        <v>1115</v>
      </c>
    </row>
    <row r="185" spans="1:9" x14ac:dyDescent="0.2">
      <c r="A185" s="2">
        <v>184</v>
      </c>
      <c r="B185" s="4" t="s">
        <v>1683</v>
      </c>
      <c r="C185" s="4" t="s">
        <v>1684</v>
      </c>
      <c r="D185" s="4">
        <v>2010</v>
      </c>
      <c r="E185" s="4" t="s">
        <v>995</v>
      </c>
      <c r="F185" s="5" t="s">
        <v>1685</v>
      </c>
      <c r="G185" s="5" t="s">
        <v>1686</v>
      </c>
      <c r="H185" s="5"/>
      <c r="I185" s="5" t="s">
        <v>1115</v>
      </c>
    </row>
    <row r="186" spans="1:9" x14ac:dyDescent="0.2">
      <c r="A186" s="2">
        <v>185</v>
      </c>
      <c r="B186" s="4" t="s">
        <v>1687</v>
      </c>
      <c r="C186" s="4" t="s">
        <v>1688</v>
      </c>
      <c r="D186" s="4">
        <v>2015</v>
      </c>
      <c r="E186" s="4" t="s">
        <v>994</v>
      </c>
      <c r="F186" s="5" t="s">
        <v>1689</v>
      </c>
      <c r="G186" s="5" t="s">
        <v>1690</v>
      </c>
      <c r="H186" s="5" t="s">
        <v>401</v>
      </c>
      <c r="I186" s="5" t="s">
        <v>1189</v>
      </c>
    </row>
    <row r="187" spans="1:9" x14ac:dyDescent="0.2">
      <c r="A187" s="2">
        <v>186</v>
      </c>
      <c r="B187" s="4" t="s">
        <v>1691</v>
      </c>
      <c r="C187" s="4" t="s">
        <v>1692</v>
      </c>
      <c r="D187" s="4">
        <v>2006</v>
      </c>
      <c r="E187" s="4" t="s">
        <v>994</v>
      </c>
      <c r="F187" s="5" t="s">
        <v>1693</v>
      </c>
      <c r="G187" s="5" t="s">
        <v>1694</v>
      </c>
      <c r="H187" s="5" t="s">
        <v>401</v>
      </c>
      <c r="I187" s="5" t="s">
        <v>1189</v>
      </c>
    </row>
    <row r="188" spans="1:9" x14ac:dyDescent="0.2">
      <c r="A188" s="2">
        <v>187</v>
      </c>
      <c r="B188" s="4" t="s">
        <v>1695</v>
      </c>
      <c r="C188" s="4" t="s">
        <v>1696</v>
      </c>
      <c r="D188" s="4">
        <v>2007</v>
      </c>
      <c r="E188" s="4" t="s">
        <v>994</v>
      </c>
      <c r="F188" s="5" t="s">
        <v>1697</v>
      </c>
      <c r="G188" s="5" t="s">
        <v>1698</v>
      </c>
      <c r="H188" s="5" t="s">
        <v>401</v>
      </c>
      <c r="I188" s="5" t="s">
        <v>1189</v>
      </c>
    </row>
    <row r="189" spans="1:9" x14ac:dyDescent="0.2">
      <c r="A189" s="2">
        <v>188</v>
      </c>
      <c r="B189" s="4" t="s">
        <v>1699</v>
      </c>
      <c r="C189" s="4" t="s">
        <v>1700</v>
      </c>
      <c r="D189" s="4">
        <v>1996</v>
      </c>
      <c r="E189" s="4" t="s">
        <v>994</v>
      </c>
      <c r="F189" s="5" t="s">
        <v>1701</v>
      </c>
      <c r="G189" s="5" t="s">
        <v>1702</v>
      </c>
      <c r="H189" s="5" t="s">
        <v>401</v>
      </c>
      <c r="I189" s="5" t="s">
        <v>1189</v>
      </c>
    </row>
    <row r="190" spans="1:9" x14ac:dyDescent="0.2">
      <c r="A190" s="2">
        <v>189</v>
      </c>
      <c r="B190" s="4" t="s">
        <v>1703</v>
      </c>
      <c r="C190" s="4" t="s">
        <v>1704</v>
      </c>
      <c r="D190" s="4">
        <v>2016</v>
      </c>
      <c r="E190" s="4" t="s">
        <v>994</v>
      </c>
      <c r="F190" s="5" t="s">
        <v>1705</v>
      </c>
      <c r="G190" s="5" t="s">
        <v>1706</v>
      </c>
      <c r="H190" s="5" t="s">
        <v>401</v>
      </c>
      <c r="I190" s="5" t="s">
        <v>1189</v>
      </c>
    </row>
    <row r="191" spans="1:9" x14ac:dyDescent="0.2">
      <c r="A191" s="2">
        <v>190</v>
      </c>
      <c r="B191" s="4" t="s">
        <v>1707</v>
      </c>
      <c r="C191" s="4" t="s">
        <v>1708</v>
      </c>
      <c r="D191" s="4">
        <v>1992</v>
      </c>
      <c r="E191" s="4" t="s">
        <v>994</v>
      </c>
      <c r="F191" s="5" t="s">
        <v>1709</v>
      </c>
      <c r="G191" s="5" t="s">
        <v>1710</v>
      </c>
      <c r="H191" s="5" t="s">
        <v>401</v>
      </c>
      <c r="I191" s="5" t="s">
        <v>1189</v>
      </c>
    </row>
    <row r="192" spans="1:9" x14ac:dyDescent="0.2">
      <c r="A192" s="2">
        <v>191</v>
      </c>
      <c r="B192" s="4" t="s">
        <v>1711</v>
      </c>
      <c r="C192" s="4" t="s">
        <v>1712</v>
      </c>
      <c r="D192" s="4">
        <v>2017</v>
      </c>
      <c r="E192" s="4" t="s">
        <v>994</v>
      </c>
      <c r="F192" s="5" t="s">
        <v>1713</v>
      </c>
      <c r="G192" s="5" t="s">
        <v>1714</v>
      </c>
      <c r="H192" s="5" t="s">
        <v>401</v>
      </c>
      <c r="I192" s="5" t="s">
        <v>1189</v>
      </c>
    </row>
    <row r="193" spans="1:9" x14ac:dyDescent="0.2">
      <c r="A193" s="2">
        <v>192</v>
      </c>
      <c r="B193" s="4" t="s">
        <v>1715</v>
      </c>
      <c r="C193" s="4" t="s">
        <v>1716</v>
      </c>
      <c r="D193" s="4">
        <v>2016</v>
      </c>
      <c r="E193" s="4" t="s">
        <v>994</v>
      </c>
      <c r="F193" s="5" t="s">
        <v>1717</v>
      </c>
      <c r="G193" s="5" t="s">
        <v>1718</v>
      </c>
      <c r="H193" s="5" t="s">
        <v>401</v>
      </c>
      <c r="I193" s="5" t="s">
        <v>1189</v>
      </c>
    </row>
    <row r="194" spans="1:9" x14ac:dyDescent="0.2">
      <c r="A194" s="2">
        <v>193</v>
      </c>
      <c r="B194" s="4" t="s">
        <v>1719</v>
      </c>
      <c r="C194" s="4" t="s">
        <v>1720</v>
      </c>
      <c r="D194" s="4">
        <v>2008</v>
      </c>
      <c r="E194" s="4" t="s">
        <v>994</v>
      </c>
      <c r="F194" s="5" t="s">
        <v>1721</v>
      </c>
      <c r="G194" s="5" t="s">
        <v>1722</v>
      </c>
      <c r="H194" s="5" t="s">
        <v>401</v>
      </c>
      <c r="I194" s="5" t="s">
        <v>1189</v>
      </c>
    </row>
    <row r="195" spans="1:9" x14ac:dyDescent="0.2">
      <c r="A195" s="2">
        <v>194</v>
      </c>
      <c r="B195" s="4" t="s">
        <v>1723</v>
      </c>
      <c r="C195" s="4" t="s">
        <v>1724</v>
      </c>
      <c r="D195" s="4">
        <v>1998</v>
      </c>
      <c r="E195" s="4" t="s">
        <v>994</v>
      </c>
      <c r="F195" s="5" t="s">
        <v>1725</v>
      </c>
      <c r="G195" s="5" t="s">
        <v>1726</v>
      </c>
      <c r="H195" s="5" t="s">
        <v>401</v>
      </c>
      <c r="I195" s="5" t="s">
        <v>1189</v>
      </c>
    </row>
    <row r="196" spans="1:9" x14ac:dyDescent="0.2">
      <c r="A196" s="3">
        <v>195</v>
      </c>
      <c r="B196" s="4" t="s">
        <v>1727</v>
      </c>
      <c r="C196" s="4" t="s">
        <v>1016</v>
      </c>
      <c r="D196" s="4">
        <v>2011</v>
      </c>
      <c r="E196" s="4" t="s">
        <v>995</v>
      </c>
      <c r="F196" s="5" t="s">
        <v>1728</v>
      </c>
      <c r="G196" s="5" t="s">
        <v>1729</v>
      </c>
      <c r="H196" s="5"/>
      <c r="I196" s="5" t="s">
        <v>1189</v>
      </c>
    </row>
    <row r="197" spans="1:9" x14ac:dyDescent="0.2">
      <c r="A197" s="2">
        <v>196</v>
      </c>
      <c r="B197" s="4" t="s">
        <v>1730</v>
      </c>
      <c r="C197" s="4" t="s">
        <v>1731</v>
      </c>
      <c r="D197" s="4">
        <v>1996</v>
      </c>
      <c r="E197" s="4" t="s">
        <v>994</v>
      </c>
      <c r="F197" s="5" t="s">
        <v>1732</v>
      </c>
      <c r="G197" s="5" t="s">
        <v>1733</v>
      </c>
      <c r="H197" s="5" t="s">
        <v>401</v>
      </c>
      <c r="I197" s="5" t="s">
        <v>1189</v>
      </c>
    </row>
    <row r="198" spans="1:9" x14ac:dyDescent="0.2">
      <c r="A198" s="2">
        <v>197</v>
      </c>
      <c r="B198" s="4" t="s">
        <v>1734</v>
      </c>
      <c r="C198" s="4" t="s">
        <v>1735</v>
      </c>
      <c r="D198" s="4">
        <v>2002</v>
      </c>
      <c r="E198" s="4" t="s">
        <v>995</v>
      </c>
      <c r="F198" s="5" t="s">
        <v>1736</v>
      </c>
      <c r="G198" s="5" t="s">
        <v>1737</v>
      </c>
      <c r="H198" s="5"/>
      <c r="I198" s="5" t="s">
        <v>1406</v>
      </c>
    </row>
    <row r="199" spans="1:9" x14ac:dyDescent="0.2">
      <c r="A199" s="2">
        <v>198</v>
      </c>
      <c r="B199" s="4" t="s">
        <v>1738</v>
      </c>
      <c r="C199" s="4" t="s">
        <v>1739</v>
      </c>
      <c r="D199" s="4">
        <v>1996</v>
      </c>
      <c r="E199" s="4" t="s">
        <v>994</v>
      </c>
      <c r="F199" s="5" t="s">
        <v>1740</v>
      </c>
      <c r="G199" s="5" t="s">
        <v>1741</v>
      </c>
      <c r="H199" s="5" t="s">
        <v>401</v>
      </c>
      <c r="I199" s="5"/>
    </row>
    <row r="200" spans="1:9" x14ac:dyDescent="0.2">
      <c r="A200" s="2">
        <v>199</v>
      </c>
      <c r="B200" s="4" t="s">
        <v>1742</v>
      </c>
      <c r="C200" s="4" t="s">
        <v>1743</v>
      </c>
      <c r="D200" s="4">
        <v>2012</v>
      </c>
      <c r="E200" s="4" t="s">
        <v>994</v>
      </c>
      <c r="F200" s="5" t="s">
        <v>1744</v>
      </c>
      <c r="G200" s="5" t="s">
        <v>1745</v>
      </c>
      <c r="H200" s="5" t="s">
        <v>401</v>
      </c>
      <c r="I200" s="5" t="s">
        <v>1189</v>
      </c>
    </row>
    <row r="201" spans="1:9" x14ac:dyDescent="0.2">
      <c r="A201" s="2">
        <v>200</v>
      </c>
      <c r="B201" s="4" t="s">
        <v>1746</v>
      </c>
      <c r="C201" s="4" t="s">
        <v>1747</v>
      </c>
      <c r="D201" s="4">
        <v>2017</v>
      </c>
      <c r="E201" s="4" t="s">
        <v>994</v>
      </c>
      <c r="F201" s="5" t="s">
        <v>1748</v>
      </c>
      <c r="G201" s="5" t="s">
        <v>1749</v>
      </c>
      <c r="H201" s="5" t="s">
        <v>401</v>
      </c>
      <c r="I201" s="5" t="s">
        <v>1189</v>
      </c>
    </row>
    <row r="202" spans="1:9" x14ac:dyDescent="0.2">
      <c r="A202" s="2">
        <v>201</v>
      </c>
      <c r="B202" s="4" t="s">
        <v>1750</v>
      </c>
      <c r="C202" s="4" t="s">
        <v>1489</v>
      </c>
      <c r="D202" s="4">
        <v>1994</v>
      </c>
      <c r="E202" s="4" t="s">
        <v>994</v>
      </c>
      <c r="F202" s="5" t="s">
        <v>1751</v>
      </c>
      <c r="G202" s="5" t="s">
        <v>1752</v>
      </c>
      <c r="H202" s="5" t="s">
        <v>401</v>
      </c>
      <c r="I202" s="5" t="s">
        <v>1189</v>
      </c>
    </row>
    <row r="203" spans="1:9" x14ac:dyDescent="0.2">
      <c r="A203" s="2">
        <v>202</v>
      </c>
      <c r="B203" s="4" t="s">
        <v>1753</v>
      </c>
      <c r="C203" s="4" t="s">
        <v>1754</v>
      </c>
      <c r="D203" s="4">
        <v>1999</v>
      </c>
      <c r="E203" s="4" t="s">
        <v>994</v>
      </c>
      <c r="F203" s="5" t="s">
        <v>1755</v>
      </c>
      <c r="G203" s="5" t="s">
        <v>1756</v>
      </c>
      <c r="H203" s="5" t="s">
        <v>401</v>
      </c>
      <c r="I203" s="5" t="s">
        <v>1189</v>
      </c>
    </row>
    <row r="204" spans="1:9" x14ac:dyDescent="0.2">
      <c r="A204" s="2">
        <v>203</v>
      </c>
      <c r="B204" s="4" t="s">
        <v>1757</v>
      </c>
      <c r="C204" s="4" t="s">
        <v>1758</v>
      </c>
      <c r="D204" s="4">
        <v>2014</v>
      </c>
      <c r="E204" s="4" t="s">
        <v>995</v>
      </c>
      <c r="F204" s="5" t="s">
        <v>1759</v>
      </c>
      <c r="G204" s="5" t="s">
        <v>1760</v>
      </c>
      <c r="H204" s="5"/>
      <c r="I204" s="5" t="s">
        <v>1189</v>
      </c>
    </row>
    <row r="205" spans="1:9" x14ac:dyDescent="0.2">
      <c r="A205" s="2">
        <v>204</v>
      </c>
      <c r="B205" s="4" t="s">
        <v>1761</v>
      </c>
      <c r="C205" s="4" t="s">
        <v>1762</v>
      </c>
      <c r="D205" s="4">
        <v>2011</v>
      </c>
      <c r="E205" s="4" t="s">
        <v>994</v>
      </c>
      <c r="F205" s="5" t="s">
        <v>1763</v>
      </c>
      <c r="G205" s="5" t="s">
        <v>1764</v>
      </c>
      <c r="H205" s="5" t="s">
        <v>401</v>
      </c>
      <c r="I205" s="5" t="s">
        <v>1189</v>
      </c>
    </row>
    <row r="206" spans="1:9" x14ac:dyDescent="0.2">
      <c r="A206" s="2">
        <v>205</v>
      </c>
      <c r="B206" s="4" t="s">
        <v>1765</v>
      </c>
      <c r="C206" s="4" t="s">
        <v>1766</v>
      </c>
      <c r="D206" s="4">
        <v>2016</v>
      </c>
      <c r="E206" s="4" t="s">
        <v>994</v>
      </c>
      <c r="F206" s="5" t="s">
        <v>1767</v>
      </c>
      <c r="G206" s="5" t="s">
        <v>1768</v>
      </c>
      <c r="H206" s="5" t="s">
        <v>401</v>
      </c>
      <c r="I206" s="5" t="s">
        <v>1189</v>
      </c>
    </row>
    <row r="207" spans="1:9" x14ac:dyDescent="0.2">
      <c r="A207" s="2">
        <v>206</v>
      </c>
      <c r="B207" s="4" t="s">
        <v>1769</v>
      </c>
      <c r="C207" s="4" t="s">
        <v>1770</v>
      </c>
      <c r="D207" s="4">
        <v>2000</v>
      </c>
      <c r="E207" s="4" t="s">
        <v>995</v>
      </c>
      <c r="F207" s="5" t="s">
        <v>1771</v>
      </c>
      <c r="G207" s="5" t="s">
        <v>1772</v>
      </c>
      <c r="H207" s="5"/>
      <c r="I207" s="5" t="s">
        <v>1115</v>
      </c>
    </row>
    <row r="208" spans="1:9" x14ac:dyDescent="0.2">
      <c r="A208" s="2">
        <v>207</v>
      </c>
      <c r="B208" s="4" t="s">
        <v>1773</v>
      </c>
      <c r="C208" s="4" t="s">
        <v>1774</v>
      </c>
      <c r="D208" s="4">
        <v>2013</v>
      </c>
      <c r="E208" s="4" t="s">
        <v>994</v>
      </c>
      <c r="F208" s="5" t="s">
        <v>1775</v>
      </c>
      <c r="G208" s="5" t="s">
        <v>1776</v>
      </c>
      <c r="H208" s="5" t="s">
        <v>401</v>
      </c>
      <c r="I208" s="5" t="s">
        <v>1189</v>
      </c>
    </row>
    <row r="209" spans="1:9" x14ac:dyDescent="0.2">
      <c r="A209" s="2">
        <v>208</v>
      </c>
      <c r="B209" s="4" t="s">
        <v>1777</v>
      </c>
      <c r="C209" s="4" t="s">
        <v>1778</v>
      </c>
      <c r="D209" s="4">
        <v>2017</v>
      </c>
      <c r="E209" s="4" t="s">
        <v>994</v>
      </c>
      <c r="F209" s="5" t="s">
        <v>1779</v>
      </c>
      <c r="G209" s="5" t="s">
        <v>1780</v>
      </c>
      <c r="H209" s="5" t="s">
        <v>401</v>
      </c>
      <c r="I209" s="5" t="s">
        <v>1189</v>
      </c>
    </row>
    <row r="210" spans="1:9" x14ac:dyDescent="0.2">
      <c r="A210" s="2">
        <v>209</v>
      </c>
      <c r="B210" s="4" t="s">
        <v>1781</v>
      </c>
      <c r="C210" s="4" t="s">
        <v>1782</v>
      </c>
      <c r="D210" s="4">
        <v>1997</v>
      </c>
      <c r="E210" s="4" t="s">
        <v>994</v>
      </c>
      <c r="F210" s="5" t="s">
        <v>1783</v>
      </c>
      <c r="G210" s="5" t="s">
        <v>1784</v>
      </c>
      <c r="H210" s="5" t="s">
        <v>401</v>
      </c>
      <c r="I210" s="5" t="s">
        <v>1189</v>
      </c>
    </row>
    <row r="211" spans="1:9" x14ac:dyDescent="0.2">
      <c r="A211" s="2">
        <v>210</v>
      </c>
      <c r="B211" s="4" t="s">
        <v>1785</v>
      </c>
      <c r="C211" s="4" t="s">
        <v>1786</v>
      </c>
      <c r="D211" s="4">
        <v>2002</v>
      </c>
      <c r="E211" s="4" t="s">
        <v>994</v>
      </c>
      <c r="F211" s="5" t="s">
        <v>1787</v>
      </c>
      <c r="G211" s="5" t="s">
        <v>1788</v>
      </c>
      <c r="H211" s="5" t="s">
        <v>401</v>
      </c>
      <c r="I211" s="5" t="s">
        <v>1189</v>
      </c>
    </row>
    <row r="212" spans="1:9" x14ac:dyDescent="0.2">
      <c r="A212" s="2">
        <v>211</v>
      </c>
      <c r="B212" s="4" t="s">
        <v>1789</v>
      </c>
      <c r="C212" s="4" t="s">
        <v>1790</v>
      </c>
      <c r="D212" s="4">
        <v>2016</v>
      </c>
      <c r="E212" s="4" t="s">
        <v>994</v>
      </c>
      <c r="F212" s="5" t="s">
        <v>1791</v>
      </c>
      <c r="G212" s="5" t="s">
        <v>1792</v>
      </c>
      <c r="H212" s="5" t="s">
        <v>401</v>
      </c>
      <c r="I212" s="5" t="s">
        <v>1189</v>
      </c>
    </row>
    <row r="213" spans="1:9" x14ac:dyDescent="0.2">
      <c r="A213" s="2">
        <v>212</v>
      </c>
      <c r="B213" s="4" t="s">
        <v>1793</v>
      </c>
      <c r="C213" s="4" t="s">
        <v>1794</v>
      </c>
      <c r="D213" s="4">
        <v>2013</v>
      </c>
      <c r="E213" s="4" t="s">
        <v>994</v>
      </c>
      <c r="F213" s="5" t="s">
        <v>1795</v>
      </c>
      <c r="G213" s="5" t="s">
        <v>1796</v>
      </c>
      <c r="H213" s="5" t="s">
        <v>401</v>
      </c>
      <c r="I213" s="5" t="s">
        <v>1189</v>
      </c>
    </row>
    <row r="214" spans="1:9" x14ac:dyDescent="0.2">
      <c r="A214" s="2">
        <v>213</v>
      </c>
      <c r="B214" s="4" t="s">
        <v>1797</v>
      </c>
      <c r="C214" s="4" t="s">
        <v>1798</v>
      </c>
      <c r="D214" s="4">
        <v>2013</v>
      </c>
      <c r="E214" s="4" t="s">
        <v>994</v>
      </c>
      <c r="F214" s="5" t="s">
        <v>1799</v>
      </c>
      <c r="G214" s="5" t="s">
        <v>1800</v>
      </c>
      <c r="H214" s="5" t="s">
        <v>401</v>
      </c>
      <c r="I214" s="5" t="s">
        <v>1189</v>
      </c>
    </row>
    <row r="215" spans="1:9" x14ac:dyDescent="0.2">
      <c r="A215" s="2">
        <v>214</v>
      </c>
      <c r="B215" s="4" t="s">
        <v>1801</v>
      </c>
      <c r="C215" s="4" t="s">
        <v>1802</v>
      </c>
      <c r="D215" s="4">
        <v>2014</v>
      </c>
      <c r="E215" s="4" t="s">
        <v>995</v>
      </c>
      <c r="F215" s="5" t="s">
        <v>1803</v>
      </c>
      <c r="G215" s="5" t="s">
        <v>1804</v>
      </c>
      <c r="H215" s="5"/>
      <c r="I215" s="5" t="s">
        <v>1189</v>
      </c>
    </row>
    <row r="216" spans="1:9" x14ac:dyDescent="0.2">
      <c r="A216" s="2">
        <v>215</v>
      </c>
      <c r="B216" s="4" t="s">
        <v>1805</v>
      </c>
      <c r="C216" s="4" t="s">
        <v>1806</v>
      </c>
      <c r="D216" s="4">
        <v>2006</v>
      </c>
      <c r="E216" s="4" t="s">
        <v>994</v>
      </c>
      <c r="F216" s="5" t="s">
        <v>1807</v>
      </c>
      <c r="G216" s="5" t="s">
        <v>1808</v>
      </c>
      <c r="H216" s="5" t="s">
        <v>401</v>
      </c>
      <c r="I216" s="5" t="s">
        <v>1189</v>
      </c>
    </row>
    <row r="217" spans="1:9" x14ac:dyDescent="0.2">
      <c r="A217" s="3">
        <v>216</v>
      </c>
      <c r="B217" s="4" t="s">
        <v>1809</v>
      </c>
      <c r="C217" s="4" t="s">
        <v>1810</v>
      </c>
      <c r="D217" s="4">
        <v>2017</v>
      </c>
      <c r="E217" s="4" t="s">
        <v>994</v>
      </c>
      <c r="F217" s="5" t="s">
        <v>1811</v>
      </c>
      <c r="G217" s="5" t="s">
        <v>1812</v>
      </c>
      <c r="H217" s="5" t="s">
        <v>401</v>
      </c>
      <c r="I217" s="5" t="s">
        <v>1189</v>
      </c>
    </row>
    <row r="218" spans="1:9" x14ac:dyDescent="0.2">
      <c r="A218" s="2">
        <v>217</v>
      </c>
      <c r="B218" s="4" t="s">
        <v>1813</v>
      </c>
      <c r="C218" s="4" t="s">
        <v>1814</v>
      </c>
      <c r="D218" s="4">
        <v>2016</v>
      </c>
      <c r="E218" s="4" t="s">
        <v>994</v>
      </c>
      <c r="F218" s="5" t="s">
        <v>1815</v>
      </c>
      <c r="G218" s="5" t="s">
        <v>1816</v>
      </c>
      <c r="H218" s="5" t="s">
        <v>401</v>
      </c>
      <c r="I218" s="5" t="s">
        <v>1189</v>
      </c>
    </row>
    <row r="219" spans="1:9" x14ac:dyDescent="0.2">
      <c r="A219" s="2">
        <v>218</v>
      </c>
      <c r="B219" s="4" t="s">
        <v>1817</v>
      </c>
      <c r="C219" s="4" t="s">
        <v>1818</v>
      </c>
      <c r="D219" s="4">
        <v>2016</v>
      </c>
      <c r="E219" s="4" t="s">
        <v>994</v>
      </c>
      <c r="F219" s="5" t="s">
        <v>1819</v>
      </c>
      <c r="G219" s="5" t="s">
        <v>1820</v>
      </c>
      <c r="H219" s="5" t="s">
        <v>401</v>
      </c>
      <c r="I219" s="5" t="s">
        <v>1189</v>
      </c>
    </row>
    <row r="220" spans="1:9" x14ac:dyDescent="0.2">
      <c r="A220" s="2">
        <v>219</v>
      </c>
      <c r="B220" s="4" t="s">
        <v>1821</v>
      </c>
      <c r="C220" s="4" t="s">
        <v>1822</v>
      </c>
      <c r="D220" s="4">
        <v>2017</v>
      </c>
      <c r="E220" s="4" t="s">
        <v>994</v>
      </c>
      <c r="F220" s="5" t="s">
        <v>1823</v>
      </c>
      <c r="G220" s="5" t="s">
        <v>1824</v>
      </c>
      <c r="H220" s="5" t="s">
        <v>401</v>
      </c>
      <c r="I220" s="5" t="s">
        <v>1189</v>
      </c>
    </row>
    <row r="221" spans="1:9" x14ac:dyDescent="0.2">
      <c r="A221" s="2">
        <v>220</v>
      </c>
      <c r="B221" s="4" t="s">
        <v>1825</v>
      </c>
      <c r="C221" s="4" t="s">
        <v>1826</v>
      </c>
      <c r="D221" s="4">
        <v>2012</v>
      </c>
      <c r="E221" s="4" t="s">
        <v>994</v>
      </c>
      <c r="F221" s="5" t="s">
        <v>1827</v>
      </c>
      <c r="G221" s="5" t="s">
        <v>1828</v>
      </c>
      <c r="H221" s="5" t="s">
        <v>401</v>
      </c>
      <c r="I221" s="5" t="s">
        <v>1189</v>
      </c>
    </row>
    <row r="222" spans="1:9" x14ac:dyDescent="0.2">
      <c r="A222" s="2">
        <v>221</v>
      </c>
      <c r="B222" s="4" t="s">
        <v>1829</v>
      </c>
      <c r="C222" s="4" t="s">
        <v>1830</v>
      </c>
      <c r="D222" s="4">
        <v>2016</v>
      </c>
      <c r="E222" s="4" t="s">
        <v>994</v>
      </c>
      <c r="F222" s="5" t="s">
        <v>1831</v>
      </c>
      <c r="G222" s="5" t="s">
        <v>1832</v>
      </c>
      <c r="H222" s="5" t="s">
        <v>401</v>
      </c>
      <c r="I222" s="5" t="s">
        <v>1189</v>
      </c>
    </row>
    <row r="223" spans="1:9" x14ac:dyDescent="0.2">
      <c r="A223" s="2">
        <v>222</v>
      </c>
      <c r="B223" s="4" t="s">
        <v>1833</v>
      </c>
      <c r="C223" s="4" t="s">
        <v>1834</v>
      </c>
      <c r="D223" s="4">
        <v>2016</v>
      </c>
      <c r="E223" s="4" t="s">
        <v>994</v>
      </c>
      <c r="F223" s="5" t="s">
        <v>1835</v>
      </c>
      <c r="G223" s="5" t="s">
        <v>1836</v>
      </c>
      <c r="H223" s="5" t="s">
        <v>401</v>
      </c>
      <c r="I223" s="5" t="s">
        <v>1189</v>
      </c>
    </row>
    <row r="224" spans="1:9" x14ac:dyDescent="0.2">
      <c r="A224" s="2">
        <v>223</v>
      </c>
      <c r="B224" s="4" t="s">
        <v>1837</v>
      </c>
      <c r="C224" s="4" t="s">
        <v>1838</v>
      </c>
      <c r="D224" s="4">
        <v>2010</v>
      </c>
      <c r="E224" s="4" t="s">
        <v>994</v>
      </c>
      <c r="F224" s="5" t="s">
        <v>1839</v>
      </c>
      <c r="G224" s="5" t="s">
        <v>1840</v>
      </c>
      <c r="H224" s="5" t="s">
        <v>401</v>
      </c>
      <c r="I224" s="5" t="s">
        <v>1406</v>
      </c>
    </row>
    <row r="225" spans="1:9" x14ac:dyDescent="0.2">
      <c r="A225" s="2">
        <v>224</v>
      </c>
      <c r="B225" s="4" t="s">
        <v>1841</v>
      </c>
      <c r="C225" s="4" t="s">
        <v>1842</v>
      </c>
      <c r="D225" s="4">
        <v>2015</v>
      </c>
      <c r="E225" s="4" t="s">
        <v>994</v>
      </c>
      <c r="F225" s="5" t="s">
        <v>1843</v>
      </c>
      <c r="G225" s="5" t="s">
        <v>1844</v>
      </c>
      <c r="H225" s="5" t="s">
        <v>401</v>
      </c>
      <c r="I225" s="5" t="s">
        <v>1189</v>
      </c>
    </row>
    <row r="226" spans="1:9" x14ac:dyDescent="0.2">
      <c r="A226" s="2">
        <v>225</v>
      </c>
      <c r="B226" s="4" t="s">
        <v>1845</v>
      </c>
      <c r="C226" s="4" t="s">
        <v>1846</v>
      </c>
      <c r="D226" s="4">
        <v>2013</v>
      </c>
      <c r="E226" s="4" t="s">
        <v>994</v>
      </c>
      <c r="F226" s="5" t="s">
        <v>1847</v>
      </c>
      <c r="G226" s="5" t="s">
        <v>1848</v>
      </c>
      <c r="H226" s="5" t="s">
        <v>401</v>
      </c>
      <c r="I226" s="5" t="s">
        <v>1189</v>
      </c>
    </row>
    <row r="227" spans="1:9" x14ac:dyDescent="0.2">
      <c r="A227" s="2">
        <v>226</v>
      </c>
      <c r="B227" s="4" t="s">
        <v>1849</v>
      </c>
      <c r="C227" s="4" t="s">
        <v>1850</v>
      </c>
      <c r="D227" s="4">
        <v>2010</v>
      </c>
      <c r="E227" s="4" t="s">
        <v>994</v>
      </c>
      <c r="F227" s="5" t="s">
        <v>1851</v>
      </c>
      <c r="G227" s="5" t="s">
        <v>1852</v>
      </c>
      <c r="H227" s="5" t="s">
        <v>401</v>
      </c>
      <c r="I227" s="5" t="s">
        <v>1189</v>
      </c>
    </row>
    <row r="228" spans="1:9" x14ac:dyDescent="0.2">
      <c r="A228" s="2">
        <v>227</v>
      </c>
      <c r="B228" s="4" t="s">
        <v>1853</v>
      </c>
      <c r="C228" s="4" t="s">
        <v>1854</v>
      </c>
      <c r="D228" s="4">
        <v>2008</v>
      </c>
      <c r="E228" s="4" t="s">
        <v>994</v>
      </c>
      <c r="F228" s="5" t="s">
        <v>1855</v>
      </c>
      <c r="G228" s="5" t="s">
        <v>1856</v>
      </c>
      <c r="H228" s="5" t="s">
        <v>401</v>
      </c>
      <c r="I228" s="5" t="s">
        <v>1189</v>
      </c>
    </row>
    <row r="229" spans="1:9" x14ac:dyDescent="0.2">
      <c r="A229" s="2">
        <v>228</v>
      </c>
      <c r="B229" s="4" t="s">
        <v>1857</v>
      </c>
      <c r="C229" s="4" t="s">
        <v>1858</v>
      </c>
      <c r="D229" s="4">
        <v>2010</v>
      </c>
      <c r="E229" s="4" t="s">
        <v>994</v>
      </c>
      <c r="F229" s="5" t="s">
        <v>1859</v>
      </c>
      <c r="G229" s="5" t="s">
        <v>1860</v>
      </c>
      <c r="H229" s="5" t="s">
        <v>401</v>
      </c>
      <c r="I229" s="5" t="s">
        <v>1189</v>
      </c>
    </row>
    <row r="230" spans="1:9" x14ac:dyDescent="0.2">
      <c r="A230" s="2">
        <v>229</v>
      </c>
      <c r="B230" s="4" t="s">
        <v>1861</v>
      </c>
      <c r="C230" s="4" t="s">
        <v>1862</v>
      </c>
      <c r="D230" s="4">
        <v>2017</v>
      </c>
      <c r="E230" s="4" t="s">
        <v>994</v>
      </c>
      <c r="F230" s="5" t="s">
        <v>1863</v>
      </c>
      <c r="G230" s="5" t="s">
        <v>1864</v>
      </c>
      <c r="H230" s="5" t="s">
        <v>401</v>
      </c>
      <c r="I230" s="5" t="s">
        <v>1189</v>
      </c>
    </row>
    <row r="231" spans="1:9" x14ac:dyDescent="0.2">
      <c r="A231" s="2">
        <v>230</v>
      </c>
      <c r="B231" s="4" t="s">
        <v>1865</v>
      </c>
      <c r="C231" s="4" t="s">
        <v>1521</v>
      </c>
      <c r="D231" s="4">
        <v>2012</v>
      </c>
      <c r="E231" s="4" t="s">
        <v>994</v>
      </c>
      <c r="F231" s="5" t="s">
        <v>1866</v>
      </c>
      <c r="G231" s="5" t="s">
        <v>1867</v>
      </c>
      <c r="H231" s="5" t="s">
        <v>401</v>
      </c>
      <c r="I231" s="5" t="s">
        <v>1189</v>
      </c>
    </row>
    <row r="232" spans="1:9" x14ac:dyDescent="0.2">
      <c r="A232" s="2">
        <v>231</v>
      </c>
      <c r="B232" s="4" t="s">
        <v>1868</v>
      </c>
      <c r="C232" s="4" t="s">
        <v>1869</v>
      </c>
      <c r="D232" s="4">
        <v>2012</v>
      </c>
      <c r="E232" s="4" t="s">
        <v>994</v>
      </c>
      <c r="F232" s="5" t="s">
        <v>1870</v>
      </c>
      <c r="G232" s="5" t="s">
        <v>1871</v>
      </c>
      <c r="H232" s="5" t="s">
        <v>401</v>
      </c>
      <c r="I232" s="5" t="s">
        <v>1189</v>
      </c>
    </row>
    <row r="233" spans="1:9" x14ac:dyDescent="0.2">
      <c r="A233" s="2">
        <v>232</v>
      </c>
      <c r="B233" s="4" t="s">
        <v>1872</v>
      </c>
      <c r="C233" s="4" t="s">
        <v>1873</v>
      </c>
      <c r="D233" s="4">
        <v>2014</v>
      </c>
      <c r="E233" s="4" t="s">
        <v>994</v>
      </c>
      <c r="F233" s="5" t="s">
        <v>1874</v>
      </c>
      <c r="G233" s="5" t="s">
        <v>1875</v>
      </c>
      <c r="H233" s="5" t="s">
        <v>401</v>
      </c>
      <c r="I233" s="5" t="s">
        <v>1189</v>
      </c>
    </row>
    <row r="234" spans="1:9" x14ac:dyDescent="0.2">
      <c r="A234" s="2">
        <v>233</v>
      </c>
      <c r="B234" s="4" t="s">
        <v>1876</v>
      </c>
      <c r="C234" s="4" t="s">
        <v>1877</v>
      </c>
      <c r="D234" s="4">
        <v>1998</v>
      </c>
      <c r="E234" s="4" t="s">
        <v>995</v>
      </c>
      <c r="F234" s="5" t="s">
        <v>1878</v>
      </c>
      <c r="G234" s="5" t="s">
        <v>1879</v>
      </c>
      <c r="H234" s="5"/>
      <c r="I234" s="5" t="s">
        <v>1189</v>
      </c>
    </row>
    <row r="235" spans="1:9" x14ac:dyDescent="0.2">
      <c r="A235" s="3">
        <v>234</v>
      </c>
      <c r="B235" s="4" t="s">
        <v>1880</v>
      </c>
      <c r="C235" s="4" t="s">
        <v>1881</v>
      </c>
      <c r="D235" s="4">
        <v>2012</v>
      </c>
      <c r="E235" s="4" t="s">
        <v>994</v>
      </c>
      <c r="F235" s="5" t="s">
        <v>1882</v>
      </c>
      <c r="G235" s="5" t="s">
        <v>1883</v>
      </c>
      <c r="H235" s="5" t="s">
        <v>401</v>
      </c>
      <c r="I235" s="5" t="s">
        <v>1189</v>
      </c>
    </row>
    <row r="236" spans="1:9" x14ac:dyDescent="0.2">
      <c r="A236" s="2">
        <v>235</v>
      </c>
      <c r="B236" s="5" t="s">
        <v>1884</v>
      </c>
      <c r="C236" s="5" t="s">
        <v>1885</v>
      </c>
      <c r="D236" s="5">
        <v>2018</v>
      </c>
      <c r="E236" s="4" t="s">
        <v>994</v>
      </c>
      <c r="F236" s="6" t="s">
        <v>1886</v>
      </c>
      <c r="G236" s="5"/>
      <c r="H236" s="5" t="s">
        <v>401</v>
      </c>
      <c r="I236" s="5" t="s">
        <v>1189</v>
      </c>
    </row>
    <row r="237" spans="1:9" x14ac:dyDescent="0.2">
      <c r="A237" s="2">
        <v>236</v>
      </c>
      <c r="B237" s="5" t="s">
        <v>1887</v>
      </c>
      <c r="C237" s="5" t="s">
        <v>1888</v>
      </c>
      <c r="D237" s="5">
        <v>2018</v>
      </c>
      <c r="E237" s="4" t="s">
        <v>994</v>
      </c>
      <c r="F237" s="6" t="s">
        <v>1889</v>
      </c>
      <c r="G237" s="5"/>
      <c r="H237" s="5" t="s">
        <v>401</v>
      </c>
      <c r="I237" s="5" t="s">
        <v>1189</v>
      </c>
    </row>
    <row r="238" spans="1:9" x14ac:dyDescent="0.2">
      <c r="A238" s="2">
        <v>237</v>
      </c>
      <c r="B238" s="5" t="s">
        <v>1890</v>
      </c>
      <c r="C238" s="5" t="s">
        <v>1891</v>
      </c>
      <c r="D238" s="5">
        <v>2018</v>
      </c>
      <c r="E238" s="4" t="s">
        <v>994</v>
      </c>
      <c r="F238" s="4" t="s">
        <v>1892</v>
      </c>
      <c r="G238" s="5"/>
      <c r="H238" s="5" t="s">
        <v>401</v>
      </c>
      <c r="I238" s="5" t="s">
        <v>1189</v>
      </c>
    </row>
    <row r="239" spans="1:9" x14ac:dyDescent="0.2">
      <c r="A239" s="2">
        <v>238</v>
      </c>
      <c r="B239" s="5" t="s">
        <v>1893</v>
      </c>
      <c r="C239" s="5" t="s">
        <v>1894</v>
      </c>
      <c r="D239" s="4">
        <v>2017</v>
      </c>
      <c r="E239" s="4" t="s">
        <v>994</v>
      </c>
      <c r="F239" s="5" t="s">
        <v>1895</v>
      </c>
      <c r="G239" s="5"/>
      <c r="H239" s="5" t="s">
        <v>132</v>
      </c>
      <c r="I239" s="5" t="s">
        <v>1115</v>
      </c>
    </row>
    <row r="240" spans="1:9" x14ac:dyDescent="0.2">
      <c r="A240" s="2">
        <v>239</v>
      </c>
      <c r="B240" s="5" t="s">
        <v>1896</v>
      </c>
      <c r="C240" s="5" t="s">
        <v>1897</v>
      </c>
      <c r="D240" s="4">
        <v>2017</v>
      </c>
      <c r="E240" s="4" t="s">
        <v>994</v>
      </c>
      <c r="F240" s="6" t="s">
        <v>1898</v>
      </c>
      <c r="G240" s="5"/>
      <c r="H240" s="5" t="s">
        <v>401</v>
      </c>
      <c r="I240" s="5" t="s">
        <v>1189</v>
      </c>
    </row>
    <row r="241" spans="1:9" x14ac:dyDescent="0.2">
      <c r="A241" s="2">
        <v>240</v>
      </c>
      <c r="B241" s="5" t="s">
        <v>630</v>
      </c>
      <c r="C241" s="5" t="s">
        <v>1899</v>
      </c>
      <c r="D241" s="4">
        <v>2017</v>
      </c>
      <c r="E241" s="4" t="s">
        <v>994</v>
      </c>
      <c r="F241" s="5" t="s">
        <v>1900</v>
      </c>
      <c r="G241" s="5"/>
      <c r="H241" s="5" t="s">
        <v>132</v>
      </c>
      <c r="I241" s="5" t="s">
        <v>1115</v>
      </c>
    </row>
    <row r="242" spans="1:9" x14ac:dyDescent="0.2">
      <c r="A242" s="2">
        <v>241</v>
      </c>
      <c r="B242" s="5" t="s">
        <v>1901</v>
      </c>
      <c r="C242" s="5" t="s">
        <v>1902</v>
      </c>
      <c r="D242" s="5">
        <v>2018</v>
      </c>
      <c r="E242" s="4" t="s">
        <v>994</v>
      </c>
      <c r="F242" s="6" t="s">
        <v>1903</v>
      </c>
      <c r="G242" s="5"/>
      <c r="H242" s="5" t="s">
        <v>401</v>
      </c>
      <c r="I242" s="5" t="s">
        <v>1189</v>
      </c>
    </row>
    <row r="243" spans="1:9" x14ac:dyDescent="0.2">
      <c r="A243" s="3">
        <v>242</v>
      </c>
      <c r="B243" s="5" t="s">
        <v>1904</v>
      </c>
      <c r="C243" s="5" t="s">
        <v>1905</v>
      </c>
      <c r="D243" s="4">
        <v>2017</v>
      </c>
      <c r="E243" s="4" t="s">
        <v>995</v>
      </c>
      <c r="F243" s="5" t="s">
        <v>1906</v>
      </c>
      <c r="G243" s="5"/>
      <c r="H243" s="5" t="s">
        <v>401</v>
      </c>
      <c r="I243" s="5" t="s">
        <v>1189</v>
      </c>
    </row>
    <row r="244" spans="1:9" x14ac:dyDescent="0.2">
      <c r="A244" s="2">
        <v>243</v>
      </c>
      <c r="B244" s="5" t="s">
        <v>1907</v>
      </c>
      <c r="C244" s="5" t="s">
        <v>1908</v>
      </c>
      <c r="D244" s="5">
        <v>2018</v>
      </c>
      <c r="E244" s="4" t="s">
        <v>994</v>
      </c>
      <c r="F244" s="6" t="s">
        <v>1909</v>
      </c>
      <c r="G244" s="5"/>
      <c r="H244" s="5" t="s">
        <v>401</v>
      </c>
      <c r="I244" s="5" t="s">
        <v>1189</v>
      </c>
    </row>
    <row r="245" spans="1:9" x14ac:dyDescent="0.2">
      <c r="A245" s="2">
        <v>244</v>
      </c>
      <c r="B245" s="5" t="s">
        <v>1910</v>
      </c>
      <c r="C245" s="5" t="s">
        <v>1911</v>
      </c>
      <c r="D245" s="5">
        <v>2018</v>
      </c>
      <c r="E245" s="4" t="s">
        <v>995</v>
      </c>
      <c r="F245" s="5" t="s">
        <v>1912</v>
      </c>
      <c r="G245" s="5" t="s">
        <v>1913</v>
      </c>
      <c r="H245" s="5" t="s">
        <v>401</v>
      </c>
      <c r="I245" s="5" t="s">
        <v>1189</v>
      </c>
    </row>
    <row r="246" spans="1:9" x14ac:dyDescent="0.2">
      <c r="A246" s="2">
        <v>245</v>
      </c>
      <c r="B246" s="5" t="s">
        <v>1914</v>
      </c>
      <c r="C246" s="5" t="s">
        <v>1915</v>
      </c>
      <c r="D246" s="4">
        <v>2017</v>
      </c>
      <c r="E246" s="4" t="s">
        <v>994</v>
      </c>
      <c r="F246" s="6" t="s">
        <v>1916</v>
      </c>
      <c r="G246" s="5"/>
      <c r="H246" s="5" t="s">
        <v>401</v>
      </c>
      <c r="I246" s="5" t="s">
        <v>1189</v>
      </c>
    </row>
    <row r="247" spans="1:9" x14ac:dyDescent="0.2">
      <c r="A247" s="2">
        <v>246</v>
      </c>
      <c r="B247" s="5" t="s">
        <v>1917</v>
      </c>
      <c r="C247" s="5" t="s">
        <v>1858</v>
      </c>
      <c r="D247" s="5">
        <v>2018</v>
      </c>
      <c r="E247" s="4" t="s">
        <v>995</v>
      </c>
      <c r="F247" s="5" t="s">
        <v>1918</v>
      </c>
      <c r="G247" s="5"/>
      <c r="H247" s="5" t="s">
        <v>401</v>
      </c>
      <c r="I247" s="5" t="s">
        <v>1189</v>
      </c>
    </row>
    <row r="248" spans="1:9" x14ac:dyDescent="0.2">
      <c r="A248" s="2">
        <v>247</v>
      </c>
      <c r="B248" s="5" t="s">
        <v>1919</v>
      </c>
      <c r="C248" s="5" t="s">
        <v>1920</v>
      </c>
      <c r="D248" s="5">
        <v>2018</v>
      </c>
      <c r="E248" s="4" t="s">
        <v>995</v>
      </c>
      <c r="F248" s="5" t="s">
        <v>1921</v>
      </c>
      <c r="G248" s="5"/>
      <c r="H248" s="5" t="s">
        <v>401</v>
      </c>
      <c r="I248" s="5" t="s">
        <v>1189</v>
      </c>
    </row>
    <row r="249" spans="1:9" x14ac:dyDescent="0.2">
      <c r="A249" s="2">
        <v>248</v>
      </c>
      <c r="B249" s="5" t="s">
        <v>650</v>
      </c>
      <c r="C249" s="5" t="s">
        <v>1922</v>
      </c>
      <c r="D249" s="5">
        <v>2018</v>
      </c>
      <c r="E249" s="4" t="s">
        <v>995</v>
      </c>
      <c r="F249" s="5" t="s">
        <v>1923</v>
      </c>
      <c r="G249" s="5" t="s">
        <v>1924</v>
      </c>
      <c r="H249" s="5"/>
      <c r="I249" s="5" t="s">
        <v>1055</v>
      </c>
    </row>
    <row r="250" spans="1:9" x14ac:dyDescent="0.2">
      <c r="A250" s="2">
        <v>249</v>
      </c>
      <c r="B250" s="5" t="s">
        <v>653</v>
      </c>
      <c r="C250" s="5" t="s">
        <v>1925</v>
      </c>
      <c r="D250" s="4">
        <v>2017</v>
      </c>
      <c r="E250" s="4" t="s">
        <v>995</v>
      </c>
      <c r="F250" s="5" t="s">
        <v>1926</v>
      </c>
      <c r="G250" s="5" t="s">
        <v>1927</v>
      </c>
      <c r="H250" s="5"/>
      <c r="I250" s="5" t="s">
        <v>1055</v>
      </c>
    </row>
    <row r="251" spans="1:9" x14ac:dyDescent="0.2">
      <c r="A251" s="2">
        <v>250</v>
      </c>
      <c r="B251" s="5" t="s">
        <v>655</v>
      </c>
      <c r="C251" s="5" t="s">
        <v>1928</v>
      </c>
      <c r="D251" s="4">
        <v>2017</v>
      </c>
      <c r="E251" s="4" t="s">
        <v>995</v>
      </c>
      <c r="F251" s="5" t="s">
        <v>1929</v>
      </c>
      <c r="G251" s="5" t="s">
        <v>1930</v>
      </c>
      <c r="H251" s="5"/>
      <c r="I251" s="5" t="s">
        <v>1055</v>
      </c>
    </row>
    <row r="252" spans="1:9" x14ac:dyDescent="0.2">
      <c r="A252" s="2">
        <v>251</v>
      </c>
      <c r="B252" s="5" t="s">
        <v>657</v>
      </c>
      <c r="C252" s="5" t="s">
        <v>1931</v>
      </c>
      <c r="D252" s="5">
        <v>2018</v>
      </c>
      <c r="E252" s="4" t="s">
        <v>995</v>
      </c>
      <c r="F252" s="5" t="s">
        <v>1932</v>
      </c>
      <c r="G252" s="5" t="s">
        <v>1933</v>
      </c>
      <c r="H252" s="5"/>
      <c r="I252" s="5" t="s">
        <v>1055</v>
      </c>
    </row>
    <row r="253" spans="1:9" x14ac:dyDescent="0.2">
      <c r="A253" s="2">
        <v>252</v>
      </c>
      <c r="B253" s="5" t="s">
        <v>660</v>
      </c>
      <c r="C253" s="5" t="s">
        <v>1934</v>
      </c>
      <c r="D253" s="5">
        <v>2018</v>
      </c>
      <c r="E253" s="4" t="s">
        <v>995</v>
      </c>
      <c r="F253" s="5" t="s">
        <v>1935</v>
      </c>
      <c r="G253" s="5" t="s">
        <v>1936</v>
      </c>
      <c r="H253" s="5"/>
      <c r="I253" s="5" t="s">
        <v>1055</v>
      </c>
    </row>
    <row r="254" spans="1:9" x14ac:dyDescent="0.2">
      <c r="A254" s="2">
        <v>253</v>
      </c>
      <c r="B254" s="5" t="s">
        <v>663</v>
      </c>
      <c r="C254" s="5" t="s">
        <v>1937</v>
      </c>
      <c r="D254" s="5">
        <v>2018</v>
      </c>
      <c r="E254" s="4" t="s">
        <v>995</v>
      </c>
      <c r="F254" s="5" t="s">
        <v>1938</v>
      </c>
      <c r="G254" s="5" t="s">
        <v>1939</v>
      </c>
      <c r="H254" s="5"/>
      <c r="I254" s="5" t="s">
        <v>1055</v>
      </c>
    </row>
    <row r="255" spans="1:9" x14ac:dyDescent="0.2">
      <c r="A255" s="2">
        <v>254</v>
      </c>
      <c r="B255" s="5" t="s">
        <v>665</v>
      </c>
      <c r="C255" s="5" t="s">
        <v>1940</v>
      </c>
      <c r="D255" s="5">
        <v>2019</v>
      </c>
      <c r="E255" s="4" t="s">
        <v>995</v>
      </c>
      <c r="F255" s="5" t="s">
        <v>1941</v>
      </c>
      <c r="G255" s="5" t="s">
        <v>1942</v>
      </c>
      <c r="H255" s="5"/>
      <c r="I255" s="5" t="s">
        <v>1055</v>
      </c>
    </row>
    <row r="256" spans="1:9" x14ac:dyDescent="0.2">
      <c r="A256" s="2">
        <v>255</v>
      </c>
      <c r="B256" s="5" t="s">
        <v>670</v>
      </c>
      <c r="C256" s="5" t="s">
        <v>1943</v>
      </c>
      <c r="D256" s="4">
        <v>2017</v>
      </c>
      <c r="E256" s="4" t="s">
        <v>994</v>
      </c>
      <c r="F256" s="5" t="s">
        <v>1944</v>
      </c>
      <c r="G256" s="5"/>
      <c r="H256" s="5" t="s">
        <v>132</v>
      </c>
      <c r="I256" s="5" t="s">
        <v>1115</v>
      </c>
    </row>
    <row r="257" spans="1:9" x14ac:dyDescent="0.2">
      <c r="A257" s="2">
        <v>256</v>
      </c>
      <c r="B257" s="5" t="s">
        <v>671</v>
      </c>
      <c r="C257" s="5" t="s">
        <v>1945</v>
      </c>
      <c r="D257" s="5">
        <v>2018</v>
      </c>
      <c r="E257" s="4" t="s">
        <v>994</v>
      </c>
      <c r="F257" s="5" t="s">
        <v>1946</v>
      </c>
      <c r="G257" s="5"/>
      <c r="H257" s="5" t="s">
        <v>132</v>
      </c>
      <c r="I257" s="5" t="s">
        <v>1115</v>
      </c>
    </row>
    <row r="258" spans="1:9" x14ac:dyDescent="0.2">
      <c r="A258" s="2">
        <v>257</v>
      </c>
      <c r="B258" s="5" t="s">
        <v>676</v>
      </c>
      <c r="C258" s="5" t="s">
        <v>1947</v>
      </c>
      <c r="D258" s="5">
        <v>2018</v>
      </c>
      <c r="E258" s="4" t="s">
        <v>995</v>
      </c>
      <c r="F258" s="5" t="s">
        <v>1948</v>
      </c>
      <c r="G258" s="5"/>
      <c r="H258" s="5" t="s">
        <v>132</v>
      </c>
      <c r="I258" s="5" t="s">
        <v>1115</v>
      </c>
    </row>
    <row r="259" spans="1:9" x14ac:dyDescent="0.2">
      <c r="A259" s="2">
        <v>258</v>
      </c>
      <c r="B259" s="5" t="s">
        <v>679</v>
      </c>
      <c r="C259" s="5" t="s">
        <v>1949</v>
      </c>
      <c r="D259" s="5">
        <v>2018</v>
      </c>
      <c r="E259" s="4" t="s">
        <v>994</v>
      </c>
      <c r="F259" s="5" t="s">
        <v>1950</v>
      </c>
      <c r="G259" s="5"/>
      <c r="H259" s="5" t="s">
        <v>132</v>
      </c>
      <c r="I259" s="5" t="s">
        <v>1115</v>
      </c>
    </row>
    <row r="260" spans="1:9" x14ac:dyDescent="0.2">
      <c r="A260" s="2">
        <v>259</v>
      </c>
      <c r="B260" s="5" t="s">
        <v>681</v>
      </c>
      <c r="C260" s="5" t="s">
        <v>1951</v>
      </c>
      <c r="D260" s="5">
        <v>2018</v>
      </c>
      <c r="E260" s="4" t="s">
        <v>994</v>
      </c>
      <c r="F260" s="5" t="s">
        <v>1952</v>
      </c>
      <c r="G260" s="5"/>
      <c r="H260" s="5" t="s">
        <v>132</v>
      </c>
      <c r="I260" s="5" t="s">
        <v>1115</v>
      </c>
    </row>
    <row r="261" spans="1:9" x14ac:dyDescent="0.2">
      <c r="A261" s="2">
        <v>260</v>
      </c>
      <c r="B261" s="5" t="s">
        <v>685</v>
      </c>
      <c r="C261" s="5" t="s">
        <v>1953</v>
      </c>
      <c r="D261" s="4">
        <v>2017</v>
      </c>
      <c r="E261" s="4" t="s">
        <v>995</v>
      </c>
      <c r="F261" s="5" t="s">
        <v>1954</v>
      </c>
      <c r="G261" s="5"/>
      <c r="H261" s="5" t="s">
        <v>132</v>
      </c>
      <c r="I261" s="5" t="s">
        <v>1115</v>
      </c>
    </row>
    <row r="262" spans="1:9" x14ac:dyDescent="0.2">
      <c r="A262" s="2">
        <v>261</v>
      </c>
      <c r="B262" s="5" t="s">
        <v>689</v>
      </c>
      <c r="C262" s="5" t="s">
        <v>1955</v>
      </c>
      <c r="D262" s="5">
        <v>2018</v>
      </c>
      <c r="E262" s="4" t="s">
        <v>994</v>
      </c>
      <c r="F262" s="5" t="s">
        <v>1956</v>
      </c>
      <c r="G262" s="5"/>
      <c r="H262" s="5" t="s">
        <v>132</v>
      </c>
      <c r="I262" s="5" t="s">
        <v>1115</v>
      </c>
    </row>
    <row r="263" spans="1:9" x14ac:dyDescent="0.2">
      <c r="A263" s="2">
        <v>262</v>
      </c>
      <c r="B263" s="4" t="s">
        <v>692</v>
      </c>
      <c r="C263" s="4" t="s">
        <v>1957</v>
      </c>
      <c r="D263" s="4">
        <v>2019</v>
      </c>
      <c r="E263" s="4" t="s">
        <v>994</v>
      </c>
      <c r="F263" s="4" t="s">
        <v>1958</v>
      </c>
      <c r="G263" s="4" t="s">
        <v>1959</v>
      </c>
      <c r="H263" s="4" t="s">
        <v>14</v>
      </c>
      <c r="I263" s="4" t="s">
        <v>1006</v>
      </c>
    </row>
    <row r="264" spans="1:9" x14ac:dyDescent="0.2">
      <c r="A264" s="2">
        <v>263</v>
      </c>
      <c r="B264" s="4" t="s">
        <v>696</v>
      </c>
      <c r="C264" s="4" t="s">
        <v>1960</v>
      </c>
      <c r="D264" s="4">
        <v>2019</v>
      </c>
      <c r="E264" s="4" t="s">
        <v>994</v>
      </c>
      <c r="F264" s="4" t="s">
        <v>1961</v>
      </c>
      <c r="G264" s="4" t="s">
        <v>1962</v>
      </c>
      <c r="H264" s="4" t="s">
        <v>14</v>
      </c>
      <c r="I264" s="4" t="s">
        <v>1006</v>
      </c>
    </row>
    <row r="265" spans="1:9" x14ac:dyDescent="0.2">
      <c r="A265" s="2">
        <v>264</v>
      </c>
      <c r="B265" s="4" t="s">
        <v>699</v>
      </c>
      <c r="C265" s="4" t="s">
        <v>1963</v>
      </c>
      <c r="D265" s="4">
        <v>2020</v>
      </c>
      <c r="E265" s="4" t="s">
        <v>994</v>
      </c>
      <c r="F265" s="4" t="s">
        <v>1964</v>
      </c>
      <c r="G265" s="4" t="s">
        <v>1965</v>
      </c>
      <c r="H265" s="4" t="s">
        <v>14</v>
      </c>
      <c r="I265" s="4" t="s">
        <v>1006</v>
      </c>
    </row>
    <row r="266" spans="1:9" x14ac:dyDescent="0.2">
      <c r="A266" s="2">
        <v>265</v>
      </c>
      <c r="B266" s="4" t="s">
        <v>1966</v>
      </c>
      <c r="C266" s="4" t="s">
        <v>1967</v>
      </c>
      <c r="D266" s="4">
        <v>2019</v>
      </c>
      <c r="E266" s="4" t="s">
        <v>994</v>
      </c>
      <c r="F266" s="4" t="s">
        <v>1968</v>
      </c>
      <c r="G266" s="4" t="s">
        <v>1969</v>
      </c>
      <c r="H266" s="4" t="s">
        <v>14</v>
      </c>
      <c r="I266" s="4" t="s">
        <v>1006</v>
      </c>
    </row>
    <row r="267" spans="1:9" x14ac:dyDescent="0.2">
      <c r="A267" s="2">
        <v>266</v>
      </c>
      <c r="B267" s="4" t="s">
        <v>706</v>
      </c>
      <c r="C267" s="4" t="s">
        <v>1970</v>
      </c>
      <c r="D267" s="4">
        <v>2018</v>
      </c>
      <c r="E267" s="4" t="s">
        <v>994</v>
      </c>
      <c r="F267" s="4" t="s">
        <v>1971</v>
      </c>
      <c r="G267" s="4" t="s">
        <v>1972</v>
      </c>
      <c r="H267" s="4" t="s">
        <v>132</v>
      </c>
      <c r="I267" s="4" t="s">
        <v>1973</v>
      </c>
    </row>
    <row r="268" spans="1:9" x14ac:dyDescent="0.2">
      <c r="A268" s="3">
        <v>267</v>
      </c>
      <c r="B268" s="4" t="s">
        <v>709</v>
      </c>
      <c r="C268" s="4" t="s">
        <v>1974</v>
      </c>
      <c r="D268" s="4">
        <v>2018</v>
      </c>
      <c r="E268" s="4" t="s">
        <v>994</v>
      </c>
      <c r="F268" s="4" t="s">
        <v>1975</v>
      </c>
      <c r="G268" s="4" t="s">
        <v>1976</v>
      </c>
      <c r="H268" s="4" t="s">
        <v>132</v>
      </c>
      <c r="I268" s="4" t="s">
        <v>1973</v>
      </c>
    </row>
    <row r="269" spans="1:9" x14ac:dyDescent="0.2">
      <c r="A269" s="2">
        <v>268</v>
      </c>
      <c r="B269" s="4" t="s">
        <v>712</v>
      </c>
      <c r="C269" s="4" t="s">
        <v>1977</v>
      </c>
      <c r="D269" s="4">
        <v>2018</v>
      </c>
      <c r="E269" s="4" t="s">
        <v>994</v>
      </c>
      <c r="F269" s="4" t="s">
        <v>1978</v>
      </c>
      <c r="G269" s="4" t="s">
        <v>1979</v>
      </c>
      <c r="H269" s="4" t="s">
        <v>132</v>
      </c>
      <c r="I269" s="4" t="s">
        <v>1973</v>
      </c>
    </row>
    <row r="270" spans="1:9" x14ac:dyDescent="0.2">
      <c r="A270" s="2">
        <v>269</v>
      </c>
      <c r="B270" s="4" t="s">
        <v>1980</v>
      </c>
      <c r="C270" s="4" t="s">
        <v>1981</v>
      </c>
      <c r="D270" s="4">
        <v>2018</v>
      </c>
      <c r="E270" s="4" t="s">
        <v>994</v>
      </c>
      <c r="F270" s="7"/>
      <c r="G270" s="4" t="s">
        <v>1982</v>
      </c>
      <c r="H270" s="4" t="s">
        <v>132</v>
      </c>
      <c r="I270" s="4" t="s">
        <v>1973</v>
      </c>
    </row>
    <row r="271" spans="1:9" x14ac:dyDescent="0.2">
      <c r="A271" s="2">
        <v>270</v>
      </c>
      <c r="B271" s="4" t="s">
        <v>719</v>
      </c>
      <c r="C271" s="4" t="s">
        <v>1983</v>
      </c>
      <c r="D271" s="4">
        <v>2018</v>
      </c>
      <c r="E271" s="4" t="s">
        <v>994</v>
      </c>
      <c r="F271" s="4" t="s">
        <v>1984</v>
      </c>
      <c r="G271" s="4" t="s">
        <v>1985</v>
      </c>
      <c r="H271" s="4" t="s">
        <v>132</v>
      </c>
      <c r="I271" s="4" t="s">
        <v>1973</v>
      </c>
    </row>
    <row r="272" spans="1:9" x14ac:dyDescent="0.2">
      <c r="A272" s="2">
        <v>271</v>
      </c>
      <c r="B272" s="4" t="s">
        <v>722</v>
      </c>
      <c r="C272" s="4" t="s">
        <v>1986</v>
      </c>
      <c r="D272" s="4">
        <v>2018</v>
      </c>
      <c r="E272" s="4" t="s">
        <v>994</v>
      </c>
      <c r="F272" s="4" t="s">
        <v>1987</v>
      </c>
      <c r="G272" s="4" t="s">
        <v>1988</v>
      </c>
      <c r="H272" s="4" t="s">
        <v>132</v>
      </c>
      <c r="I272" s="4" t="s">
        <v>1973</v>
      </c>
    </row>
    <row r="273" spans="1:9" x14ac:dyDescent="0.2">
      <c r="A273" s="2">
        <v>272</v>
      </c>
      <c r="B273" s="4" t="s">
        <v>725</v>
      </c>
      <c r="C273" s="4" t="s">
        <v>1989</v>
      </c>
      <c r="D273" s="4">
        <v>2018</v>
      </c>
      <c r="E273" s="4" t="s">
        <v>994</v>
      </c>
      <c r="F273" s="4" t="s">
        <v>1990</v>
      </c>
      <c r="G273" s="4" t="s">
        <v>1991</v>
      </c>
      <c r="H273" s="4" t="s">
        <v>132</v>
      </c>
      <c r="I273" s="4" t="s">
        <v>1973</v>
      </c>
    </row>
    <row r="274" spans="1:9" x14ac:dyDescent="0.2">
      <c r="A274" s="2">
        <v>273</v>
      </c>
      <c r="B274" s="4" t="s">
        <v>726</v>
      </c>
      <c r="C274" s="4" t="s">
        <v>1992</v>
      </c>
      <c r="D274" s="4">
        <v>2018</v>
      </c>
      <c r="E274" s="4" t="s">
        <v>994</v>
      </c>
      <c r="F274" s="4" t="s">
        <v>1993</v>
      </c>
      <c r="G274" s="4" t="s">
        <v>1994</v>
      </c>
      <c r="H274" s="4" t="s">
        <v>132</v>
      </c>
      <c r="I274" s="4" t="s">
        <v>1973</v>
      </c>
    </row>
    <row r="275" spans="1:9" x14ac:dyDescent="0.2">
      <c r="A275" s="2">
        <v>274</v>
      </c>
      <c r="B275" s="4" t="s">
        <v>1995</v>
      </c>
      <c r="C275" s="4" t="s">
        <v>1996</v>
      </c>
      <c r="D275" s="4">
        <v>2018</v>
      </c>
      <c r="E275" s="4" t="s">
        <v>994</v>
      </c>
      <c r="F275" s="7"/>
      <c r="G275" s="4" t="s">
        <v>1997</v>
      </c>
      <c r="H275" s="4" t="s">
        <v>132</v>
      </c>
      <c r="I275" s="4" t="s">
        <v>1973</v>
      </c>
    </row>
    <row r="276" spans="1:9" x14ac:dyDescent="0.2">
      <c r="A276" s="2">
        <v>275</v>
      </c>
      <c r="B276" s="4" t="s">
        <v>731</v>
      </c>
      <c r="C276" s="4" t="s">
        <v>1998</v>
      </c>
      <c r="D276" s="4">
        <v>2018</v>
      </c>
      <c r="E276" s="4" t="s">
        <v>994</v>
      </c>
      <c r="F276" s="4" t="s">
        <v>1999</v>
      </c>
      <c r="G276" s="4" t="s">
        <v>2000</v>
      </c>
      <c r="H276" s="4" t="s">
        <v>132</v>
      </c>
      <c r="I276" s="4" t="s">
        <v>1973</v>
      </c>
    </row>
    <row r="277" spans="1:9" x14ac:dyDescent="0.2">
      <c r="A277" s="2">
        <v>276</v>
      </c>
      <c r="B277" s="4" t="s">
        <v>734</v>
      </c>
      <c r="C277" s="4" t="s">
        <v>2001</v>
      </c>
      <c r="D277" s="4">
        <v>2018</v>
      </c>
      <c r="E277" s="4" t="s">
        <v>994</v>
      </c>
      <c r="F277" s="4" t="s">
        <v>2002</v>
      </c>
      <c r="G277" s="4" t="s">
        <v>2003</v>
      </c>
      <c r="H277" s="4" t="s">
        <v>132</v>
      </c>
      <c r="I277" s="4" t="s">
        <v>1973</v>
      </c>
    </row>
    <row r="278" spans="1:9" x14ac:dyDescent="0.2">
      <c r="A278" s="2">
        <v>277</v>
      </c>
      <c r="B278" s="4" t="s">
        <v>735</v>
      </c>
      <c r="C278" s="4" t="s">
        <v>2004</v>
      </c>
      <c r="D278" s="4">
        <v>2018</v>
      </c>
      <c r="E278" s="4" t="s">
        <v>994</v>
      </c>
      <c r="F278" s="4" t="s">
        <v>2005</v>
      </c>
      <c r="G278" s="4" t="s">
        <v>2006</v>
      </c>
      <c r="H278" s="4" t="s">
        <v>132</v>
      </c>
      <c r="I278" s="4" t="s">
        <v>1973</v>
      </c>
    </row>
    <row r="279" spans="1:9" x14ac:dyDescent="0.2">
      <c r="A279" s="2">
        <v>278</v>
      </c>
      <c r="B279" s="4" t="s">
        <v>738</v>
      </c>
      <c r="C279" s="4" t="s">
        <v>2007</v>
      </c>
      <c r="D279" s="4">
        <v>2020</v>
      </c>
      <c r="E279" s="4" t="s">
        <v>995</v>
      </c>
      <c r="F279" s="4" t="s">
        <v>2008</v>
      </c>
      <c r="G279" s="4" t="s">
        <v>2009</v>
      </c>
      <c r="H279" s="4" t="s">
        <v>132</v>
      </c>
      <c r="I279" s="4" t="s">
        <v>1973</v>
      </c>
    </row>
    <row r="280" spans="1:9" x14ac:dyDescent="0.2">
      <c r="A280" s="2">
        <v>279</v>
      </c>
      <c r="B280" s="4" t="s">
        <v>742</v>
      </c>
      <c r="C280" s="4" t="s">
        <v>2010</v>
      </c>
      <c r="D280" s="4">
        <v>2019</v>
      </c>
      <c r="E280" s="4" t="s">
        <v>994</v>
      </c>
      <c r="F280" s="4" t="s">
        <v>2011</v>
      </c>
      <c r="G280" s="4" t="s">
        <v>2012</v>
      </c>
      <c r="H280" s="4" t="s">
        <v>132</v>
      </c>
      <c r="I280" s="4" t="s">
        <v>1973</v>
      </c>
    </row>
    <row r="281" spans="1:9" x14ac:dyDescent="0.2">
      <c r="A281" s="2">
        <v>280</v>
      </c>
      <c r="B281" s="4" t="s">
        <v>745</v>
      </c>
      <c r="C281" s="4" t="s">
        <v>2013</v>
      </c>
      <c r="D281" s="4">
        <v>2019</v>
      </c>
      <c r="E281" s="4" t="s">
        <v>994</v>
      </c>
      <c r="F281" s="4" t="s">
        <v>2014</v>
      </c>
      <c r="G281" s="4" t="s">
        <v>2015</v>
      </c>
      <c r="H281" s="4" t="s">
        <v>132</v>
      </c>
      <c r="I281" s="4" t="s">
        <v>1973</v>
      </c>
    </row>
    <row r="282" spans="1:9" x14ac:dyDescent="0.2">
      <c r="A282" s="2">
        <v>281</v>
      </c>
      <c r="B282" s="4" t="s">
        <v>748</v>
      </c>
      <c r="C282" s="4" t="s">
        <v>2016</v>
      </c>
      <c r="D282" s="4">
        <v>2020</v>
      </c>
      <c r="E282" s="4" t="s">
        <v>994</v>
      </c>
      <c r="F282" s="4" t="s">
        <v>2017</v>
      </c>
      <c r="G282" s="4" t="s">
        <v>2018</v>
      </c>
      <c r="H282" s="4" t="s">
        <v>132</v>
      </c>
      <c r="I282" s="4" t="s">
        <v>1973</v>
      </c>
    </row>
    <row r="283" spans="1:9" x14ac:dyDescent="0.2">
      <c r="A283" s="2">
        <v>282</v>
      </c>
      <c r="B283" s="4" t="s">
        <v>751</v>
      </c>
      <c r="C283" s="4" t="s">
        <v>2019</v>
      </c>
      <c r="D283" s="4">
        <v>2020</v>
      </c>
      <c r="E283" s="4" t="s">
        <v>995</v>
      </c>
      <c r="F283" s="4" t="s">
        <v>2020</v>
      </c>
      <c r="G283" s="4" t="s">
        <v>2021</v>
      </c>
      <c r="H283" s="4" t="s">
        <v>132</v>
      </c>
      <c r="I283" s="4" t="s">
        <v>1973</v>
      </c>
    </row>
    <row r="284" spans="1:9" x14ac:dyDescent="0.2">
      <c r="A284" s="2">
        <v>283</v>
      </c>
      <c r="B284" s="4" t="s">
        <v>756</v>
      </c>
      <c r="C284" s="4" t="s">
        <v>2022</v>
      </c>
      <c r="D284" s="4">
        <v>2019</v>
      </c>
      <c r="E284" s="4" t="s">
        <v>994</v>
      </c>
      <c r="F284" s="4" t="s">
        <v>2023</v>
      </c>
      <c r="G284" s="4" t="s">
        <v>2024</v>
      </c>
      <c r="H284" s="4" t="s">
        <v>132</v>
      </c>
      <c r="I284" s="4" t="s">
        <v>1973</v>
      </c>
    </row>
    <row r="285" spans="1:9" x14ac:dyDescent="0.2">
      <c r="A285" s="2">
        <v>284</v>
      </c>
      <c r="B285" s="4" t="s">
        <v>758</v>
      </c>
      <c r="C285" s="4" t="s">
        <v>2025</v>
      </c>
      <c r="D285" s="4">
        <v>2019</v>
      </c>
      <c r="E285" s="4" t="s">
        <v>994</v>
      </c>
      <c r="F285" s="4" t="s">
        <v>2026</v>
      </c>
      <c r="G285" s="4" t="s">
        <v>2027</v>
      </c>
      <c r="H285" s="4" t="s">
        <v>132</v>
      </c>
      <c r="I285" s="4" t="s">
        <v>1973</v>
      </c>
    </row>
    <row r="286" spans="1:9" x14ac:dyDescent="0.2">
      <c r="A286" s="2">
        <v>285</v>
      </c>
      <c r="B286" s="4" t="s">
        <v>760</v>
      </c>
      <c r="C286" s="4" t="s">
        <v>2028</v>
      </c>
      <c r="D286" s="4">
        <v>2019</v>
      </c>
      <c r="E286" s="4" t="s">
        <v>994</v>
      </c>
      <c r="F286" s="4" t="s">
        <v>2029</v>
      </c>
      <c r="G286" s="4" t="s">
        <v>2030</v>
      </c>
      <c r="H286" s="4" t="s">
        <v>132</v>
      </c>
      <c r="I286" s="4" t="s">
        <v>1973</v>
      </c>
    </row>
    <row r="287" spans="1:9" x14ac:dyDescent="0.2">
      <c r="A287" s="2">
        <v>286</v>
      </c>
      <c r="B287" s="4" t="s">
        <v>765</v>
      </c>
      <c r="C287" s="4" t="s">
        <v>2031</v>
      </c>
      <c r="D287" s="4">
        <v>2020</v>
      </c>
      <c r="E287" s="4" t="s">
        <v>995</v>
      </c>
      <c r="F287" s="4" t="s">
        <v>2032</v>
      </c>
      <c r="G287" s="4" t="s">
        <v>2033</v>
      </c>
      <c r="H287" s="4" t="s">
        <v>132</v>
      </c>
      <c r="I287" s="4" t="s">
        <v>1973</v>
      </c>
    </row>
    <row r="288" spans="1:9" x14ac:dyDescent="0.2">
      <c r="A288" s="2">
        <v>287</v>
      </c>
      <c r="B288" s="4" t="s">
        <v>769</v>
      </c>
      <c r="C288" s="4" t="s">
        <v>2034</v>
      </c>
      <c r="D288" s="4">
        <v>2019</v>
      </c>
      <c r="E288" s="4" t="s">
        <v>994</v>
      </c>
      <c r="F288" s="4" t="s">
        <v>2035</v>
      </c>
      <c r="G288" s="4" t="s">
        <v>2036</v>
      </c>
      <c r="H288" s="4" t="s">
        <v>132</v>
      </c>
      <c r="I288" s="4" t="s">
        <v>1973</v>
      </c>
    </row>
    <row r="289" spans="1:9" x14ac:dyDescent="0.2">
      <c r="A289" s="3">
        <v>288</v>
      </c>
      <c r="B289" s="4" t="s">
        <v>773</v>
      </c>
      <c r="C289" s="4" t="s">
        <v>2037</v>
      </c>
      <c r="D289" s="4">
        <v>2019</v>
      </c>
      <c r="E289" s="4" t="s">
        <v>994</v>
      </c>
      <c r="F289" s="4" t="s">
        <v>2038</v>
      </c>
      <c r="G289" s="4" t="s">
        <v>2039</v>
      </c>
      <c r="H289" s="4" t="s">
        <v>132</v>
      </c>
      <c r="I289" s="4" t="s">
        <v>1973</v>
      </c>
    </row>
    <row r="290" spans="1:9" x14ac:dyDescent="0.2">
      <c r="A290" s="2">
        <v>289</v>
      </c>
      <c r="B290" s="4" t="s">
        <v>776</v>
      </c>
      <c r="C290" s="4" t="s">
        <v>2040</v>
      </c>
      <c r="D290" s="4">
        <v>2020</v>
      </c>
      <c r="E290" s="4" t="s">
        <v>994</v>
      </c>
      <c r="F290" s="4" t="s">
        <v>2041</v>
      </c>
      <c r="G290" s="4" t="s">
        <v>2042</v>
      </c>
      <c r="H290" s="4" t="s">
        <v>132</v>
      </c>
      <c r="I290" s="4" t="s">
        <v>1973</v>
      </c>
    </row>
    <row r="291" spans="1:9" x14ac:dyDescent="0.2">
      <c r="A291" s="2">
        <v>290</v>
      </c>
      <c r="B291" s="4" t="s">
        <v>779</v>
      </c>
      <c r="C291" s="4" t="s">
        <v>2043</v>
      </c>
      <c r="D291" s="4">
        <v>2019</v>
      </c>
      <c r="E291" s="4" t="s">
        <v>994</v>
      </c>
      <c r="F291" s="4" t="s">
        <v>2044</v>
      </c>
      <c r="G291" s="4" t="s">
        <v>2045</v>
      </c>
      <c r="H291" s="4" t="s">
        <v>132</v>
      </c>
      <c r="I291" s="4" t="s">
        <v>1973</v>
      </c>
    </row>
    <row r="292" spans="1:9" x14ac:dyDescent="0.2">
      <c r="A292" s="2">
        <v>291</v>
      </c>
      <c r="B292" s="4" t="s">
        <v>781</v>
      </c>
      <c r="C292" s="4" t="s">
        <v>1931</v>
      </c>
      <c r="D292" s="4">
        <v>2019</v>
      </c>
      <c r="E292" s="4" t="s">
        <v>995</v>
      </c>
      <c r="F292" s="4" t="s">
        <v>2046</v>
      </c>
      <c r="G292" s="4" t="s">
        <v>2047</v>
      </c>
      <c r="H292" s="4" t="s">
        <v>132</v>
      </c>
      <c r="I292" s="4" t="s">
        <v>1973</v>
      </c>
    </row>
    <row r="293" spans="1:9" x14ac:dyDescent="0.2">
      <c r="A293" s="2">
        <v>292</v>
      </c>
      <c r="B293" s="4" t="s">
        <v>785</v>
      </c>
      <c r="C293" s="4" t="s">
        <v>2048</v>
      </c>
      <c r="D293" s="4">
        <v>2019</v>
      </c>
      <c r="E293" s="4" t="s">
        <v>994</v>
      </c>
      <c r="F293" s="4" t="s">
        <v>2049</v>
      </c>
      <c r="G293" s="4" t="s">
        <v>2050</v>
      </c>
      <c r="H293" s="4" t="s">
        <v>132</v>
      </c>
      <c r="I293" s="4" t="s">
        <v>1973</v>
      </c>
    </row>
    <row r="294" spans="1:9" x14ac:dyDescent="0.2">
      <c r="A294" s="2">
        <v>293</v>
      </c>
      <c r="B294" s="4" t="s">
        <v>789</v>
      </c>
      <c r="C294" s="4" t="s">
        <v>2051</v>
      </c>
      <c r="D294" s="4">
        <v>2018</v>
      </c>
      <c r="E294" s="4" t="s">
        <v>995</v>
      </c>
      <c r="F294" s="4" t="s">
        <v>2052</v>
      </c>
      <c r="G294" s="4" t="s">
        <v>2053</v>
      </c>
      <c r="H294" s="4" t="s">
        <v>66</v>
      </c>
    </row>
    <row r="295" spans="1:9" x14ac:dyDescent="0.2">
      <c r="A295" s="2">
        <v>294</v>
      </c>
      <c r="B295" s="4" t="s">
        <v>794</v>
      </c>
      <c r="C295" s="4" t="s">
        <v>2054</v>
      </c>
      <c r="D295" s="4">
        <v>2019</v>
      </c>
      <c r="E295" s="4" t="s">
        <v>995</v>
      </c>
      <c r="F295" s="4" t="s">
        <v>2055</v>
      </c>
      <c r="G295" s="4" t="s">
        <v>2056</v>
      </c>
      <c r="H295" s="4" t="s">
        <v>66</v>
      </c>
    </row>
    <row r="296" spans="1:9" x14ac:dyDescent="0.2">
      <c r="A296" s="2">
        <v>295</v>
      </c>
      <c r="B296" s="4" t="s">
        <v>795</v>
      </c>
      <c r="C296" s="4" t="s">
        <v>2057</v>
      </c>
      <c r="D296" s="4">
        <v>2020</v>
      </c>
      <c r="E296" s="4" t="s">
        <v>995</v>
      </c>
      <c r="F296" s="4" t="s">
        <v>2058</v>
      </c>
      <c r="G296" s="4" t="s">
        <v>2059</v>
      </c>
      <c r="H296" s="4" t="s">
        <v>66</v>
      </c>
    </row>
    <row r="297" spans="1:9" x14ac:dyDescent="0.2">
      <c r="A297" s="2">
        <v>296</v>
      </c>
      <c r="B297" s="4" t="s">
        <v>799</v>
      </c>
      <c r="C297" s="4" t="s">
        <v>2060</v>
      </c>
      <c r="D297" s="4">
        <v>2020</v>
      </c>
      <c r="E297" s="4" t="s">
        <v>995</v>
      </c>
      <c r="F297" s="4" t="s">
        <v>2061</v>
      </c>
      <c r="G297" s="4" t="s">
        <v>2062</v>
      </c>
      <c r="H297" s="4" t="s">
        <v>66</v>
      </c>
    </row>
    <row r="298" spans="1:9" x14ac:dyDescent="0.2">
      <c r="A298" s="2">
        <v>297</v>
      </c>
      <c r="B298" s="4" t="s">
        <v>803</v>
      </c>
      <c r="C298" s="4" t="s">
        <v>2063</v>
      </c>
      <c r="D298" s="4">
        <v>2020</v>
      </c>
      <c r="E298" s="4" t="s">
        <v>995</v>
      </c>
      <c r="F298" s="4" t="s">
        <v>2064</v>
      </c>
      <c r="G298" s="4" t="s">
        <v>2065</v>
      </c>
      <c r="H298" s="4" t="s">
        <v>66</v>
      </c>
    </row>
    <row r="299" spans="1:9" x14ac:dyDescent="0.2">
      <c r="A299" s="2">
        <v>298</v>
      </c>
      <c r="B299" s="4" t="s">
        <v>808</v>
      </c>
      <c r="C299" s="4" t="s">
        <v>2066</v>
      </c>
      <c r="D299" s="4">
        <v>2020</v>
      </c>
      <c r="E299" s="4" t="s">
        <v>995</v>
      </c>
      <c r="F299" s="4" t="s">
        <v>2067</v>
      </c>
      <c r="G299" s="4" t="s">
        <v>2068</v>
      </c>
      <c r="H299" s="4" t="s">
        <v>66</v>
      </c>
    </row>
    <row r="300" spans="1:9" x14ac:dyDescent="0.2">
      <c r="A300" s="2">
        <v>299</v>
      </c>
      <c r="B300" s="4" t="s">
        <v>813</v>
      </c>
      <c r="C300" s="4" t="s">
        <v>2069</v>
      </c>
      <c r="D300" s="4">
        <v>2018</v>
      </c>
      <c r="E300" s="4" t="s">
        <v>994</v>
      </c>
      <c r="F300" s="4" t="s">
        <v>2070</v>
      </c>
      <c r="G300" s="4" t="s">
        <v>2071</v>
      </c>
      <c r="H300" s="4" t="s">
        <v>2072</v>
      </c>
      <c r="I300" s="4" t="s">
        <v>1406</v>
      </c>
    </row>
    <row r="301" spans="1:9" x14ac:dyDescent="0.2">
      <c r="A301" s="2">
        <v>300</v>
      </c>
      <c r="B301" s="4" t="s">
        <v>815</v>
      </c>
      <c r="C301" s="4" t="s">
        <v>2073</v>
      </c>
      <c r="D301" s="4">
        <v>2020</v>
      </c>
      <c r="E301" s="4" t="s">
        <v>995</v>
      </c>
      <c r="F301" s="4" t="s">
        <v>2074</v>
      </c>
      <c r="G301" s="4" t="s">
        <v>2075</v>
      </c>
      <c r="H301" s="4" t="s">
        <v>2072</v>
      </c>
      <c r="I301" s="4" t="s">
        <v>1406</v>
      </c>
    </row>
    <row r="302" spans="1:9" x14ac:dyDescent="0.2">
      <c r="A302" s="2">
        <v>301</v>
      </c>
      <c r="B302" s="4" t="s">
        <v>819</v>
      </c>
      <c r="C302" s="4" t="s">
        <v>2076</v>
      </c>
      <c r="D302" s="4">
        <v>2020</v>
      </c>
      <c r="E302" s="4" t="s">
        <v>995</v>
      </c>
      <c r="F302" s="4" t="s">
        <v>2077</v>
      </c>
      <c r="G302" s="4" t="s">
        <v>2078</v>
      </c>
      <c r="H302" s="4" t="s">
        <v>2072</v>
      </c>
      <c r="I302" s="4" t="s">
        <v>1406</v>
      </c>
    </row>
    <row r="303" spans="1:9" x14ac:dyDescent="0.2">
      <c r="A303" s="2">
        <v>302</v>
      </c>
      <c r="B303" s="4" t="s">
        <v>820</v>
      </c>
      <c r="C303" s="4" t="s">
        <v>2079</v>
      </c>
      <c r="D303" s="4">
        <v>2020</v>
      </c>
      <c r="E303" s="4" t="s">
        <v>995</v>
      </c>
      <c r="F303" s="4" t="s">
        <v>2080</v>
      </c>
      <c r="G303" s="4" t="s">
        <v>2081</v>
      </c>
      <c r="H303" s="4" t="s">
        <v>2072</v>
      </c>
      <c r="I303" s="4" t="s">
        <v>1406</v>
      </c>
    </row>
    <row r="304" spans="1:9" x14ac:dyDescent="0.2">
      <c r="A304" s="2">
        <v>303</v>
      </c>
      <c r="B304" s="4" t="s">
        <v>822</v>
      </c>
      <c r="C304" s="4" t="s">
        <v>2082</v>
      </c>
      <c r="D304" s="4">
        <v>2020</v>
      </c>
      <c r="E304" s="4" t="s">
        <v>995</v>
      </c>
      <c r="F304" s="4" t="s">
        <v>2083</v>
      </c>
      <c r="G304" s="4" t="s">
        <v>2084</v>
      </c>
      <c r="H304" s="4" t="s">
        <v>2072</v>
      </c>
      <c r="I304" s="4" t="s">
        <v>1406</v>
      </c>
    </row>
    <row r="305" spans="1:9" x14ac:dyDescent="0.2">
      <c r="A305" s="2">
        <v>304</v>
      </c>
      <c r="B305" s="4" t="s">
        <v>824</v>
      </c>
      <c r="C305" s="4" t="s">
        <v>2085</v>
      </c>
      <c r="D305" s="4">
        <v>2020</v>
      </c>
      <c r="E305" s="4" t="s">
        <v>995</v>
      </c>
      <c r="F305" s="4" t="s">
        <v>2086</v>
      </c>
      <c r="G305" s="4" t="s">
        <v>2087</v>
      </c>
      <c r="H305" s="4" t="s">
        <v>2072</v>
      </c>
      <c r="I305" s="4" t="s">
        <v>1406</v>
      </c>
    </row>
    <row r="306" spans="1:9" x14ac:dyDescent="0.2">
      <c r="A306" s="2">
        <v>305</v>
      </c>
      <c r="B306" s="4" t="s">
        <v>829</v>
      </c>
      <c r="C306" s="4" t="s">
        <v>2088</v>
      </c>
      <c r="D306" s="4">
        <v>2020</v>
      </c>
      <c r="E306" s="4" t="s">
        <v>995</v>
      </c>
      <c r="F306" s="4" t="s">
        <v>2089</v>
      </c>
      <c r="G306" s="4" t="s">
        <v>2090</v>
      </c>
      <c r="H306" s="4" t="s">
        <v>2072</v>
      </c>
      <c r="I306" s="4" t="s">
        <v>1406</v>
      </c>
    </row>
    <row r="307" spans="1:9" x14ac:dyDescent="0.2">
      <c r="A307" s="2">
        <v>306</v>
      </c>
      <c r="B307" s="4" t="s">
        <v>833</v>
      </c>
      <c r="C307" s="4" t="s">
        <v>2091</v>
      </c>
      <c r="D307" s="4">
        <v>2020</v>
      </c>
      <c r="E307" s="4" t="s">
        <v>995</v>
      </c>
      <c r="F307" s="4" t="s">
        <v>2092</v>
      </c>
      <c r="G307" s="4" t="s">
        <v>2093</v>
      </c>
      <c r="H307" s="4" t="s">
        <v>2072</v>
      </c>
      <c r="I307" s="4" t="s">
        <v>1406</v>
      </c>
    </row>
    <row r="308" spans="1:9" x14ac:dyDescent="0.2">
      <c r="A308" s="2">
        <v>307</v>
      </c>
      <c r="B308" s="4" t="s">
        <v>836</v>
      </c>
      <c r="C308" s="4" t="s">
        <v>2094</v>
      </c>
      <c r="D308" s="4">
        <v>2020</v>
      </c>
      <c r="E308" s="4" t="s">
        <v>995</v>
      </c>
      <c r="F308" s="4" t="s">
        <v>2095</v>
      </c>
      <c r="G308" s="4" t="s">
        <v>2096</v>
      </c>
      <c r="H308" s="4" t="s">
        <v>2072</v>
      </c>
      <c r="I308" s="4" t="s">
        <v>1406</v>
      </c>
    </row>
    <row r="309" spans="1:9" x14ac:dyDescent="0.2">
      <c r="A309" s="2">
        <v>308</v>
      </c>
      <c r="B309" s="4" t="s">
        <v>837</v>
      </c>
      <c r="C309" s="4" t="s">
        <v>2097</v>
      </c>
      <c r="D309" s="4">
        <v>2019</v>
      </c>
      <c r="E309" s="4" t="s">
        <v>994</v>
      </c>
      <c r="F309" s="4" t="s">
        <v>2098</v>
      </c>
      <c r="G309" s="4" t="s">
        <v>2099</v>
      </c>
      <c r="H309" s="4" t="s">
        <v>2072</v>
      </c>
      <c r="I309" s="4" t="s">
        <v>1406</v>
      </c>
    </row>
    <row r="310" spans="1:9" x14ac:dyDescent="0.2">
      <c r="A310" s="2">
        <v>309</v>
      </c>
      <c r="B310" s="4" t="s">
        <v>839</v>
      </c>
      <c r="C310" s="4" t="s">
        <v>2100</v>
      </c>
      <c r="D310" s="4">
        <v>2019</v>
      </c>
      <c r="E310" s="4" t="s">
        <v>994</v>
      </c>
      <c r="F310" s="4" t="s">
        <v>2101</v>
      </c>
      <c r="G310" s="4" t="s">
        <v>2102</v>
      </c>
      <c r="H310" s="4" t="s">
        <v>2072</v>
      </c>
      <c r="I310" s="4" t="s">
        <v>1406</v>
      </c>
    </row>
    <row r="311" spans="1:9" x14ac:dyDescent="0.2">
      <c r="A311" s="2">
        <v>310</v>
      </c>
      <c r="B311" s="4" t="s">
        <v>843</v>
      </c>
      <c r="C311" s="4" t="s">
        <v>2103</v>
      </c>
      <c r="D311" s="4">
        <v>2019</v>
      </c>
      <c r="E311" s="4" t="s">
        <v>994</v>
      </c>
      <c r="F311" s="4" t="s">
        <v>2104</v>
      </c>
      <c r="G311" s="4" t="s">
        <v>2105</v>
      </c>
      <c r="H311" s="4" t="s">
        <v>2072</v>
      </c>
      <c r="I311" s="4" t="s">
        <v>1406</v>
      </c>
    </row>
    <row r="312" spans="1:9" x14ac:dyDescent="0.2">
      <c r="A312" s="2">
        <v>311</v>
      </c>
      <c r="B312" s="4" t="s">
        <v>845</v>
      </c>
      <c r="C312" s="4" t="s">
        <v>2106</v>
      </c>
      <c r="D312" s="4">
        <v>2019</v>
      </c>
      <c r="E312" s="4" t="s">
        <v>994</v>
      </c>
      <c r="F312" s="4" t="s">
        <v>2107</v>
      </c>
      <c r="G312" s="4" t="s">
        <v>2108</v>
      </c>
      <c r="H312" s="4" t="s">
        <v>2072</v>
      </c>
      <c r="I312" s="4" t="s">
        <v>1406</v>
      </c>
    </row>
    <row r="313" spans="1:9" x14ac:dyDescent="0.2">
      <c r="A313" s="2">
        <v>312</v>
      </c>
      <c r="B313" s="4" t="s">
        <v>850</v>
      </c>
      <c r="C313" s="4" t="s">
        <v>2109</v>
      </c>
      <c r="D313" s="4">
        <v>2019</v>
      </c>
      <c r="E313" s="4" t="s">
        <v>994</v>
      </c>
      <c r="F313" s="4" t="s">
        <v>2110</v>
      </c>
      <c r="G313" s="4" t="s">
        <v>2111</v>
      </c>
      <c r="H313" s="4" t="s">
        <v>2072</v>
      </c>
      <c r="I313" s="4" t="s">
        <v>1406</v>
      </c>
    </row>
    <row r="314" spans="1:9" x14ac:dyDescent="0.2">
      <c r="A314" s="2">
        <v>313</v>
      </c>
      <c r="B314" s="4" t="s">
        <v>851</v>
      </c>
      <c r="C314" s="4" t="s">
        <v>2112</v>
      </c>
      <c r="D314" s="4">
        <v>2019</v>
      </c>
      <c r="E314" s="4" t="s">
        <v>994</v>
      </c>
      <c r="F314" s="4" t="s">
        <v>2113</v>
      </c>
      <c r="G314" s="4" t="s">
        <v>2114</v>
      </c>
      <c r="H314" s="4" t="s">
        <v>2072</v>
      </c>
      <c r="I314" s="4" t="s">
        <v>1406</v>
      </c>
    </row>
    <row r="315" spans="1:9" x14ac:dyDescent="0.2">
      <c r="A315" s="2">
        <v>314</v>
      </c>
      <c r="B315" s="4" t="s">
        <v>854</v>
      </c>
      <c r="C315" s="4" t="s">
        <v>2115</v>
      </c>
      <c r="D315" s="4">
        <v>2019</v>
      </c>
      <c r="E315" s="4" t="s">
        <v>994</v>
      </c>
      <c r="F315" s="4" t="s">
        <v>2116</v>
      </c>
      <c r="G315" s="4" t="s">
        <v>2117</v>
      </c>
      <c r="H315" s="4" t="s">
        <v>2072</v>
      </c>
      <c r="I315" s="4" t="s">
        <v>1406</v>
      </c>
    </row>
    <row r="316" spans="1:9" x14ac:dyDescent="0.2">
      <c r="A316" s="2">
        <v>315</v>
      </c>
      <c r="B316" s="4" t="s">
        <v>858</v>
      </c>
      <c r="C316" s="4" t="s">
        <v>2118</v>
      </c>
      <c r="D316" s="4">
        <v>2019</v>
      </c>
      <c r="E316" s="4" t="s">
        <v>994</v>
      </c>
      <c r="F316" s="4" t="s">
        <v>2119</v>
      </c>
      <c r="G316" s="4" t="s">
        <v>2120</v>
      </c>
      <c r="H316" s="4" t="s">
        <v>2072</v>
      </c>
      <c r="I316" s="4" t="s">
        <v>1406</v>
      </c>
    </row>
    <row r="317" spans="1:9" x14ac:dyDescent="0.2">
      <c r="A317" s="2">
        <v>316</v>
      </c>
      <c r="B317" s="4" t="s">
        <v>863</v>
      </c>
      <c r="C317" s="4" t="s">
        <v>2121</v>
      </c>
      <c r="D317" s="4">
        <v>2019</v>
      </c>
      <c r="E317" s="4" t="s">
        <v>994</v>
      </c>
      <c r="F317" s="4" t="s">
        <v>2122</v>
      </c>
      <c r="G317" s="4" t="s">
        <v>2123</v>
      </c>
      <c r="H317" s="4" t="s">
        <v>2072</v>
      </c>
      <c r="I317" s="4" t="s">
        <v>1406</v>
      </c>
    </row>
    <row r="318" spans="1:9" x14ac:dyDescent="0.2">
      <c r="A318" s="2">
        <v>317</v>
      </c>
      <c r="B318" s="4" t="s">
        <v>865</v>
      </c>
      <c r="C318" s="4" t="s">
        <v>2124</v>
      </c>
      <c r="D318" s="4">
        <v>2019</v>
      </c>
      <c r="E318" s="4" t="s">
        <v>994</v>
      </c>
      <c r="F318" s="4" t="s">
        <v>2125</v>
      </c>
      <c r="G318" s="4" t="s">
        <v>2126</v>
      </c>
      <c r="H318" s="4" t="s">
        <v>2072</v>
      </c>
      <c r="I318" s="4" t="s">
        <v>1406</v>
      </c>
    </row>
    <row r="319" spans="1:9" x14ac:dyDescent="0.2">
      <c r="A319" s="2">
        <v>318</v>
      </c>
      <c r="B319" s="4" t="s">
        <v>867</v>
      </c>
      <c r="C319" s="4" t="s">
        <v>2127</v>
      </c>
      <c r="D319" s="4">
        <v>2019</v>
      </c>
      <c r="E319" s="4" t="s">
        <v>994</v>
      </c>
      <c r="F319" s="4" t="s">
        <v>2128</v>
      </c>
      <c r="G319" s="4" t="s">
        <v>2129</v>
      </c>
      <c r="H319" s="4" t="s">
        <v>2072</v>
      </c>
      <c r="I319" s="4" t="s">
        <v>1406</v>
      </c>
    </row>
    <row r="320" spans="1:9" x14ac:dyDescent="0.2">
      <c r="A320" s="2">
        <v>319</v>
      </c>
      <c r="B320" s="4" t="s">
        <v>871</v>
      </c>
      <c r="C320" s="4" t="s">
        <v>2130</v>
      </c>
      <c r="D320" s="4">
        <v>2020</v>
      </c>
      <c r="E320" s="4" t="s">
        <v>994</v>
      </c>
      <c r="F320" s="4" t="s">
        <v>2131</v>
      </c>
      <c r="G320" s="4" t="s">
        <v>2132</v>
      </c>
      <c r="H320" s="4" t="s">
        <v>2072</v>
      </c>
      <c r="I320" s="4" t="s">
        <v>1406</v>
      </c>
    </row>
    <row r="321" spans="1:9" x14ac:dyDescent="0.2">
      <c r="A321" s="2">
        <v>320</v>
      </c>
      <c r="B321" s="4" t="s">
        <v>873</v>
      </c>
      <c r="C321" s="4" t="s">
        <v>2133</v>
      </c>
      <c r="D321" s="4">
        <v>2019</v>
      </c>
      <c r="E321" s="4" t="s">
        <v>994</v>
      </c>
      <c r="F321" s="4" t="s">
        <v>2134</v>
      </c>
      <c r="G321" s="4" t="s">
        <v>2135</v>
      </c>
      <c r="H321" s="4" t="s">
        <v>2072</v>
      </c>
      <c r="I321" s="4" t="s">
        <v>1406</v>
      </c>
    </row>
    <row r="322" spans="1:9" x14ac:dyDescent="0.2">
      <c r="A322" s="2">
        <v>321</v>
      </c>
      <c r="B322" s="4" t="s">
        <v>877</v>
      </c>
      <c r="C322" s="4" t="s">
        <v>2136</v>
      </c>
      <c r="D322" s="4">
        <v>2019</v>
      </c>
      <c r="E322" s="4" t="s">
        <v>994</v>
      </c>
      <c r="F322" s="4" t="s">
        <v>2137</v>
      </c>
      <c r="G322" s="4" t="s">
        <v>2138</v>
      </c>
      <c r="H322" s="4" t="s">
        <v>2072</v>
      </c>
      <c r="I322" s="4" t="s">
        <v>1406</v>
      </c>
    </row>
    <row r="323" spans="1:9" x14ac:dyDescent="0.2">
      <c r="A323" s="2">
        <v>322</v>
      </c>
      <c r="B323" s="4" t="s">
        <v>880</v>
      </c>
      <c r="C323" s="4" t="s">
        <v>2139</v>
      </c>
      <c r="D323" s="4">
        <v>2020</v>
      </c>
      <c r="E323" s="4" t="s">
        <v>994</v>
      </c>
      <c r="F323" s="4" t="s">
        <v>2140</v>
      </c>
      <c r="G323" s="4" t="s">
        <v>2141</v>
      </c>
      <c r="H323" s="4" t="s">
        <v>2072</v>
      </c>
      <c r="I323" s="4" t="s">
        <v>1406</v>
      </c>
    </row>
    <row r="324" spans="1:9" x14ac:dyDescent="0.2">
      <c r="A324" s="2">
        <v>323</v>
      </c>
      <c r="B324" s="4" t="s">
        <v>883</v>
      </c>
      <c r="C324" s="4" t="s">
        <v>2142</v>
      </c>
      <c r="D324" s="4">
        <v>2019</v>
      </c>
      <c r="E324" s="4" t="s">
        <v>994</v>
      </c>
      <c r="F324" s="4" t="s">
        <v>2143</v>
      </c>
      <c r="G324" s="4" t="s">
        <v>2144</v>
      </c>
      <c r="H324" s="4" t="s">
        <v>2072</v>
      </c>
      <c r="I324" s="4" t="s">
        <v>1406</v>
      </c>
    </row>
    <row r="325" spans="1:9" x14ac:dyDescent="0.2">
      <c r="A325" s="2">
        <v>324</v>
      </c>
      <c r="B325" s="4" t="s">
        <v>887</v>
      </c>
      <c r="C325" s="4" t="s">
        <v>2145</v>
      </c>
      <c r="D325" s="4">
        <v>2019</v>
      </c>
      <c r="E325" s="4" t="s">
        <v>994</v>
      </c>
      <c r="F325" s="4" t="s">
        <v>2146</v>
      </c>
      <c r="G325" s="4" t="s">
        <v>2147</v>
      </c>
      <c r="H325" s="4" t="s">
        <v>2072</v>
      </c>
      <c r="I325" s="4" t="s">
        <v>1406</v>
      </c>
    </row>
    <row r="326" spans="1:9" x14ac:dyDescent="0.2">
      <c r="A326" s="2">
        <v>325</v>
      </c>
      <c r="B326" s="4" t="s">
        <v>891</v>
      </c>
      <c r="C326" s="4" t="s">
        <v>2148</v>
      </c>
      <c r="D326" s="4">
        <v>2019</v>
      </c>
      <c r="E326" s="4" t="s">
        <v>994</v>
      </c>
      <c r="F326" s="4" t="s">
        <v>2149</v>
      </c>
      <c r="G326" s="4" t="s">
        <v>2150</v>
      </c>
      <c r="H326" s="4" t="s">
        <v>2072</v>
      </c>
      <c r="I326" s="4" t="s">
        <v>1406</v>
      </c>
    </row>
    <row r="327" spans="1:9" x14ac:dyDescent="0.2">
      <c r="A327" s="2">
        <v>326</v>
      </c>
      <c r="B327" s="4" t="s">
        <v>895</v>
      </c>
      <c r="C327" s="4" t="s">
        <v>2151</v>
      </c>
      <c r="D327" s="4">
        <v>2019</v>
      </c>
      <c r="E327" s="4" t="s">
        <v>994</v>
      </c>
      <c r="F327" s="4" t="s">
        <v>2152</v>
      </c>
      <c r="G327" s="4" t="s">
        <v>2153</v>
      </c>
      <c r="H327" s="4" t="s">
        <v>2072</v>
      </c>
      <c r="I327" s="4" t="s">
        <v>1406</v>
      </c>
    </row>
    <row r="328" spans="1:9" x14ac:dyDescent="0.2">
      <c r="A328" s="2">
        <v>327</v>
      </c>
      <c r="B328" s="4" t="s">
        <v>899</v>
      </c>
      <c r="C328" s="4" t="s">
        <v>2154</v>
      </c>
      <c r="D328" s="4">
        <v>2019</v>
      </c>
      <c r="E328" s="4" t="s">
        <v>994</v>
      </c>
      <c r="F328" s="4" t="s">
        <v>2155</v>
      </c>
      <c r="G328" s="4" t="s">
        <v>2156</v>
      </c>
      <c r="H328" s="4" t="s">
        <v>2072</v>
      </c>
      <c r="I328" s="4" t="s">
        <v>1406</v>
      </c>
    </row>
    <row r="329" spans="1:9" x14ac:dyDescent="0.2">
      <c r="A329" s="2">
        <v>328</v>
      </c>
      <c r="B329" s="4" t="s">
        <v>900</v>
      </c>
      <c r="C329" s="4" t="s">
        <v>2157</v>
      </c>
      <c r="D329" s="4">
        <v>2019</v>
      </c>
      <c r="E329" s="4" t="s">
        <v>994</v>
      </c>
      <c r="F329" s="4" t="s">
        <v>2158</v>
      </c>
      <c r="G329" s="4" t="s">
        <v>2159</v>
      </c>
      <c r="H329" s="4" t="s">
        <v>2072</v>
      </c>
      <c r="I329" s="4" t="s">
        <v>1406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4F50C-AB9F-5E43-B678-4D6FD72D71B8}">
  <dimension ref="A1:Q1004"/>
  <sheetViews>
    <sheetView topLeftCell="A150" workbookViewId="0">
      <selection activeCell="L3" sqref="L3"/>
    </sheetView>
  </sheetViews>
  <sheetFormatPr baseColWidth="10" defaultRowHeight="16" x14ac:dyDescent="0.2"/>
  <cols>
    <col min="1" max="1" width="10.83203125" style="13"/>
    <col min="2" max="2" width="64.33203125" style="13" customWidth="1"/>
    <col min="3" max="14" width="10.83203125" style="13"/>
    <col min="15" max="17" width="15.5" style="13" customWidth="1"/>
    <col min="18" max="16384" width="10.83203125" style="13"/>
  </cols>
  <sheetData>
    <row r="1" spans="1:17" s="13" customFormat="1" ht="57" x14ac:dyDescent="0.2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10" t="s">
        <v>903</v>
      </c>
      <c r="P1" s="11" t="s">
        <v>993</v>
      </c>
      <c r="Q1" s="12" t="s">
        <v>996</v>
      </c>
    </row>
    <row r="2" spans="1:17" s="13" customFormat="1" ht="99" x14ac:dyDescent="0.2">
      <c r="A2" s="14">
        <v>1</v>
      </c>
      <c r="B2" s="15" t="str">
        <f>HYPERLINK("http://dl.acm.org/citation.cfm?id=2593850.2593856","A formal systems engineering approach in practice: an experience report")</f>
        <v>A formal systems engineering approach in practice: an experience report</v>
      </c>
      <c r="C2" s="16" t="s">
        <v>14</v>
      </c>
      <c r="D2" s="16" t="s">
        <v>15</v>
      </c>
      <c r="E2" s="17" t="s">
        <v>16</v>
      </c>
      <c r="F2" s="16" t="s">
        <v>17</v>
      </c>
      <c r="G2" s="16" t="s">
        <v>18</v>
      </c>
      <c r="H2" s="16" t="s">
        <v>19</v>
      </c>
      <c r="I2" s="16" t="s">
        <v>20</v>
      </c>
      <c r="J2" s="16" t="s">
        <v>21</v>
      </c>
      <c r="K2" s="18" t="s">
        <v>22</v>
      </c>
      <c r="L2" s="16" t="s">
        <v>23</v>
      </c>
      <c r="M2" s="16" t="s">
        <v>24</v>
      </c>
      <c r="N2" s="16" t="s">
        <v>25</v>
      </c>
      <c r="O2" s="17" t="s">
        <v>17</v>
      </c>
      <c r="P2" s="19" t="s">
        <v>994</v>
      </c>
      <c r="Q2" s="20">
        <v>2014</v>
      </c>
    </row>
    <row r="3" spans="1:17" s="13" customFormat="1" ht="141" x14ac:dyDescent="0.2">
      <c r="A3" s="14">
        <v>2</v>
      </c>
      <c r="B3" s="15" t="str">
        <f>HYPERLINK("https://hal.archives-ouvertes.fr/hal-00741134/document","Aligning SysML with the B method to provide V&amp;V for systems engineering")</f>
        <v>Aligning SysML with the B method to provide V&amp;V for systems engineering</v>
      </c>
      <c r="C3" s="16" t="s">
        <v>14</v>
      </c>
      <c r="D3" s="16" t="s">
        <v>15</v>
      </c>
      <c r="E3" s="17" t="s">
        <v>26</v>
      </c>
      <c r="F3" s="16" t="s">
        <v>27</v>
      </c>
      <c r="G3" s="16" t="s">
        <v>28</v>
      </c>
      <c r="H3" s="16" t="s">
        <v>29</v>
      </c>
      <c r="I3" s="16" t="s">
        <v>30</v>
      </c>
      <c r="J3" s="16" t="s">
        <v>31</v>
      </c>
      <c r="K3" s="16" t="s">
        <v>32</v>
      </c>
      <c r="L3" s="16" t="s">
        <v>33</v>
      </c>
      <c r="M3" s="16" t="s">
        <v>34</v>
      </c>
      <c r="N3" s="16" t="s">
        <v>25</v>
      </c>
      <c r="O3" s="17" t="s">
        <v>17</v>
      </c>
      <c r="P3" s="19" t="s">
        <v>994</v>
      </c>
      <c r="Q3" s="20">
        <v>2012</v>
      </c>
    </row>
    <row r="4" spans="1:17" s="13" customFormat="1" ht="127" x14ac:dyDescent="0.2">
      <c r="A4" s="14">
        <v>3</v>
      </c>
      <c r="B4" s="15" t="str">
        <f>HYPERLINK("http://dl.acm.org/citation.cfm?id=1810312","Formalization and validation of a subset of the European Train Control System")</f>
        <v>Formalization and validation of a subset of the European Train Control System</v>
      </c>
      <c r="C4" s="16" t="s">
        <v>14</v>
      </c>
      <c r="D4" s="16" t="s">
        <v>15</v>
      </c>
      <c r="E4" s="17" t="s">
        <v>35</v>
      </c>
      <c r="F4" s="16" t="s">
        <v>36</v>
      </c>
      <c r="G4" s="16" t="s">
        <v>37</v>
      </c>
      <c r="H4" s="16" t="s">
        <v>38</v>
      </c>
      <c r="I4" s="16" t="s">
        <v>39</v>
      </c>
      <c r="J4" s="16" t="s">
        <v>40</v>
      </c>
      <c r="K4" s="16" t="s">
        <v>41</v>
      </c>
      <c r="L4" s="16" t="s">
        <v>23</v>
      </c>
      <c r="M4" s="16" t="s">
        <v>24</v>
      </c>
      <c r="N4" s="16" t="s">
        <v>25</v>
      </c>
      <c r="O4" s="17" t="s">
        <v>904</v>
      </c>
      <c r="P4" s="19" t="s">
        <v>994</v>
      </c>
      <c r="Q4" s="20">
        <v>2010</v>
      </c>
    </row>
    <row r="5" spans="1:17" s="13" customFormat="1" ht="113" x14ac:dyDescent="0.2">
      <c r="A5" s="14">
        <v>4</v>
      </c>
      <c r="B5" s="15" t="str">
        <f>HYPERLINK("http://dl.acm.org/citation.cfm?id=2377659","Validation of requirements for hybrid systems: A formal approach")</f>
        <v>Validation of requirements for hybrid systems: A formal approach</v>
      </c>
      <c r="C5" s="16" t="s">
        <v>14</v>
      </c>
      <c r="D5" s="16" t="s">
        <v>15</v>
      </c>
      <c r="E5" s="17" t="s">
        <v>42</v>
      </c>
      <c r="F5" s="16" t="s">
        <v>36</v>
      </c>
      <c r="G5" s="16" t="s">
        <v>43</v>
      </c>
      <c r="H5" s="16" t="s">
        <v>44</v>
      </c>
      <c r="I5" s="16" t="s">
        <v>39</v>
      </c>
      <c r="J5" s="16" t="s">
        <v>40</v>
      </c>
      <c r="K5" s="16" t="s">
        <v>41</v>
      </c>
      <c r="L5" s="16" t="s">
        <v>23</v>
      </c>
      <c r="M5" s="16" t="s">
        <v>24</v>
      </c>
      <c r="N5" s="16" t="s">
        <v>30</v>
      </c>
      <c r="O5" s="17" t="s">
        <v>905</v>
      </c>
      <c r="P5" s="19" t="s">
        <v>995</v>
      </c>
      <c r="Q5" s="20">
        <v>2012</v>
      </c>
    </row>
    <row r="6" spans="1:17" s="13" customFormat="1" ht="85" x14ac:dyDescent="0.2">
      <c r="A6" s="14">
        <v>5</v>
      </c>
      <c r="B6" s="15" t="str">
        <f>HYPERLINK("http://dl.acm.org/citation.cfm?id=383877","Automated deductive requirements analysis of critical systems")</f>
        <v>Automated deductive requirements analysis of critical systems</v>
      </c>
      <c r="C6" s="16" t="s">
        <v>14</v>
      </c>
      <c r="D6" s="16" t="s">
        <v>45</v>
      </c>
      <c r="E6" s="17" t="s">
        <v>46</v>
      </c>
      <c r="F6" s="16" t="s">
        <v>17</v>
      </c>
      <c r="G6" s="16" t="s">
        <v>47</v>
      </c>
      <c r="H6" s="16" t="s">
        <v>48</v>
      </c>
      <c r="I6" s="16" t="s">
        <v>39</v>
      </c>
      <c r="J6" s="16" t="s">
        <v>31</v>
      </c>
      <c r="K6" s="16" t="s">
        <v>32</v>
      </c>
      <c r="L6" s="16" t="s">
        <v>33</v>
      </c>
      <c r="M6" s="16" t="s">
        <v>34</v>
      </c>
      <c r="N6" s="16" t="s">
        <v>30</v>
      </c>
      <c r="O6" s="17" t="s">
        <v>905</v>
      </c>
      <c r="P6" s="19" t="s">
        <v>995</v>
      </c>
      <c r="Q6" s="20">
        <v>2001</v>
      </c>
    </row>
    <row r="7" spans="1:17" s="13" customFormat="1" ht="155" x14ac:dyDescent="0.2">
      <c r="A7" s="14">
        <v>6</v>
      </c>
      <c r="B7" s="15" t="str">
        <f>HYPERLINK("http://ieeexplore.ieee.org/document/7447889/","Object-Oriented Component-Based Design using Behavioral Contracts: Application to Railway Systems")</f>
        <v>Object-Oriented Component-Based Design using Behavioral Contracts: Application to Railway Systems</v>
      </c>
      <c r="C7" s="16" t="s">
        <v>14</v>
      </c>
      <c r="D7" s="16" t="s">
        <v>45</v>
      </c>
      <c r="E7" s="17" t="s">
        <v>49</v>
      </c>
      <c r="F7" s="16" t="s">
        <v>50</v>
      </c>
      <c r="G7" s="16" t="s">
        <v>51</v>
      </c>
      <c r="H7" s="16" t="s">
        <v>52</v>
      </c>
      <c r="I7" s="16" t="s">
        <v>30</v>
      </c>
      <c r="J7" s="16" t="s">
        <v>21</v>
      </c>
      <c r="K7" s="16" t="s">
        <v>41</v>
      </c>
      <c r="L7" s="16" t="s">
        <v>33</v>
      </c>
      <c r="M7" s="16" t="s">
        <v>24</v>
      </c>
      <c r="N7" s="16" t="s">
        <v>25</v>
      </c>
      <c r="O7" s="17" t="s">
        <v>906</v>
      </c>
      <c r="P7" s="19" t="s">
        <v>994</v>
      </c>
      <c r="Q7" s="20">
        <v>2015</v>
      </c>
    </row>
    <row r="8" spans="1:17" s="13" customFormat="1" ht="141" x14ac:dyDescent="0.2">
      <c r="A8" s="14">
        <v>7</v>
      </c>
      <c r="B8" s="15" t="str">
        <f>HYPERLINK("http://dl.acm.org/citation.cfm?id=2819430","Modeling and verification of zone controller: the scade experience in China's railway systems")</f>
        <v>Modeling and verification of zone controller: the scade experience in China's railway systems</v>
      </c>
      <c r="C8" s="16" t="s">
        <v>14</v>
      </c>
      <c r="D8" s="16" t="s">
        <v>15</v>
      </c>
      <c r="E8" s="17" t="s">
        <v>53</v>
      </c>
      <c r="F8" s="16" t="s">
        <v>54</v>
      </c>
      <c r="G8" s="16" t="s">
        <v>54</v>
      </c>
      <c r="H8" s="16" t="s">
        <v>55</v>
      </c>
      <c r="I8" s="16" t="s">
        <v>30</v>
      </c>
      <c r="J8" s="16" t="s">
        <v>21</v>
      </c>
      <c r="K8" s="16" t="s">
        <v>41</v>
      </c>
      <c r="L8" s="16" t="s">
        <v>56</v>
      </c>
      <c r="M8" s="16" t="s">
        <v>24</v>
      </c>
      <c r="N8" s="16" t="s">
        <v>25</v>
      </c>
      <c r="O8" s="17" t="s">
        <v>17</v>
      </c>
      <c r="P8" s="19" t="s">
        <v>994</v>
      </c>
      <c r="Q8" s="20">
        <v>2015</v>
      </c>
    </row>
    <row r="9" spans="1:17" s="13" customFormat="1" ht="99" x14ac:dyDescent="0.2">
      <c r="A9" s="14">
        <v>8</v>
      </c>
      <c r="B9" s="15" t="str">
        <f>HYPERLINK("http://dl.acm.org/citation.cfm?id=2739011.2739019","Process and tool support for design patterns with safety requirements")</f>
        <v>Process and tool support for design patterns with safety requirements</v>
      </c>
      <c r="C9" s="16" t="s">
        <v>14</v>
      </c>
      <c r="D9" s="16" t="s">
        <v>57</v>
      </c>
      <c r="E9" s="17" t="s">
        <v>58</v>
      </c>
      <c r="F9" s="16" t="s">
        <v>36</v>
      </c>
      <c r="G9" s="16" t="s">
        <v>59</v>
      </c>
      <c r="H9" s="16" t="s">
        <v>60</v>
      </c>
      <c r="I9" s="16" t="s">
        <v>30</v>
      </c>
      <c r="J9" s="16" t="s">
        <v>21</v>
      </c>
      <c r="K9" s="16" t="s">
        <v>41</v>
      </c>
      <c r="L9" s="16" t="s">
        <v>33</v>
      </c>
      <c r="M9" s="16" t="s">
        <v>34</v>
      </c>
      <c r="N9" s="16" t="s">
        <v>25</v>
      </c>
      <c r="O9" s="17" t="s">
        <v>907</v>
      </c>
      <c r="P9" s="19" t="s">
        <v>994</v>
      </c>
      <c r="Q9" s="20">
        <v>2015</v>
      </c>
    </row>
    <row r="10" spans="1:17" s="13" customFormat="1" ht="127" x14ac:dyDescent="0.2">
      <c r="A10" s="14">
        <v>9</v>
      </c>
      <c r="B10" s="15" t="str">
        <f>HYPERLINK("http://dl.acm.org/citation.cfm?id=2555763","Verifying simulink diagrams via a hybrid hoare logic prover")</f>
        <v>Verifying simulink diagrams via a hybrid hoare logic prover</v>
      </c>
      <c r="C10" s="16" t="s">
        <v>14</v>
      </c>
      <c r="D10" s="16" t="s">
        <v>15</v>
      </c>
      <c r="E10" s="17" t="s">
        <v>61</v>
      </c>
      <c r="F10" s="16" t="s">
        <v>62</v>
      </c>
      <c r="G10" s="16" t="s">
        <v>63</v>
      </c>
      <c r="H10" s="16" t="s">
        <v>64</v>
      </c>
      <c r="I10" s="16" t="s">
        <v>30</v>
      </c>
      <c r="J10" s="16" t="s">
        <v>65</v>
      </c>
      <c r="K10" s="16" t="s">
        <v>41</v>
      </c>
      <c r="L10" s="16" t="s">
        <v>33</v>
      </c>
      <c r="M10" s="16" t="s">
        <v>34</v>
      </c>
      <c r="N10" s="16" t="s">
        <v>30</v>
      </c>
      <c r="O10" s="17" t="s">
        <v>908</v>
      </c>
      <c r="P10" s="19" t="s">
        <v>994</v>
      </c>
      <c r="Q10" s="20">
        <v>2013</v>
      </c>
    </row>
    <row r="11" spans="1:17" s="13" customFormat="1" ht="127" x14ac:dyDescent="0.2">
      <c r="A11" s="14">
        <v>10</v>
      </c>
      <c r="B11" s="15" t="str">
        <f>HYPERLINK("http://www.sciencedirect.com/science/article/pii/S1571066104052806","Validation Coverage for a Component-based SDL model of a Railway Signaling System")</f>
        <v>Validation Coverage for a Component-based SDL model of a Railway Signaling System</v>
      </c>
      <c r="C11" s="16" t="s">
        <v>66</v>
      </c>
      <c r="D11" s="21" t="s">
        <v>57</v>
      </c>
      <c r="E11" s="17" t="s">
        <v>67</v>
      </c>
      <c r="F11" s="16" t="s">
        <v>68</v>
      </c>
      <c r="G11" s="16" t="s">
        <v>69</v>
      </c>
      <c r="H11" s="16" t="s">
        <v>70</v>
      </c>
      <c r="I11" s="16" t="s">
        <v>71</v>
      </c>
      <c r="J11" s="16" t="s">
        <v>31</v>
      </c>
      <c r="K11" s="16" t="s">
        <v>72</v>
      </c>
      <c r="L11" s="16" t="s">
        <v>23</v>
      </c>
      <c r="M11" s="16" t="s">
        <v>34</v>
      </c>
      <c r="N11" s="16" t="s">
        <v>30</v>
      </c>
      <c r="O11" s="17" t="s">
        <v>909</v>
      </c>
      <c r="P11" s="19" t="s">
        <v>995</v>
      </c>
      <c r="Q11" s="20">
        <v>2005</v>
      </c>
    </row>
    <row r="12" spans="1:17" s="13" customFormat="1" ht="71" x14ac:dyDescent="0.2">
      <c r="A12" s="14">
        <v>11</v>
      </c>
      <c r="B12" s="15" t="str">
        <f>HYPERLINK("https://www.sciencedirect.com/science/article/pii/S1571066108003939","Reliable UML Models and Profiles")</f>
        <v>Reliable UML Models and Profiles</v>
      </c>
      <c r="C12" s="16" t="s">
        <v>66</v>
      </c>
      <c r="D12" s="16" t="s">
        <v>15</v>
      </c>
      <c r="E12" s="17" t="s">
        <v>73</v>
      </c>
      <c r="F12" s="16" t="s">
        <v>74</v>
      </c>
      <c r="G12" s="16" t="s">
        <v>75</v>
      </c>
      <c r="H12" s="16" t="s">
        <v>76</v>
      </c>
      <c r="I12" s="16" t="s">
        <v>30</v>
      </c>
      <c r="J12" s="16" t="s">
        <v>31</v>
      </c>
      <c r="K12" s="16" t="s">
        <v>41</v>
      </c>
      <c r="L12" s="16" t="s">
        <v>33</v>
      </c>
      <c r="M12" s="16" t="s">
        <v>34</v>
      </c>
      <c r="N12" s="16" t="s">
        <v>30</v>
      </c>
      <c r="O12" s="17" t="s">
        <v>909</v>
      </c>
      <c r="P12" s="19" t="s">
        <v>995</v>
      </c>
      <c r="Q12" s="20">
        <v>2008</v>
      </c>
    </row>
    <row r="13" spans="1:17" s="13" customFormat="1" ht="85" x14ac:dyDescent="0.2">
      <c r="A13" s="14">
        <v>12</v>
      </c>
      <c r="B13" s="15" t="str">
        <f>HYPERLINK("https://www.sciencedirect.com/science/article/pii/S1474667015333917/pdf?md5=cd36d07adb73e68e69086c193742689d&amp;pid=1-s2.0-S1474667015333917-main.pdf&amp;_valck=1","Functioning mode Management and formal assessment of safety")</f>
        <v>Functioning mode Management and formal assessment of safety</v>
      </c>
      <c r="C13" s="16" t="s">
        <v>66</v>
      </c>
      <c r="D13" s="16" t="s">
        <v>45</v>
      </c>
      <c r="E13" s="17" t="s">
        <v>77</v>
      </c>
      <c r="F13" s="16" t="s">
        <v>78</v>
      </c>
      <c r="G13" s="16" t="s">
        <v>79</v>
      </c>
      <c r="H13" s="16" t="s">
        <v>52</v>
      </c>
      <c r="I13" s="16" t="s">
        <v>30</v>
      </c>
      <c r="J13" s="16" t="s">
        <v>31</v>
      </c>
      <c r="K13" s="16" t="s">
        <v>32</v>
      </c>
      <c r="L13" s="16" t="s">
        <v>33</v>
      </c>
      <c r="M13" s="16" t="s">
        <v>34</v>
      </c>
      <c r="N13" s="16" t="s">
        <v>30</v>
      </c>
      <c r="O13" s="17" t="s">
        <v>910</v>
      </c>
      <c r="P13" s="19" t="s">
        <v>995</v>
      </c>
      <c r="Q13" s="20">
        <v>2010</v>
      </c>
    </row>
    <row r="14" spans="1:17" s="13" customFormat="1" ht="99" x14ac:dyDescent="0.2">
      <c r="A14" s="14">
        <v>13</v>
      </c>
      <c r="B14" s="15" t="str">
        <f>HYPERLINK("https://www.sciencedirect.com/science/article/pii/S0950584900001671","Safety checking in an automatic train operation system")</f>
        <v>Safety checking in an automatic train operation system</v>
      </c>
      <c r="C14" s="16" t="s">
        <v>66</v>
      </c>
      <c r="D14" s="18" t="s">
        <v>45</v>
      </c>
      <c r="E14" s="17" t="s">
        <v>80</v>
      </c>
      <c r="F14" s="16" t="s">
        <v>81</v>
      </c>
      <c r="G14" s="16" t="s">
        <v>81</v>
      </c>
      <c r="H14" s="16" t="s">
        <v>82</v>
      </c>
      <c r="I14" s="16" t="s">
        <v>83</v>
      </c>
      <c r="J14" s="18" t="s">
        <v>31</v>
      </c>
      <c r="K14" s="18" t="s">
        <v>84</v>
      </c>
      <c r="L14" s="16" t="s">
        <v>23</v>
      </c>
      <c r="M14" s="16" t="s">
        <v>24</v>
      </c>
      <c r="N14" s="16" t="s">
        <v>85</v>
      </c>
      <c r="O14" s="17" t="s">
        <v>911</v>
      </c>
      <c r="P14" s="19" t="s">
        <v>995</v>
      </c>
      <c r="Q14" s="20">
        <v>2001</v>
      </c>
    </row>
    <row r="15" spans="1:17" s="13" customFormat="1" ht="85" x14ac:dyDescent="0.2">
      <c r="A15" s="14">
        <v>14</v>
      </c>
      <c r="B15" s="15" t="str">
        <f>HYPERLINK("http://www.sciencedirect.com/science/article/pii/S1571066104001665","Designing a Controller for a Multi-Train Multi-Track System")</f>
        <v>Designing a Controller for a Multi-Train Multi-Track System</v>
      </c>
      <c r="C15" s="16" t="s">
        <v>66</v>
      </c>
      <c r="D15" s="16" t="s">
        <v>45</v>
      </c>
      <c r="E15" s="17" t="s">
        <v>86</v>
      </c>
      <c r="F15" s="16" t="s">
        <v>17</v>
      </c>
      <c r="G15" s="16" t="s">
        <v>87</v>
      </c>
      <c r="H15" s="16" t="s">
        <v>88</v>
      </c>
      <c r="I15" s="16" t="s">
        <v>30</v>
      </c>
      <c r="J15" s="16" t="s">
        <v>31</v>
      </c>
      <c r="K15" s="16" t="s">
        <v>84</v>
      </c>
      <c r="L15" s="16" t="s">
        <v>23</v>
      </c>
      <c r="M15" s="16" t="s">
        <v>34</v>
      </c>
      <c r="N15" s="16" t="s">
        <v>25</v>
      </c>
      <c r="O15" s="17" t="s">
        <v>909</v>
      </c>
      <c r="P15" s="19" t="s">
        <v>995</v>
      </c>
      <c r="Q15" s="20">
        <v>2001</v>
      </c>
    </row>
    <row r="16" spans="1:17" s="13" customFormat="1" ht="155" x14ac:dyDescent="0.2">
      <c r="A16" s="14">
        <v>15</v>
      </c>
      <c r="B16" s="15" t="str">
        <f>HYPERLINK("http://www.sciencedirect.com/science/article/pii/S0920548906000365","Verification and conformance test generation of communication protocol for railway signaling systems")</f>
        <v>Verification and conformance test generation of communication protocol for railway signaling systems</v>
      </c>
      <c r="C16" s="16" t="s">
        <v>66</v>
      </c>
      <c r="D16" s="16" t="s">
        <v>45</v>
      </c>
      <c r="E16" s="17" t="s">
        <v>89</v>
      </c>
      <c r="F16" s="16" t="s">
        <v>90</v>
      </c>
      <c r="G16" s="16" t="s">
        <v>91</v>
      </c>
      <c r="H16" s="16" t="s">
        <v>92</v>
      </c>
      <c r="I16" s="16" t="s">
        <v>93</v>
      </c>
      <c r="J16" s="16" t="s">
        <v>31</v>
      </c>
      <c r="K16" s="16" t="s">
        <v>41</v>
      </c>
      <c r="L16" s="16" t="s">
        <v>23</v>
      </c>
      <c r="M16" s="16" t="s">
        <v>34</v>
      </c>
      <c r="N16" s="16" t="s">
        <v>25</v>
      </c>
      <c r="O16" s="17" t="s">
        <v>912</v>
      </c>
      <c r="P16" s="19" t="s">
        <v>995</v>
      </c>
      <c r="Q16" s="20">
        <v>2007</v>
      </c>
    </row>
    <row r="17" spans="1:17" s="13" customFormat="1" ht="113" x14ac:dyDescent="0.2">
      <c r="A17" s="14">
        <v>16</v>
      </c>
      <c r="B17" s="15" t="str">
        <f>HYPERLINK("https://www.sciencedirect.com/science/article/pii/S1571066107003416","Applications of Hierarchical Reasoning in the Verification of Complex Systems")</f>
        <v>Applications of Hierarchical Reasoning in the Verification of Complex Systems</v>
      </c>
      <c r="C17" s="16" t="s">
        <v>66</v>
      </c>
      <c r="D17" s="16" t="s">
        <v>45</v>
      </c>
      <c r="E17" s="17" t="s">
        <v>94</v>
      </c>
      <c r="F17" s="18" t="s">
        <v>17</v>
      </c>
      <c r="G17" s="18" t="s">
        <v>95</v>
      </c>
      <c r="H17" s="16" t="s">
        <v>96</v>
      </c>
      <c r="I17" s="16" t="s">
        <v>30</v>
      </c>
      <c r="J17" s="16" t="s">
        <v>40</v>
      </c>
      <c r="K17" s="16" t="s">
        <v>97</v>
      </c>
      <c r="L17" s="16" t="s">
        <v>33</v>
      </c>
      <c r="M17" s="16" t="s">
        <v>34</v>
      </c>
      <c r="N17" s="16" t="s">
        <v>30</v>
      </c>
      <c r="O17" s="17" t="s">
        <v>909</v>
      </c>
      <c r="P17" s="19" t="s">
        <v>995</v>
      </c>
      <c r="Q17" s="20">
        <v>2007</v>
      </c>
    </row>
    <row r="18" spans="1:17" s="13" customFormat="1" ht="99" x14ac:dyDescent="0.2">
      <c r="A18" s="14">
        <v>17</v>
      </c>
      <c r="B18" s="15" t="str">
        <f>HYPERLINK("https://www.sciencedirect.com/science/article/pii/S1571066108001874/pdf?md5=e7618cb082855ba9a99b803cb91cfa55&amp;pid=1-s2.0-S1571066108001874-main.pdf&amp;_valck=1","Automatic Verification of Combined Specifications: An Overview")</f>
        <v>Automatic Verification of Combined Specifications: An Overview</v>
      </c>
      <c r="C18" s="16" t="s">
        <v>66</v>
      </c>
      <c r="D18" s="16" t="s">
        <v>45</v>
      </c>
      <c r="E18" s="17" t="s">
        <v>35</v>
      </c>
      <c r="F18" s="16" t="s">
        <v>98</v>
      </c>
      <c r="G18" s="16" t="s">
        <v>99</v>
      </c>
      <c r="H18" s="16" t="s">
        <v>100</v>
      </c>
      <c r="I18" s="16" t="s">
        <v>30</v>
      </c>
      <c r="J18" s="16" t="s">
        <v>40</v>
      </c>
      <c r="K18" s="16" t="s">
        <v>41</v>
      </c>
      <c r="L18" s="16" t="s">
        <v>33</v>
      </c>
      <c r="M18" s="16" t="s">
        <v>34</v>
      </c>
      <c r="N18" s="16" t="s">
        <v>30</v>
      </c>
      <c r="O18" s="17" t="s">
        <v>909</v>
      </c>
      <c r="P18" s="19" t="s">
        <v>995</v>
      </c>
      <c r="Q18" s="20">
        <v>2008</v>
      </c>
    </row>
    <row r="19" spans="1:17" s="13" customFormat="1" ht="155" x14ac:dyDescent="0.2">
      <c r="A19" s="14">
        <v>18</v>
      </c>
      <c r="B19" s="15" t="str">
        <f>HYPERLINK("https://www.sciencedirect.com/science/article/pii/S0920548908000640","Development of verification and conformance testing tools for a railway signaling communication protocol")</f>
        <v>Development of verification and conformance testing tools for a railway signaling communication protocol</v>
      </c>
      <c r="C19" s="16" t="s">
        <v>66</v>
      </c>
      <c r="D19" s="16" t="s">
        <v>45</v>
      </c>
      <c r="E19" s="17" t="s">
        <v>89</v>
      </c>
      <c r="F19" s="16" t="s">
        <v>90</v>
      </c>
      <c r="G19" s="16" t="s">
        <v>91</v>
      </c>
      <c r="H19" s="16" t="s">
        <v>52</v>
      </c>
      <c r="I19" s="16" t="s">
        <v>93</v>
      </c>
      <c r="J19" s="16" t="s">
        <v>31</v>
      </c>
      <c r="K19" s="16" t="s">
        <v>41</v>
      </c>
      <c r="L19" s="16" t="s">
        <v>23</v>
      </c>
      <c r="M19" s="16" t="s">
        <v>34</v>
      </c>
      <c r="N19" s="16" t="s">
        <v>25</v>
      </c>
      <c r="O19" s="17" t="s">
        <v>912</v>
      </c>
      <c r="P19" s="19" t="s">
        <v>995</v>
      </c>
      <c r="Q19" s="20">
        <v>2009</v>
      </c>
    </row>
    <row r="20" spans="1:17" s="13" customFormat="1" ht="113" x14ac:dyDescent="0.2">
      <c r="A20" s="14">
        <v>19</v>
      </c>
      <c r="B20" s="15" t="str">
        <f>HYPERLINK("http://www.sciencedirect.com/science/article/pii/S1474667015324782","Fail-Safe Signalization Design for a Railway Yard: A Level Crossing Case")</f>
        <v>Fail-Safe Signalization Design for a Railway Yard: A Level Crossing Case</v>
      </c>
      <c r="C20" s="16" t="s">
        <v>66</v>
      </c>
      <c r="D20" s="16" t="s">
        <v>45</v>
      </c>
      <c r="E20" s="17" t="s">
        <v>77</v>
      </c>
      <c r="F20" s="16" t="s">
        <v>78</v>
      </c>
      <c r="G20" s="16" t="s">
        <v>101</v>
      </c>
      <c r="H20" s="16" t="s">
        <v>52</v>
      </c>
      <c r="I20" s="16" t="s">
        <v>30</v>
      </c>
      <c r="J20" s="16" t="s">
        <v>31</v>
      </c>
      <c r="K20" s="16" t="s">
        <v>32</v>
      </c>
      <c r="L20" s="16" t="s">
        <v>33</v>
      </c>
      <c r="M20" s="16" t="s">
        <v>34</v>
      </c>
      <c r="N20" s="16" t="s">
        <v>30</v>
      </c>
      <c r="O20" s="17" t="s">
        <v>910</v>
      </c>
      <c r="P20" s="19" t="s">
        <v>995</v>
      </c>
      <c r="Q20" s="20">
        <v>2010</v>
      </c>
    </row>
    <row r="21" spans="1:17" s="13" customFormat="1" ht="141" x14ac:dyDescent="0.2">
      <c r="A21" s="14">
        <v>20</v>
      </c>
      <c r="B21" s="15" t="str">
        <f>HYPERLINK("http://www.sciencedirect.com/science/article/pii/S0951832011002730","Verification of the safety communication protocol in train control system using colored Petri net")</f>
        <v>Verification of the safety communication protocol in train control system using colored Petri net</v>
      </c>
      <c r="C21" s="16" t="s">
        <v>66</v>
      </c>
      <c r="D21" s="16" t="s">
        <v>45</v>
      </c>
      <c r="E21" s="17" t="s">
        <v>102</v>
      </c>
      <c r="F21" s="16" t="s">
        <v>78</v>
      </c>
      <c r="G21" s="16" t="s">
        <v>103</v>
      </c>
      <c r="H21" s="16" t="s">
        <v>52</v>
      </c>
      <c r="I21" s="16" t="s">
        <v>30</v>
      </c>
      <c r="J21" s="16" t="s">
        <v>40</v>
      </c>
      <c r="K21" s="16" t="s">
        <v>41</v>
      </c>
      <c r="L21" s="16" t="s">
        <v>23</v>
      </c>
      <c r="M21" s="16" t="s">
        <v>34</v>
      </c>
      <c r="N21" s="16" t="s">
        <v>30</v>
      </c>
      <c r="O21" s="17" t="s">
        <v>913</v>
      </c>
      <c r="P21" s="19" t="s">
        <v>995</v>
      </c>
      <c r="Q21" s="20">
        <v>2012</v>
      </c>
    </row>
    <row r="22" spans="1:17" s="13" customFormat="1" ht="71" x14ac:dyDescent="0.2">
      <c r="A22" s="22">
        <v>21</v>
      </c>
      <c r="B22" s="23" t="str">
        <f>HYPERLINK("https://www.sciencedirect.com/science/article/pii/S0167642312000676","The Metrô Rio case study")</f>
        <v>The Metrô Rio case study</v>
      </c>
      <c r="C22" s="18" t="s">
        <v>66</v>
      </c>
      <c r="D22" s="18" t="s">
        <v>15</v>
      </c>
      <c r="E22" s="17" t="s">
        <v>104</v>
      </c>
      <c r="F22" s="16" t="s">
        <v>105</v>
      </c>
      <c r="G22" s="18" t="s">
        <v>106</v>
      </c>
      <c r="H22" s="18" t="s">
        <v>107</v>
      </c>
      <c r="I22" s="18" t="s">
        <v>108</v>
      </c>
      <c r="J22" s="18" t="s">
        <v>31</v>
      </c>
      <c r="K22" s="18" t="s">
        <v>109</v>
      </c>
      <c r="L22" s="18" t="s">
        <v>110</v>
      </c>
      <c r="M22" s="18" t="s">
        <v>111</v>
      </c>
      <c r="N22" s="18" t="s">
        <v>25</v>
      </c>
      <c r="O22" s="17" t="s">
        <v>914</v>
      </c>
      <c r="P22" s="19" t="s">
        <v>995</v>
      </c>
      <c r="Q22" s="20">
        <v>2013</v>
      </c>
    </row>
    <row r="23" spans="1:17" s="13" customFormat="1" ht="113" x14ac:dyDescent="0.2">
      <c r="A23" s="14">
        <v>22</v>
      </c>
      <c r="B23" s="15" t="str">
        <f>HYPERLINK("https://www.sciencedirect.com/science/article/pii/S0968090X14000345","Formalizing a subset of ERTMS/ETCS specifications for verification purposes")</f>
        <v>Formalizing a subset of ERTMS/ETCS specifications for verification purposes</v>
      </c>
      <c r="C23" s="16" t="s">
        <v>66</v>
      </c>
      <c r="D23" s="16" t="s">
        <v>15</v>
      </c>
      <c r="E23" s="17" t="s">
        <v>35</v>
      </c>
      <c r="F23" s="16" t="s">
        <v>112</v>
      </c>
      <c r="G23" s="16" t="s">
        <v>112</v>
      </c>
      <c r="H23" s="16" t="s">
        <v>113</v>
      </c>
      <c r="I23" s="16" t="s">
        <v>30</v>
      </c>
      <c r="J23" s="16" t="s">
        <v>40</v>
      </c>
      <c r="K23" s="16" t="s">
        <v>41</v>
      </c>
      <c r="L23" s="16" t="s">
        <v>23</v>
      </c>
      <c r="M23" s="16" t="s">
        <v>34</v>
      </c>
      <c r="N23" s="16" t="s">
        <v>30</v>
      </c>
      <c r="O23" s="17" t="s">
        <v>915</v>
      </c>
      <c r="P23" s="19" t="s">
        <v>995</v>
      </c>
      <c r="Q23" s="20">
        <v>2014</v>
      </c>
    </row>
    <row r="24" spans="1:17" s="13" customFormat="1" ht="127" x14ac:dyDescent="0.2">
      <c r="A24" s="14">
        <v>23</v>
      </c>
      <c r="B24" s="15" t="str">
        <f>HYPERLINK("http://www.sciencedirect.com/science/article/pii/S240589631501678X","From Place/Transition Petri nets to B abstract machines for safety critical systems")</f>
        <v>From Place/Transition Petri nets to B abstract machines for safety critical systems</v>
      </c>
      <c r="C24" s="16" t="s">
        <v>66</v>
      </c>
      <c r="D24" s="16" t="s">
        <v>45</v>
      </c>
      <c r="E24" s="17" t="s">
        <v>114</v>
      </c>
      <c r="F24" s="16" t="s">
        <v>115</v>
      </c>
      <c r="G24" s="16" t="s">
        <v>115</v>
      </c>
      <c r="H24" s="16" t="s">
        <v>116</v>
      </c>
      <c r="I24" s="16" t="s">
        <v>30</v>
      </c>
      <c r="J24" s="16" t="s">
        <v>31</v>
      </c>
      <c r="K24" s="16" t="s">
        <v>32</v>
      </c>
      <c r="L24" s="16" t="s">
        <v>33</v>
      </c>
      <c r="M24" s="16" t="s">
        <v>34</v>
      </c>
      <c r="N24" s="16" t="s">
        <v>30</v>
      </c>
      <c r="O24" s="17" t="s">
        <v>910</v>
      </c>
      <c r="P24" s="19" t="s">
        <v>995</v>
      </c>
      <c r="Q24" s="20">
        <v>2015</v>
      </c>
    </row>
    <row r="25" spans="1:17" s="13" customFormat="1" ht="113" x14ac:dyDescent="0.2">
      <c r="A25" s="14">
        <v>24</v>
      </c>
      <c r="B25" s="15" t="str">
        <f>HYPERLINK("http://www.sciencedirect.com/science/article/pii/S0167642316300193","Large-scale system development using Abstract Data Types and refinement")</f>
        <v>Large-scale system development using Abstract Data Types and refinement</v>
      </c>
      <c r="C25" s="16" t="s">
        <v>66</v>
      </c>
      <c r="D25" s="16" t="s">
        <v>45</v>
      </c>
      <c r="E25" s="17" t="s">
        <v>117</v>
      </c>
      <c r="F25" s="16" t="s">
        <v>118</v>
      </c>
      <c r="G25" s="16" t="s">
        <v>119</v>
      </c>
      <c r="H25" s="16" t="s">
        <v>120</v>
      </c>
      <c r="I25" s="16" t="s">
        <v>30</v>
      </c>
      <c r="J25" s="16" t="s">
        <v>31</v>
      </c>
      <c r="K25" s="16" t="s">
        <v>41</v>
      </c>
      <c r="L25" s="16" t="s">
        <v>23</v>
      </c>
      <c r="M25" s="16" t="s">
        <v>34</v>
      </c>
      <c r="N25" s="16" t="s">
        <v>25</v>
      </c>
      <c r="O25" s="17" t="s">
        <v>914</v>
      </c>
      <c r="P25" s="19" t="s">
        <v>995</v>
      </c>
      <c r="Q25" s="20">
        <v>2016</v>
      </c>
    </row>
    <row r="26" spans="1:17" s="13" customFormat="1" ht="197" x14ac:dyDescent="0.2">
      <c r="A26" s="14">
        <v>25</v>
      </c>
      <c r="B26" s="15" t="str">
        <f>HYPERLINK("https://www.sciencedirect.com/science/article/pii/S0164121216301868","Supporting pattern-based dependability engineering via model-driven development: Approach, tool-support and empirical validation")</f>
        <v>Supporting pattern-based dependability engineering via model-driven development: Approach, tool-support and empirical validation</v>
      </c>
      <c r="C26" s="16" t="s">
        <v>66</v>
      </c>
      <c r="D26" s="16" t="s">
        <v>57</v>
      </c>
      <c r="E26" s="17" t="s">
        <v>26</v>
      </c>
      <c r="F26" s="16" t="s">
        <v>36</v>
      </c>
      <c r="G26" s="16" t="s">
        <v>121</v>
      </c>
      <c r="H26" s="16" t="s">
        <v>122</v>
      </c>
      <c r="I26" s="16" t="s">
        <v>30</v>
      </c>
      <c r="J26" s="16" t="s">
        <v>40</v>
      </c>
      <c r="K26" s="16" t="s">
        <v>123</v>
      </c>
      <c r="L26" s="16" t="s">
        <v>110</v>
      </c>
      <c r="M26" s="16" t="s">
        <v>24</v>
      </c>
      <c r="N26" s="16" t="s">
        <v>25</v>
      </c>
      <c r="O26" s="17" t="s">
        <v>916</v>
      </c>
      <c r="P26" s="19" t="s">
        <v>995</v>
      </c>
      <c r="Q26" s="20">
        <v>2016</v>
      </c>
    </row>
    <row r="27" spans="1:17" s="13" customFormat="1" ht="113" x14ac:dyDescent="0.2">
      <c r="A27" s="14">
        <v>26</v>
      </c>
      <c r="B27" s="15" t="str">
        <f>HYPERLINK("https://www.sciencedirect.com/science/article/pii/S0167642316301332","Dynamic state machines for modelling railway control systems")</f>
        <v>Dynamic state machines for modelling railway control systems</v>
      </c>
      <c r="C27" s="16" t="s">
        <v>66</v>
      </c>
      <c r="D27" s="16" t="s">
        <v>15</v>
      </c>
      <c r="E27" s="17" t="s">
        <v>124</v>
      </c>
      <c r="F27" s="16" t="s">
        <v>125</v>
      </c>
      <c r="G27" s="16" t="s">
        <v>126</v>
      </c>
      <c r="H27" s="16" t="s">
        <v>127</v>
      </c>
      <c r="I27" s="16" t="s">
        <v>93</v>
      </c>
      <c r="J27" s="16" t="s">
        <v>40</v>
      </c>
      <c r="K27" s="16" t="s">
        <v>97</v>
      </c>
      <c r="L27" s="16" t="s">
        <v>56</v>
      </c>
      <c r="M27" s="16" t="s">
        <v>34</v>
      </c>
      <c r="N27" s="16" t="s">
        <v>25</v>
      </c>
      <c r="O27" s="17" t="s">
        <v>914</v>
      </c>
      <c r="P27" s="19" t="s">
        <v>995</v>
      </c>
      <c r="Q27" s="20">
        <v>2017</v>
      </c>
    </row>
    <row r="28" spans="1:17" s="13" customFormat="1" ht="113" x14ac:dyDescent="0.2">
      <c r="A28" s="14">
        <v>27</v>
      </c>
      <c r="B28" s="15" t="str">
        <f>HYPERLINK("https://www.sciencedirect.com/science/article/pii/S016764231730223X","Verification of the European Rail Traffic Management System in Real-Time Maude")</f>
        <v>Verification of the European Rail Traffic Management System in Real-Time Maude</v>
      </c>
      <c r="C28" s="16" t="s">
        <v>66</v>
      </c>
      <c r="D28" s="16" t="s">
        <v>45</v>
      </c>
      <c r="E28" s="17" t="s">
        <v>128</v>
      </c>
      <c r="F28" s="16" t="s">
        <v>129</v>
      </c>
      <c r="G28" s="16" t="s">
        <v>130</v>
      </c>
      <c r="H28" s="16" t="s">
        <v>129</v>
      </c>
      <c r="I28" s="16" t="s">
        <v>30</v>
      </c>
      <c r="J28" s="16" t="s">
        <v>40</v>
      </c>
      <c r="K28" s="16" t="s">
        <v>41</v>
      </c>
      <c r="L28" s="16" t="s">
        <v>23</v>
      </c>
      <c r="M28" s="16" t="s">
        <v>131</v>
      </c>
      <c r="N28" s="16" t="s">
        <v>25</v>
      </c>
      <c r="O28" s="17" t="s">
        <v>914</v>
      </c>
      <c r="P28" s="19" t="s">
        <v>995</v>
      </c>
      <c r="Q28" s="20">
        <v>2017</v>
      </c>
    </row>
    <row r="29" spans="1:17" s="13" customFormat="1" ht="113" x14ac:dyDescent="0.2">
      <c r="A29" s="14">
        <v>28</v>
      </c>
      <c r="B29" s="15" t="str">
        <f>HYPERLINK("http://ieeexplore.ieee.org/document/4024026/","UML Based Reverse Engineering for the Verification of Railway Control Logics")</f>
        <v>UML Based Reverse Engineering for the Verification of Railway Control Logics</v>
      </c>
      <c r="C29" s="16" t="s">
        <v>132</v>
      </c>
      <c r="D29" s="16" t="s">
        <v>57</v>
      </c>
      <c r="E29" s="17" t="s">
        <v>133</v>
      </c>
      <c r="F29" s="16" t="s">
        <v>36</v>
      </c>
      <c r="G29" s="16" t="s">
        <v>36</v>
      </c>
      <c r="H29" s="16" t="s">
        <v>134</v>
      </c>
      <c r="I29" s="16" t="s">
        <v>135</v>
      </c>
      <c r="J29" s="16" t="s">
        <v>40</v>
      </c>
      <c r="K29" s="16" t="s">
        <v>97</v>
      </c>
      <c r="L29" s="16" t="s">
        <v>23</v>
      </c>
      <c r="M29" s="16" t="s">
        <v>136</v>
      </c>
      <c r="N29" s="16" t="s">
        <v>25</v>
      </c>
      <c r="O29" s="17" t="s">
        <v>17</v>
      </c>
      <c r="P29" s="19" t="s">
        <v>994</v>
      </c>
      <c r="Q29" s="20">
        <v>2006</v>
      </c>
    </row>
    <row r="30" spans="1:17" s="13" customFormat="1" ht="85" x14ac:dyDescent="0.2">
      <c r="A30" s="14">
        <v>29</v>
      </c>
      <c r="B30" s="15" t="str">
        <f>HYPERLINK("http://ieeexplore.ieee.org/document/7842500/","Controlling Actions and Time in Parametric Timed Automata")</f>
        <v>Controlling Actions and Time in Parametric Timed Automata</v>
      </c>
      <c r="C30" s="16" t="s">
        <v>132</v>
      </c>
      <c r="D30" s="16" t="s">
        <v>45</v>
      </c>
      <c r="E30" s="17" t="s">
        <v>137</v>
      </c>
      <c r="F30" s="16" t="s">
        <v>138</v>
      </c>
      <c r="G30" s="16" t="s">
        <v>139</v>
      </c>
      <c r="H30" s="16" t="s">
        <v>140</v>
      </c>
      <c r="I30" s="16" t="s">
        <v>30</v>
      </c>
      <c r="J30" s="16" t="s">
        <v>31</v>
      </c>
      <c r="K30" s="16" t="s">
        <v>32</v>
      </c>
      <c r="L30" s="16" t="s">
        <v>33</v>
      </c>
      <c r="M30" s="16" t="s">
        <v>34</v>
      </c>
      <c r="N30" s="16" t="s">
        <v>30</v>
      </c>
      <c r="O30" s="17" t="s">
        <v>917</v>
      </c>
      <c r="P30" s="19" t="s">
        <v>994</v>
      </c>
      <c r="Q30" s="20">
        <v>2016</v>
      </c>
    </row>
    <row r="31" spans="1:17" s="13" customFormat="1" ht="183" x14ac:dyDescent="0.2">
      <c r="A31" s="14">
        <v>30</v>
      </c>
      <c r="B31" s="15" t="str">
        <f>HYPERLINK("http://ieeexplore.ieee.org/document/7588753/","Towards integrated simulation and formal verification of rail yard designs - an experience report based on the UK East Coast Main Line")</f>
        <v>Towards integrated simulation and formal verification of rail yard designs - an experience report based on the UK East Coast Main Line</v>
      </c>
      <c r="C31" s="16" t="s">
        <v>132</v>
      </c>
      <c r="D31" s="16" t="s">
        <v>15</v>
      </c>
      <c r="E31" s="17" t="s">
        <v>141</v>
      </c>
      <c r="F31" s="16" t="s">
        <v>17</v>
      </c>
      <c r="G31" s="16" t="s">
        <v>142</v>
      </c>
      <c r="H31" s="16" t="s">
        <v>142</v>
      </c>
      <c r="I31" s="16" t="s">
        <v>30</v>
      </c>
      <c r="J31" s="16" t="s">
        <v>31</v>
      </c>
      <c r="K31" s="16" t="s">
        <v>41</v>
      </c>
      <c r="L31" s="16" t="s">
        <v>33</v>
      </c>
      <c r="M31" s="16" t="s">
        <v>34</v>
      </c>
      <c r="N31" s="16" t="s">
        <v>30</v>
      </c>
      <c r="O31" s="17" t="s">
        <v>918</v>
      </c>
      <c r="P31" s="19" t="s">
        <v>994</v>
      </c>
      <c r="Q31" s="20">
        <v>2016</v>
      </c>
    </row>
    <row r="32" spans="1:17" s="13" customFormat="1" ht="169" x14ac:dyDescent="0.2">
      <c r="A32" s="14">
        <v>31</v>
      </c>
      <c r="B32" s="15" t="str">
        <f>HYPERLINK("http://ieeexplore.ieee.org/document/6957821/","Model-based development of an automatic train operation component for communication based train control")</f>
        <v>Model-based development of an automatic train operation component for communication based train control</v>
      </c>
      <c r="C32" s="16" t="s">
        <v>132</v>
      </c>
      <c r="D32" s="16" t="s">
        <v>57</v>
      </c>
      <c r="E32" s="17" t="s">
        <v>143</v>
      </c>
      <c r="F32" s="16" t="s">
        <v>36</v>
      </c>
      <c r="G32" s="16" t="s">
        <v>36</v>
      </c>
      <c r="H32" s="16" t="s">
        <v>134</v>
      </c>
      <c r="I32" s="16" t="s">
        <v>30</v>
      </c>
      <c r="J32" s="16" t="s">
        <v>21</v>
      </c>
      <c r="K32" s="16" t="s">
        <v>84</v>
      </c>
      <c r="L32" s="16" t="s">
        <v>23</v>
      </c>
      <c r="M32" s="16" t="s">
        <v>34</v>
      </c>
      <c r="N32" s="16" t="s">
        <v>30</v>
      </c>
      <c r="O32" s="17" t="s">
        <v>919</v>
      </c>
      <c r="P32" s="19" t="s">
        <v>994</v>
      </c>
      <c r="Q32" s="20">
        <v>2014</v>
      </c>
    </row>
    <row r="33" spans="1:17" s="13" customFormat="1" ht="155" x14ac:dyDescent="0.2">
      <c r="A33" s="14">
        <v>32</v>
      </c>
      <c r="B33" s="15" t="str">
        <f>HYPERLINK("http://ieeexplore.ieee.org/document/7471524/","Generating Petri Net-Based Behavioral Models From Textual Use Cases and Application in Railway Networks")</f>
        <v>Generating Petri Net-Based Behavioral Models From Textual Use Cases and Application in Railway Networks</v>
      </c>
      <c r="C33" s="16" t="s">
        <v>132</v>
      </c>
      <c r="D33" s="16" t="s">
        <v>15</v>
      </c>
      <c r="E33" s="17" t="s">
        <v>144</v>
      </c>
      <c r="F33" s="16" t="s">
        <v>17</v>
      </c>
      <c r="G33" s="16" t="s">
        <v>145</v>
      </c>
      <c r="H33" s="16" t="s">
        <v>146</v>
      </c>
      <c r="I33" s="16" t="s">
        <v>20</v>
      </c>
      <c r="J33" s="18" t="s">
        <v>31</v>
      </c>
      <c r="K33" s="18" t="s">
        <v>41</v>
      </c>
      <c r="L33" s="16" t="s">
        <v>33</v>
      </c>
      <c r="M33" s="16" t="s">
        <v>34</v>
      </c>
      <c r="N33" s="16" t="s">
        <v>30</v>
      </c>
      <c r="O33" s="17" t="s">
        <v>920</v>
      </c>
      <c r="P33" s="19" t="s">
        <v>995</v>
      </c>
      <c r="Q33" s="20">
        <v>2016</v>
      </c>
    </row>
    <row r="34" spans="1:17" s="13" customFormat="1" ht="127" x14ac:dyDescent="0.2">
      <c r="A34" s="14">
        <v>33</v>
      </c>
      <c r="B34" s="15" t="str">
        <f>HYPERLINK("http://ieeexplore.ieee.org/document/7850991/","A Control Scheme for Automatic Level Crossings Under the ERTMS/ETCS Level 2/3 Operation")</f>
        <v>A Control Scheme for Automatic Level Crossings Under the ERTMS/ETCS Level 2/3 Operation</v>
      </c>
      <c r="C34" s="16" t="s">
        <v>132</v>
      </c>
      <c r="D34" s="16" t="s">
        <v>45</v>
      </c>
      <c r="E34" s="17" t="s">
        <v>147</v>
      </c>
      <c r="F34" s="16" t="s">
        <v>78</v>
      </c>
      <c r="G34" s="16" t="s">
        <v>148</v>
      </c>
      <c r="H34" s="16" t="s">
        <v>149</v>
      </c>
      <c r="I34" s="16" t="s">
        <v>30</v>
      </c>
      <c r="J34" s="16" t="s">
        <v>40</v>
      </c>
      <c r="K34" s="16" t="s">
        <v>41</v>
      </c>
      <c r="L34" s="16" t="s">
        <v>23</v>
      </c>
      <c r="M34" s="16" t="s">
        <v>34</v>
      </c>
      <c r="N34" s="16" t="s">
        <v>30</v>
      </c>
      <c r="O34" s="17" t="s">
        <v>920</v>
      </c>
      <c r="P34" s="19" t="s">
        <v>995</v>
      </c>
      <c r="Q34" s="20">
        <v>2017</v>
      </c>
    </row>
    <row r="35" spans="1:17" s="13" customFormat="1" ht="113" x14ac:dyDescent="0.2">
      <c r="A35" s="14">
        <v>34</v>
      </c>
      <c r="B35" s="15" t="str">
        <f>HYPERLINK("http://ieeexplore.ieee.org/document/7816539/","Formal verification of movement authorities in automatic train control systems")</f>
        <v>Formal verification of movement authorities in automatic train control systems</v>
      </c>
      <c r="C35" s="16" t="s">
        <v>132</v>
      </c>
      <c r="D35" s="16" t="s">
        <v>45</v>
      </c>
      <c r="E35" s="17" t="s">
        <v>35</v>
      </c>
      <c r="F35" s="16" t="s">
        <v>150</v>
      </c>
      <c r="G35" s="16" t="s">
        <v>138</v>
      </c>
      <c r="H35" s="16" t="s">
        <v>151</v>
      </c>
      <c r="I35" s="16" t="s">
        <v>30</v>
      </c>
      <c r="J35" s="16" t="s">
        <v>40</v>
      </c>
      <c r="K35" s="16" t="s">
        <v>41</v>
      </c>
      <c r="L35" s="16" t="s">
        <v>23</v>
      </c>
      <c r="M35" s="16" t="s">
        <v>34</v>
      </c>
      <c r="N35" s="16" t="s">
        <v>25</v>
      </c>
      <c r="O35" s="17" t="s">
        <v>921</v>
      </c>
      <c r="P35" s="19" t="s">
        <v>994</v>
      </c>
      <c r="Q35" s="20">
        <v>2016</v>
      </c>
    </row>
    <row r="36" spans="1:17" s="13" customFormat="1" ht="43" x14ac:dyDescent="0.2">
      <c r="A36" s="14">
        <v>35</v>
      </c>
      <c r="B36" s="15" t="str">
        <f>HYPERLINK("http://ieeexplore.ieee.org/document/63621/","SACEM software validation")</f>
        <v>SACEM software validation</v>
      </c>
      <c r="C36" s="16" t="s">
        <v>132</v>
      </c>
      <c r="D36" s="16" t="s">
        <v>45</v>
      </c>
      <c r="E36" s="17" t="s">
        <v>46</v>
      </c>
      <c r="F36" s="16" t="s">
        <v>118</v>
      </c>
      <c r="G36" s="16" t="s">
        <v>118</v>
      </c>
      <c r="H36" s="16" t="s">
        <v>52</v>
      </c>
      <c r="I36" s="16" t="s">
        <v>152</v>
      </c>
      <c r="J36" s="16" t="s">
        <v>31</v>
      </c>
      <c r="K36" s="16" t="s">
        <v>41</v>
      </c>
      <c r="L36" s="16" t="s">
        <v>23</v>
      </c>
      <c r="M36" s="16" t="s">
        <v>111</v>
      </c>
      <c r="N36" s="16" t="s">
        <v>85</v>
      </c>
      <c r="O36" s="17" t="s">
        <v>904</v>
      </c>
      <c r="P36" s="19" t="s">
        <v>994</v>
      </c>
      <c r="Q36" s="20">
        <v>1990</v>
      </c>
    </row>
    <row r="37" spans="1:17" s="13" customFormat="1" ht="127" x14ac:dyDescent="0.2">
      <c r="A37" s="22">
        <v>36</v>
      </c>
      <c r="B37" s="23" t="str">
        <f>HYPERLINK("http://ieeexplore.ieee.org/document/342724/","The generalized railroad crossing: a case study in formal verification of real-time systems")</f>
        <v>The generalized railroad crossing: a case study in formal verification of real-time systems</v>
      </c>
      <c r="C37" s="18" t="s">
        <v>132</v>
      </c>
      <c r="D37" s="18" t="s">
        <v>45</v>
      </c>
      <c r="E37" s="17" t="s">
        <v>153</v>
      </c>
      <c r="F37" s="18" t="s">
        <v>150</v>
      </c>
      <c r="G37" s="18" t="s">
        <v>150</v>
      </c>
      <c r="H37" s="18" t="s">
        <v>52</v>
      </c>
      <c r="I37" s="18" t="s">
        <v>30</v>
      </c>
      <c r="J37" s="16" t="s">
        <v>31</v>
      </c>
      <c r="K37" s="18" t="s">
        <v>32</v>
      </c>
      <c r="L37" s="18" t="s">
        <v>23</v>
      </c>
      <c r="M37" s="18" t="s">
        <v>34</v>
      </c>
      <c r="N37" s="18" t="s">
        <v>30</v>
      </c>
      <c r="O37" s="17" t="s">
        <v>17</v>
      </c>
      <c r="P37" s="19" t="s">
        <v>994</v>
      </c>
      <c r="Q37" s="20">
        <v>1994</v>
      </c>
    </row>
    <row r="38" spans="1:17" s="13" customFormat="1" ht="127" x14ac:dyDescent="0.2">
      <c r="A38" s="14">
        <v>37</v>
      </c>
      <c r="B38" s="15" t="str">
        <f>HYPERLINK("http://ieeexplore.ieee.org/document/6649879/","Verification and Implementation of the Protocol Standard in Train Control System")</f>
        <v>Verification and Implementation of the Protocol Standard in Train Control System</v>
      </c>
      <c r="C38" s="16" t="s">
        <v>132</v>
      </c>
      <c r="D38" s="16" t="s">
        <v>45</v>
      </c>
      <c r="E38" s="17" t="s">
        <v>35</v>
      </c>
      <c r="F38" s="16" t="s">
        <v>150</v>
      </c>
      <c r="G38" s="16" t="s">
        <v>150</v>
      </c>
      <c r="H38" s="16" t="s">
        <v>151</v>
      </c>
      <c r="I38" s="16" t="s">
        <v>154</v>
      </c>
      <c r="J38" s="16" t="s">
        <v>31</v>
      </c>
      <c r="K38" s="16" t="s">
        <v>41</v>
      </c>
      <c r="L38" s="16" t="s">
        <v>23</v>
      </c>
      <c r="M38" s="16" t="s">
        <v>111</v>
      </c>
      <c r="N38" s="16" t="s">
        <v>25</v>
      </c>
      <c r="O38" s="17" t="s">
        <v>922</v>
      </c>
      <c r="P38" s="19" t="s">
        <v>994</v>
      </c>
      <c r="Q38" s="20">
        <v>2013</v>
      </c>
    </row>
    <row r="39" spans="1:17" s="13" customFormat="1" ht="169" x14ac:dyDescent="0.2">
      <c r="A39" s="14">
        <v>38</v>
      </c>
      <c r="B39" s="23" t="str">
        <f>HYPERLINK("http://ieeexplore.ieee.org/document/6409496/","Bridging the Gaps in a Model-Based System Engineering Workflow by Encompassing Hardware-in-the-Loop Simulation")</f>
        <v>Bridging the Gaps in a Model-Based System Engineering Workflow by Encompassing Hardware-in-the-Loop Simulation</v>
      </c>
      <c r="C39" s="16" t="s">
        <v>132</v>
      </c>
      <c r="D39" s="21" t="s">
        <v>57</v>
      </c>
      <c r="E39" s="17" t="s">
        <v>155</v>
      </c>
      <c r="F39" s="24" t="s">
        <v>156</v>
      </c>
      <c r="G39" s="24" t="s">
        <v>157</v>
      </c>
      <c r="H39" s="21" t="s">
        <v>158</v>
      </c>
      <c r="I39" s="16" t="s">
        <v>30</v>
      </c>
      <c r="J39" s="16" t="s">
        <v>31</v>
      </c>
      <c r="K39" s="16" t="s">
        <v>84</v>
      </c>
      <c r="L39" s="16" t="s">
        <v>23</v>
      </c>
      <c r="M39" s="16" t="s">
        <v>34</v>
      </c>
      <c r="N39" s="16" t="s">
        <v>30</v>
      </c>
      <c r="O39" s="17" t="s">
        <v>923</v>
      </c>
      <c r="P39" s="19" t="s">
        <v>995</v>
      </c>
      <c r="Q39" s="20">
        <v>2013</v>
      </c>
    </row>
    <row r="40" spans="1:17" s="13" customFormat="1" ht="197" x14ac:dyDescent="0.2">
      <c r="A40" s="14">
        <v>39</v>
      </c>
      <c r="B40" s="15" t="str">
        <f>HYPERLINK("http://ieeexplore.ieee.org/document/4976369/","Generating System Models for a Highly Configurable Train Control System Using a Domain-Specific Language: A Case Study")</f>
        <v>Generating System Models for a Highly Configurable Train Control System Using a Domain-Specific Language: A Case Study</v>
      </c>
      <c r="C40" s="16" t="s">
        <v>132</v>
      </c>
      <c r="D40" s="16" t="s">
        <v>15</v>
      </c>
      <c r="E40" s="17" t="s">
        <v>159</v>
      </c>
      <c r="F40" s="16" t="s">
        <v>160</v>
      </c>
      <c r="G40" s="16" t="s">
        <v>161</v>
      </c>
      <c r="H40" s="16" t="s">
        <v>52</v>
      </c>
      <c r="I40" s="16" t="s">
        <v>93</v>
      </c>
      <c r="J40" s="16" t="s">
        <v>31</v>
      </c>
      <c r="K40" s="16" t="s">
        <v>41</v>
      </c>
      <c r="L40" s="16" t="s">
        <v>23</v>
      </c>
      <c r="M40" s="16" t="s">
        <v>34</v>
      </c>
      <c r="N40" s="16" t="s">
        <v>30</v>
      </c>
      <c r="O40" s="17" t="s">
        <v>924</v>
      </c>
      <c r="P40" s="19" t="s">
        <v>994</v>
      </c>
      <c r="Q40" s="20">
        <v>2009</v>
      </c>
    </row>
    <row r="41" spans="1:17" s="13" customFormat="1" ht="113" x14ac:dyDescent="0.2">
      <c r="A41" s="14">
        <v>40</v>
      </c>
      <c r="B41" s="15" t="str">
        <f>HYPERLINK("http://ieeexplore.ieee.org/document/6198230/","Functional Safety Analysis Method for CTCS Level 3 Based on Hybrid Automata")</f>
        <v>Functional Safety Analysis Method for CTCS Level 3 Based on Hybrid Automata</v>
      </c>
      <c r="C41" s="16" t="s">
        <v>132</v>
      </c>
      <c r="D41" s="16" t="s">
        <v>45</v>
      </c>
      <c r="E41" s="17" t="s">
        <v>162</v>
      </c>
      <c r="F41" s="16" t="s">
        <v>163</v>
      </c>
      <c r="G41" s="16" t="s">
        <v>164</v>
      </c>
      <c r="H41" s="16" t="s">
        <v>165</v>
      </c>
      <c r="I41" s="16" t="s">
        <v>30</v>
      </c>
      <c r="J41" s="16" t="s">
        <v>65</v>
      </c>
      <c r="K41" s="16" t="s">
        <v>109</v>
      </c>
      <c r="L41" s="16" t="s">
        <v>33</v>
      </c>
      <c r="M41" s="16" t="s">
        <v>34</v>
      </c>
      <c r="N41" s="16" t="s">
        <v>30</v>
      </c>
      <c r="O41" s="17" t="s">
        <v>17</v>
      </c>
      <c r="P41" s="19" t="s">
        <v>994</v>
      </c>
      <c r="Q41" s="20">
        <v>2012</v>
      </c>
    </row>
    <row r="42" spans="1:17" s="13" customFormat="1" ht="99" x14ac:dyDescent="0.2">
      <c r="A42" s="14">
        <v>41</v>
      </c>
      <c r="B42" s="15" t="str">
        <f>HYPERLINK("http://ieeexplore.ieee.org/document/766294/","Applying SOFL to specify a railway crossing controller for industry")</f>
        <v>Applying SOFL to specify a railway crossing controller for industry</v>
      </c>
      <c r="C42" s="16" t="s">
        <v>132</v>
      </c>
      <c r="D42" s="16" t="s">
        <v>15</v>
      </c>
      <c r="E42" s="17" t="s">
        <v>58</v>
      </c>
      <c r="F42" s="16" t="s">
        <v>166</v>
      </c>
      <c r="G42" s="16" t="s">
        <v>167</v>
      </c>
      <c r="H42" s="16" t="s">
        <v>52</v>
      </c>
      <c r="I42" s="16" t="s">
        <v>30</v>
      </c>
      <c r="J42" s="16" t="s">
        <v>31</v>
      </c>
      <c r="K42" s="16" t="s">
        <v>32</v>
      </c>
      <c r="L42" s="16" t="s">
        <v>23</v>
      </c>
      <c r="M42" s="16" t="s">
        <v>24</v>
      </c>
      <c r="N42" s="16" t="s">
        <v>25</v>
      </c>
      <c r="O42" s="17" t="s">
        <v>925</v>
      </c>
      <c r="P42" s="19" t="s">
        <v>994</v>
      </c>
      <c r="Q42" s="20">
        <v>1998</v>
      </c>
    </row>
    <row r="43" spans="1:17" s="13" customFormat="1" ht="71" x14ac:dyDescent="0.2">
      <c r="A43" s="14">
        <v>42</v>
      </c>
      <c r="B43" s="15" t="str">
        <f>HYPERLINK("http://ieeexplore.ieee.org/document/6269628/","Formal Specification of Hybrid MARTE Statecharts")</f>
        <v>Formal Specification of Hybrid MARTE Statecharts</v>
      </c>
      <c r="C43" s="16" t="s">
        <v>132</v>
      </c>
      <c r="D43" s="16" t="s">
        <v>15</v>
      </c>
      <c r="E43" s="17" t="s">
        <v>58</v>
      </c>
      <c r="F43" s="16" t="s">
        <v>36</v>
      </c>
      <c r="G43" s="16" t="s">
        <v>168</v>
      </c>
      <c r="H43" s="16" t="s">
        <v>52</v>
      </c>
      <c r="I43" s="16" t="s">
        <v>30</v>
      </c>
      <c r="J43" s="18" t="s">
        <v>31</v>
      </c>
      <c r="K43" s="16" t="s">
        <v>109</v>
      </c>
      <c r="L43" s="16" t="s">
        <v>33</v>
      </c>
      <c r="M43" s="16" t="s">
        <v>169</v>
      </c>
      <c r="N43" s="16" t="s">
        <v>30</v>
      </c>
      <c r="O43" s="17" t="s">
        <v>926</v>
      </c>
      <c r="P43" s="19" t="s">
        <v>994</v>
      </c>
      <c r="Q43" s="20">
        <v>2012</v>
      </c>
    </row>
    <row r="44" spans="1:17" s="13" customFormat="1" ht="141" x14ac:dyDescent="0.2">
      <c r="A44" s="14">
        <v>43</v>
      </c>
      <c r="B44" s="15" t="str">
        <f>HYPERLINK("http://ieeexplore.ieee.org/document/7588752/","A model-based test case generation method for function testing of Train Control Systems")</f>
        <v>A model-based test case generation method for function testing of Train Control Systems</v>
      </c>
      <c r="C44" s="16" t="s">
        <v>132</v>
      </c>
      <c r="D44" s="16" t="s">
        <v>45</v>
      </c>
      <c r="E44" s="17" t="s">
        <v>170</v>
      </c>
      <c r="F44" s="16" t="s">
        <v>171</v>
      </c>
      <c r="G44" s="16" t="s">
        <v>172</v>
      </c>
      <c r="H44" s="16" t="s">
        <v>173</v>
      </c>
      <c r="I44" s="16" t="s">
        <v>93</v>
      </c>
      <c r="J44" s="16" t="s">
        <v>65</v>
      </c>
      <c r="K44" s="16" t="s">
        <v>97</v>
      </c>
      <c r="L44" s="16" t="s">
        <v>23</v>
      </c>
      <c r="M44" s="16" t="s">
        <v>34</v>
      </c>
      <c r="N44" s="16" t="s">
        <v>30</v>
      </c>
      <c r="O44" s="17" t="s">
        <v>918</v>
      </c>
      <c r="P44" s="19" t="s">
        <v>994</v>
      </c>
      <c r="Q44" s="20">
        <v>2016</v>
      </c>
    </row>
    <row r="45" spans="1:17" s="13" customFormat="1" ht="169" x14ac:dyDescent="0.2">
      <c r="A45" s="14">
        <v>44</v>
      </c>
      <c r="B45" s="15" t="str">
        <f>HYPERLINK("http://ieeexplore.ieee.org/document/6134674/","Validation of a New Functional Design of Automatic Protection Systems at Level Crossings with Model-Checking Techniques")</f>
        <v>Validation of a New Functional Design of Automatic Protection Systems at Level Crossings with Model-Checking Techniques</v>
      </c>
      <c r="C45" s="16" t="s">
        <v>132</v>
      </c>
      <c r="D45" s="16" t="s">
        <v>15</v>
      </c>
      <c r="E45" s="17" t="s">
        <v>35</v>
      </c>
      <c r="F45" s="16" t="s">
        <v>174</v>
      </c>
      <c r="G45" s="16" t="s">
        <v>175</v>
      </c>
      <c r="H45" s="16" t="s">
        <v>151</v>
      </c>
      <c r="I45" s="16" t="s">
        <v>20</v>
      </c>
      <c r="J45" s="16" t="s">
        <v>31</v>
      </c>
      <c r="K45" s="16" t="s">
        <v>32</v>
      </c>
      <c r="L45" s="16" t="s">
        <v>23</v>
      </c>
      <c r="M45" s="16" t="s">
        <v>34</v>
      </c>
      <c r="N45" s="16" t="s">
        <v>30</v>
      </c>
      <c r="O45" s="17" t="s">
        <v>920</v>
      </c>
      <c r="P45" s="19" t="s">
        <v>995</v>
      </c>
      <c r="Q45" s="20">
        <v>2012</v>
      </c>
    </row>
    <row r="46" spans="1:17" s="13" customFormat="1" ht="155" x14ac:dyDescent="0.2">
      <c r="A46" s="14">
        <v>45</v>
      </c>
      <c r="B46" s="15" t="str">
        <f>HYPERLINK("http://ieeexplore.ieee.org/document/7101503/","Use of formal languages to represent the ERTMS/ETCS system requirements specifications")</f>
        <v>Use of formal languages to represent the ERTMS/ETCS system requirements specifications</v>
      </c>
      <c r="C46" s="16" t="s">
        <v>132</v>
      </c>
      <c r="D46" s="16" t="s">
        <v>15</v>
      </c>
      <c r="E46" s="17" t="s">
        <v>176</v>
      </c>
      <c r="F46" s="16" t="s">
        <v>177</v>
      </c>
      <c r="G46" s="16" t="s">
        <v>178</v>
      </c>
      <c r="H46" s="16" t="s">
        <v>179</v>
      </c>
      <c r="I46" s="16" t="s">
        <v>93</v>
      </c>
      <c r="J46" s="16" t="s">
        <v>40</v>
      </c>
      <c r="K46" s="16" t="s">
        <v>97</v>
      </c>
      <c r="L46" s="16" t="s">
        <v>23</v>
      </c>
      <c r="M46" s="16" t="s">
        <v>24</v>
      </c>
      <c r="N46" s="16" t="s">
        <v>25</v>
      </c>
      <c r="O46" s="17" t="s">
        <v>17</v>
      </c>
      <c r="P46" s="19" t="s">
        <v>994</v>
      </c>
      <c r="Q46" s="20">
        <v>2015</v>
      </c>
    </row>
    <row r="47" spans="1:17" s="13" customFormat="1" ht="127" x14ac:dyDescent="0.2">
      <c r="A47" s="14">
        <v>46</v>
      </c>
      <c r="B47" s="15" t="str">
        <f>HYPERLINK("http://ieeexplore.ieee.org/document/6622971/","Formal specification and automated verification of railway software with Frama-C")</f>
        <v>Formal specification and automated verification of railway software with Frama-C</v>
      </c>
      <c r="C47" s="16" t="s">
        <v>132</v>
      </c>
      <c r="D47" s="16" t="s">
        <v>45</v>
      </c>
      <c r="E47" s="17" t="s">
        <v>180</v>
      </c>
      <c r="F47" s="16" t="s">
        <v>181</v>
      </c>
      <c r="G47" s="16" t="s">
        <v>182</v>
      </c>
      <c r="H47" s="16" t="s">
        <v>183</v>
      </c>
      <c r="I47" s="16" t="s">
        <v>184</v>
      </c>
      <c r="J47" s="16" t="s">
        <v>31</v>
      </c>
      <c r="K47" s="16" t="s">
        <v>185</v>
      </c>
      <c r="L47" s="16" t="s">
        <v>33</v>
      </c>
      <c r="M47" s="16" t="s">
        <v>169</v>
      </c>
      <c r="N47" s="16" t="s">
        <v>30</v>
      </c>
      <c r="O47" s="17" t="s">
        <v>17</v>
      </c>
      <c r="P47" s="19" t="s">
        <v>994</v>
      </c>
      <c r="Q47" s="20">
        <v>2013</v>
      </c>
    </row>
    <row r="48" spans="1:17" s="13" customFormat="1" ht="71" x14ac:dyDescent="0.2">
      <c r="A48" s="14">
        <v>47</v>
      </c>
      <c r="B48" s="15" t="str">
        <f>HYPERLINK("http://ieeexplore.ieee.org/document/7091333/","Formal Design and Verification of Zone Controller")</f>
        <v>Formal Design and Verification of Zone Controller</v>
      </c>
      <c r="C48" s="16" t="s">
        <v>132</v>
      </c>
      <c r="D48" s="16" t="s">
        <v>45</v>
      </c>
      <c r="E48" s="17" t="s">
        <v>186</v>
      </c>
      <c r="F48" s="16" t="s">
        <v>118</v>
      </c>
      <c r="G48" s="16" t="s">
        <v>187</v>
      </c>
      <c r="H48" s="16" t="s">
        <v>188</v>
      </c>
      <c r="I48" s="16" t="s">
        <v>30</v>
      </c>
      <c r="J48" s="16" t="s">
        <v>21</v>
      </c>
      <c r="K48" s="16" t="s">
        <v>189</v>
      </c>
      <c r="L48" s="16" t="s">
        <v>23</v>
      </c>
      <c r="M48" s="16" t="s">
        <v>34</v>
      </c>
      <c r="N48" s="16" t="s">
        <v>25</v>
      </c>
      <c r="O48" s="17" t="s">
        <v>17</v>
      </c>
      <c r="P48" s="19" t="s">
        <v>994</v>
      </c>
      <c r="Q48" s="20">
        <v>2014</v>
      </c>
    </row>
    <row r="49" spans="1:17" s="13" customFormat="1" ht="141" x14ac:dyDescent="0.2">
      <c r="A49" s="14">
        <v>48</v>
      </c>
      <c r="B49" s="15" t="str">
        <f>HYPERLINK("http://ieeexplore.ieee.org/document/7302512/","Modern model-based development approach for embedded systems practical experience")</f>
        <v>Modern model-based development approach for embedded systems practical experience</v>
      </c>
      <c r="C49" s="16" t="s">
        <v>132</v>
      </c>
      <c r="D49" s="16" t="s">
        <v>57</v>
      </c>
      <c r="E49" s="17" t="s">
        <v>190</v>
      </c>
      <c r="F49" s="16" t="s">
        <v>17</v>
      </c>
      <c r="G49" s="16" t="s">
        <v>191</v>
      </c>
      <c r="H49" s="16" t="s">
        <v>192</v>
      </c>
      <c r="I49" s="16" t="s">
        <v>193</v>
      </c>
      <c r="J49" s="16" t="s">
        <v>31</v>
      </c>
      <c r="K49" s="16" t="s">
        <v>84</v>
      </c>
      <c r="L49" s="16" t="s">
        <v>23</v>
      </c>
      <c r="M49" s="16" t="s">
        <v>24</v>
      </c>
      <c r="N49" s="16" t="s">
        <v>85</v>
      </c>
      <c r="O49" s="17" t="s">
        <v>17</v>
      </c>
      <c r="P49" s="19" t="s">
        <v>994</v>
      </c>
      <c r="Q49" s="20">
        <v>2015</v>
      </c>
    </row>
    <row r="50" spans="1:17" s="13" customFormat="1" ht="141" x14ac:dyDescent="0.2">
      <c r="A50" s="14">
        <v>49</v>
      </c>
      <c r="B50" s="15" t="str">
        <f>HYPERLINK("http://ieeexplore.ieee.org/document/7588751/","On-line conformance testing of the Communication-Based Train Control (CBTC) system")</f>
        <v>On-line conformance testing of the Communication-Based Train Control (CBTC) system</v>
      </c>
      <c r="C50" s="16" t="s">
        <v>132</v>
      </c>
      <c r="D50" s="16" t="s">
        <v>45</v>
      </c>
      <c r="E50" s="17" t="s">
        <v>159</v>
      </c>
      <c r="F50" s="16" t="s">
        <v>150</v>
      </c>
      <c r="G50" s="16" t="s">
        <v>138</v>
      </c>
      <c r="H50" s="16" t="s">
        <v>151</v>
      </c>
      <c r="I50" s="16" t="s">
        <v>93</v>
      </c>
      <c r="J50" s="16" t="s">
        <v>21</v>
      </c>
      <c r="K50" s="16" t="s">
        <v>109</v>
      </c>
      <c r="L50" s="16" t="s">
        <v>33</v>
      </c>
      <c r="M50" s="16" t="s">
        <v>34</v>
      </c>
      <c r="N50" s="16" t="s">
        <v>30</v>
      </c>
      <c r="O50" s="17" t="s">
        <v>918</v>
      </c>
      <c r="P50" s="19" t="s">
        <v>994</v>
      </c>
      <c r="Q50" s="20">
        <v>2016</v>
      </c>
    </row>
    <row r="51" spans="1:17" s="13" customFormat="1" ht="155" x14ac:dyDescent="0.2">
      <c r="A51" s="14">
        <v>50</v>
      </c>
      <c r="B51" s="15" t="str">
        <f>HYPERLINK("http://ieeexplore.ieee.org/document/7442157/","Scenario-Based Modeling of the On-Board of a Satellite-Based Train Control System With Colored Petri Nets")</f>
        <v>Scenario-Based Modeling of the On-Board of a Satellite-Based Train Control System With Colored Petri Nets</v>
      </c>
      <c r="C51" s="16" t="s">
        <v>132</v>
      </c>
      <c r="D51" s="16" t="s">
        <v>15</v>
      </c>
      <c r="E51" s="17" t="s">
        <v>194</v>
      </c>
      <c r="F51" s="16" t="s">
        <v>195</v>
      </c>
      <c r="G51" s="16" t="s">
        <v>196</v>
      </c>
      <c r="H51" s="16" t="s">
        <v>197</v>
      </c>
      <c r="I51" s="16" t="s">
        <v>93</v>
      </c>
      <c r="J51" s="16" t="s">
        <v>31</v>
      </c>
      <c r="K51" s="16" t="s">
        <v>123</v>
      </c>
      <c r="L51" s="16" t="s">
        <v>23</v>
      </c>
      <c r="M51" s="16" t="s">
        <v>34</v>
      </c>
      <c r="N51" s="16" t="s">
        <v>30</v>
      </c>
      <c r="O51" s="17" t="s">
        <v>920</v>
      </c>
      <c r="P51" s="19" t="s">
        <v>995</v>
      </c>
      <c r="Q51" s="20">
        <v>2016</v>
      </c>
    </row>
    <row r="52" spans="1:17" s="13" customFormat="1" ht="169" x14ac:dyDescent="0.2">
      <c r="A52" s="22">
        <v>51</v>
      </c>
      <c r="B52" s="23" t="str">
        <f>HYPERLINK("http://ieeexplore.ieee.org/iel7/6684703/6696257/06696307.pdf","Model-based test generation techniques verifying the on-board module of a satellite-based train control system model")</f>
        <v>Model-based test generation techniques verifying the on-board module of a satellite-based train control system model</v>
      </c>
      <c r="C52" s="18" t="s">
        <v>132</v>
      </c>
      <c r="D52" s="18" t="s">
        <v>15</v>
      </c>
      <c r="E52" s="17" t="s">
        <v>143</v>
      </c>
      <c r="F52" s="16" t="s">
        <v>195</v>
      </c>
      <c r="G52" s="18" t="s">
        <v>198</v>
      </c>
      <c r="H52" s="18" t="s">
        <v>197</v>
      </c>
      <c r="I52" s="18" t="s">
        <v>93</v>
      </c>
      <c r="J52" s="18" t="s">
        <v>31</v>
      </c>
      <c r="K52" s="18" t="s">
        <v>123</v>
      </c>
      <c r="L52" s="18" t="s">
        <v>33</v>
      </c>
      <c r="M52" s="18" t="s">
        <v>34</v>
      </c>
      <c r="N52" s="18" t="s">
        <v>25</v>
      </c>
      <c r="O52" s="17" t="s">
        <v>918</v>
      </c>
      <c r="P52" s="19" t="s">
        <v>994</v>
      </c>
      <c r="Q52" s="20">
        <v>2013</v>
      </c>
    </row>
    <row r="53" spans="1:17" s="13" customFormat="1" ht="127" x14ac:dyDescent="0.2">
      <c r="A53" s="14">
        <v>52</v>
      </c>
      <c r="B53" s="15" t="str">
        <f>HYPERLINK("https://link.springer.com/chapter/10.1007/978-3-319-05032-4_17","Formal Implementation of Data Validation for Railway Safety-Related Systems with OVADO")</f>
        <v>Formal Implementation of Data Validation for Railway Safety-Related Systems with OVADO</v>
      </c>
      <c r="C53" s="16" t="s">
        <v>199</v>
      </c>
      <c r="D53" s="16" t="s">
        <v>45</v>
      </c>
      <c r="E53" s="17" t="s">
        <v>200</v>
      </c>
      <c r="F53" s="16" t="s">
        <v>118</v>
      </c>
      <c r="G53" s="16" t="s">
        <v>118</v>
      </c>
      <c r="H53" s="16" t="s">
        <v>201</v>
      </c>
      <c r="I53" s="16" t="s">
        <v>93</v>
      </c>
      <c r="J53" s="16" t="s">
        <v>21</v>
      </c>
      <c r="K53" s="16" t="s">
        <v>202</v>
      </c>
      <c r="L53" s="16" t="s">
        <v>23</v>
      </c>
      <c r="M53" s="16" t="s">
        <v>24</v>
      </c>
      <c r="N53" s="16" t="s">
        <v>85</v>
      </c>
      <c r="O53" s="17" t="s">
        <v>927</v>
      </c>
      <c r="P53" s="19" t="s">
        <v>994</v>
      </c>
      <c r="Q53" s="20">
        <v>2013</v>
      </c>
    </row>
    <row r="54" spans="1:17" s="13" customFormat="1" ht="85" x14ac:dyDescent="0.2">
      <c r="A54" s="14">
        <v>53</v>
      </c>
      <c r="B54" s="15" t="str">
        <f>HYPERLINK("https://link.springer.com/article/10.1007/s10009-016-0439-9","Verification of critical systems described in real-time TiMo")</f>
        <v>Verification of critical systems described in real-time TiMo</v>
      </c>
      <c r="C54" s="16" t="s">
        <v>199</v>
      </c>
      <c r="D54" s="16" t="s">
        <v>45</v>
      </c>
      <c r="E54" s="17" t="s">
        <v>203</v>
      </c>
      <c r="F54" s="16" t="s">
        <v>17</v>
      </c>
      <c r="G54" s="16" t="s">
        <v>204</v>
      </c>
      <c r="H54" s="16" t="s">
        <v>205</v>
      </c>
      <c r="I54" s="16" t="s">
        <v>30</v>
      </c>
      <c r="J54" s="16" t="s">
        <v>31</v>
      </c>
      <c r="K54" s="16" t="s">
        <v>32</v>
      </c>
      <c r="L54" s="16" t="s">
        <v>33</v>
      </c>
      <c r="M54" s="16" t="s">
        <v>34</v>
      </c>
      <c r="N54" s="16" t="s">
        <v>30</v>
      </c>
      <c r="O54" s="17" t="s">
        <v>928</v>
      </c>
      <c r="P54" s="19" t="s">
        <v>995</v>
      </c>
      <c r="Q54" s="20">
        <v>2017</v>
      </c>
    </row>
    <row r="55" spans="1:17" s="13" customFormat="1" ht="57" x14ac:dyDescent="0.2">
      <c r="A55" s="14">
        <v>54</v>
      </c>
      <c r="B55" s="15" t="str">
        <f>HYPERLINK("https://link.springer.com/chapter/10.1007/978-3-540-30476-0_25","Specification, Abduction, and Proof")</f>
        <v>Specification, Abduction, and Proof</v>
      </c>
      <c r="C55" s="16" t="s">
        <v>199</v>
      </c>
      <c r="D55" s="16" t="s">
        <v>45</v>
      </c>
      <c r="E55" s="17" t="s">
        <v>86</v>
      </c>
      <c r="F55" s="16" t="s">
        <v>17</v>
      </c>
      <c r="G55" s="16" t="s">
        <v>206</v>
      </c>
      <c r="H55" s="16" t="s">
        <v>207</v>
      </c>
      <c r="I55" s="16" t="s">
        <v>30</v>
      </c>
      <c r="J55" s="16" t="s">
        <v>31</v>
      </c>
      <c r="K55" s="16" t="s">
        <v>41</v>
      </c>
      <c r="L55" s="16" t="s">
        <v>33</v>
      </c>
      <c r="M55" s="16" t="s">
        <v>34</v>
      </c>
      <c r="N55" s="16" t="s">
        <v>30</v>
      </c>
      <c r="O55" s="17" t="s">
        <v>929</v>
      </c>
      <c r="P55" s="19" t="s">
        <v>994</v>
      </c>
      <c r="Q55" s="20">
        <v>2004</v>
      </c>
    </row>
    <row r="56" spans="1:17" s="13" customFormat="1" ht="127" x14ac:dyDescent="0.2">
      <c r="A56" s="14">
        <v>55</v>
      </c>
      <c r="B56" s="15" t="str">
        <f>HYPERLINK("https://link.springer.com/chapter/10.1007/11813040_13","A Story About Formal Methods Adoption by a Railway Signaling Manufacturer")</f>
        <v>A Story About Formal Methods Adoption by a Railway Signaling Manufacturer</v>
      </c>
      <c r="C56" s="16" t="s">
        <v>199</v>
      </c>
      <c r="D56" s="16" t="s">
        <v>15</v>
      </c>
      <c r="E56" s="17" t="s">
        <v>53</v>
      </c>
      <c r="F56" s="16" t="s">
        <v>177</v>
      </c>
      <c r="G56" s="16" t="s">
        <v>208</v>
      </c>
      <c r="H56" s="16" t="s">
        <v>209</v>
      </c>
      <c r="I56" s="16" t="s">
        <v>30</v>
      </c>
      <c r="J56" s="16" t="s">
        <v>31</v>
      </c>
      <c r="K56" s="16" t="s">
        <v>32</v>
      </c>
      <c r="L56" s="16" t="s">
        <v>210</v>
      </c>
      <c r="M56" s="16" t="s">
        <v>136</v>
      </c>
      <c r="N56" s="16" t="s">
        <v>25</v>
      </c>
      <c r="O56" s="17" t="s">
        <v>930</v>
      </c>
      <c r="P56" s="19" t="s">
        <v>994</v>
      </c>
      <c r="Q56" s="20">
        <v>2006</v>
      </c>
    </row>
    <row r="57" spans="1:17" s="13" customFormat="1" ht="113" x14ac:dyDescent="0.2">
      <c r="A57" s="14">
        <v>56</v>
      </c>
      <c r="B57" s="15" t="str">
        <f>HYPERLINK("https://link.springer.com/chapter/10.1007/11415787_20","Using B as a High Level Programming Language in an Industrial Project: Roissy VAL")</f>
        <v>Using B as a High Level Programming Language in an Industrial Project: Roissy VAL</v>
      </c>
      <c r="C57" s="16" t="s">
        <v>199</v>
      </c>
      <c r="D57" s="16" t="s">
        <v>45</v>
      </c>
      <c r="E57" s="17" t="s">
        <v>211</v>
      </c>
      <c r="F57" s="16" t="s">
        <v>212</v>
      </c>
      <c r="G57" s="16" t="s">
        <v>213</v>
      </c>
      <c r="H57" s="25" t="s">
        <v>214</v>
      </c>
      <c r="I57" s="16" t="s">
        <v>215</v>
      </c>
      <c r="J57" s="16" t="s">
        <v>31</v>
      </c>
      <c r="K57" s="16" t="s">
        <v>216</v>
      </c>
      <c r="L57" s="16" t="s">
        <v>23</v>
      </c>
      <c r="M57" s="16" t="s">
        <v>111</v>
      </c>
      <c r="N57" s="16" t="s">
        <v>85</v>
      </c>
      <c r="O57" s="17" t="s">
        <v>931</v>
      </c>
      <c r="P57" s="19" t="s">
        <v>994</v>
      </c>
      <c r="Q57" s="20">
        <v>2005</v>
      </c>
    </row>
    <row r="58" spans="1:17" s="13" customFormat="1" ht="113" x14ac:dyDescent="0.2">
      <c r="A58" s="14">
        <v>57</v>
      </c>
      <c r="B58" s="15" t="str">
        <f>HYPERLINK("https://link.springer.com/chapter/10.1007/978-3-319-10557-4_18","An Interoperable Testing Environment for ERTMS/ETCS Control Systems")</f>
        <v>An Interoperable Testing Environment for ERTMS/ETCS Control Systems</v>
      </c>
      <c r="C58" s="16" t="s">
        <v>199</v>
      </c>
      <c r="D58" s="16" t="s">
        <v>57</v>
      </c>
      <c r="E58" s="17" t="s">
        <v>217</v>
      </c>
      <c r="F58" s="25" t="s">
        <v>90</v>
      </c>
      <c r="G58" s="25" t="s">
        <v>218</v>
      </c>
      <c r="H58" s="16" t="s">
        <v>219</v>
      </c>
      <c r="I58" s="16" t="s">
        <v>93</v>
      </c>
      <c r="J58" s="16" t="s">
        <v>40</v>
      </c>
      <c r="K58" s="16" t="s">
        <v>97</v>
      </c>
      <c r="L58" s="16" t="s">
        <v>56</v>
      </c>
      <c r="M58" s="16" t="s">
        <v>24</v>
      </c>
      <c r="N58" s="16" t="s">
        <v>25</v>
      </c>
      <c r="O58" s="17" t="s">
        <v>932</v>
      </c>
      <c r="P58" s="19" t="s">
        <v>994</v>
      </c>
      <c r="Q58" s="20">
        <v>2014</v>
      </c>
    </row>
    <row r="59" spans="1:17" s="13" customFormat="1" ht="141" x14ac:dyDescent="0.2">
      <c r="A59" s="14">
        <v>58</v>
      </c>
      <c r="B59" s="15" t="str">
        <f>HYPERLINK("https://link.springer.com/chapter/10.1007/978-3-642-33296-8_4","An Approach Using the B Method to Formal Verification of PLC Programs in an Industrial Setting")</f>
        <v>An Approach Using the B Method to Formal Verification of PLC Programs in an Industrial Setting</v>
      </c>
      <c r="C59" s="16" t="s">
        <v>199</v>
      </c>
      <c r="D59" s="16" t="s">
        <v>15</v>
      </c>
      <c r="E59" s="17" t="s">
        <v>220</v>
      </c>
      <c r="F59" s="16" t="s">
        <v>118</v>
      </c>
      <c r="G59" s="16" t="s">
        <v>118</v>
      </c>
      <c r="H59" s="16" t="s">
        <v>221</v>
      </c>
      <c r="I59" s="16" t="s">
        <v>30</v>
      </c>
      <c r="J59" s="16" t="s">
        <v>31</v>
      </c>
      <c r="K59" s="16" t="s">
        <v>222</v>
      </c>
      <c r="L59" s="16" t="s">
        <v>23</v>
      </c>
      <c r="M59" s="16" t="s">
        <v>34</v>
      </c>
      <c r="N59" s="16" t="s">
        <v>30</v>
      </c>
      <c r="O59" s="17" t="s">
        <v>933</v>
      </c>
      <c r="P59" s="19" t="s">
        <v>994</v>
      </c>
      <c r="Q59" s="20">
        <v>2012</v>
      </c>
    </row>
    <row r="60" spans="1:17" s="13" customFormat="1" ht="85" x14ac:dyDescent="0.2">
      <c r="A60" s="14">
        <v>59</v>
      </c>
      <c r="B60" s="15" t="str">
        <f>HYPERLINK("https://link.springer.com/chapter/10.1007/3-540-48119-2_22","Météor: A Successful Application of B in a Large Project")</f>
        <v>Météor: A Successful Application of B in a Large Project</v>
      </c>
      <c r="C60" s="16" t="s">
        <v>199</v>
      </c>
      <c r="D60" s="16" t="s">
        <v>45</v>
      </c>
      <c r="E60" s="17" t="s">
        <v>223</v>
      </c>
      <c r="F60" s="16" t="s">
        <v>212</v>
      </c>
      <c r="G60" s="16" t="s">
        <v>224</v>
      </c>
      <c r="H60" s="16" t="s">
        <v>52</v>
      </c>
      <c r="I60" s="16" t="s">
        <v>225</v>
      </c>
      <c r="J60" s="16" t="s">
        <v>31</v>
      </c>
      <c r="K60" s="16" t="s">
        <v>41</v>
      </c>
      <c r="L60" s="16" t="s">
        <v>23</v>
      </c>
      <c r="M60" s="16" t="s">
        <v>111</v>
      </c>
      <c r="N60" s="16" t="s">
        <v>85</v>
      </c>
      <c r="O60" s="17" t="s">
        <v>930</v>
      </c>
      <c r="P60" s="19" t="s">
        <v>994</v>
      </c>
      <c r="Q60" s="20">
        <v>1999</v>
      </c>
    </row>
    <row r="61" spans="1:17" s="13" customFormat="1" ht="169" x14ac:dyDescent="0.2">
      <c r="A61" s="14">
        <v>60</v>
      </c>
      <c r="B61" s="15" t="str">
        <f>HYPERLINK("https://link.springer.com/chapter/10.1007/978-3-319-25141-7_5","A Parametric Dataflow Model for the Speed and Distance Monitoring in Novel Train Control Systems")</f>
        <v>A Parametric Dataflow Model for the Speed and Distance Monitoring in Novel Train Control Systems</v>
      </c>
      <c r="C61" s="16" t="s">
        <v>199</v>
      </c>
      <c r="D61" s="16" t="s">
        <v>15</v>
      </c>
      <c r="E61" s="17" t="s">
        <v>58</v>
      </c>
      <c r="F61" s="16" t="s">
        <v>54</v>
      </c>
      <c r="G61" s="16" t="s">
        <v>226</v>
      </c>
      <c r="H61" s="16" t="s">
        <v>54</v>
      </c>
      <c r="I61" s="16" t="s">
        <v>30</v>
      </c>
      <c r="J61" s="16" t="s">
        <v>40</v>
      </c>
      <c r="K61" s="16" t="s">
        <v>109</v>
      </c>
      <c r="L61" s="16" t="s">
        <v>23</v>
      </c>
      <c r="M61" s="16" t="s">
        <v>34</v>
      </c>
      <c r="N61" s="16" t="s">
        <v>30</v>
      </c>
      <c r="O61" s="17" t="s">
        <v>17</v>
      </c>
      <c r="P61" s="19" t="s">
        <v>994</v>
      </c>
      <c r="Q61" s="20">
        <v>2015</v>
      </c>
    </row>
    <row r="62" spans="1:17" s="13" customFormat="1" ht="57" x14ac:dyDescent="0.2">
      <c r="A62" s="14">
        <v>61</v>
      </c>
      <c r="B62" s="15" t="str">
        <f>HYPERLINK("https://link.springer.com/chapter/10.1007/978-3-319-33951-1_15","The PERF Approach for Formal Verification")</f>
        <v>The PERF Approach for Formal Verification</v>
      </c>
      <c r="C62" s="16" t="s">
        <v>199</v>
      </c>
      <c r="D62" s="16" t="s">
        <v>15</v>
      </c>
      <c r="E62" s="17" t="s">
        <v>227</v>
      </c>
      <c r="F62" s="16" t="s">
        <v>228</v>
      </c>
      <c r="G62" s="16" t="s">
        <v>229</v>
      </c>
      <c r="H62" s="16" t="s">
        <v>230</v>
      </c>
      <c r="I62" s="16" t="s">
        <v>30</v>
      </c>
      <c r="J62" s="16" t="s">
        <v>231</v>
      </c>
      <c r="K62" s="16" t="s">
        <v>41</v>
      </c>
      <c r="L62" s="16" t="s">
        <v>210</v>
      </c>
      <c r="M62" s="16" t="s">
        <v>111</v>
      </c>
      <c r="N62" s="16" t="s">
        <v>85</v>
      </c>
      <c r="O62" s="17" t="s">
        <v>934</v>
      </c>
      <c r="P62" s="19" t="s">
        <v>994</v>
      </c>
      <c r="Q62" s="20">
        <v>2016</v>
      </c>
    </row>
    <row r="63" spans="1:17" s="13" customFormat="1" ht="85" x14ac:dyDescent="0.2">
      <c r="A63" s="14">
        <v>62</v>
      </c>
      <c r="B63" s="15" t="str">
        <f>HYPERLINK("https://link.springer.com/chapter/10.1007/3-540-44518-8_20","Report on a Practical Application of ASMs in Software Design")</f>
        <v>Report on a Practical Application of ASMs in Software Design</v>
      </c>
      <c r="C63" s="16" t="s">
        <v>199</v>
      </c>
      <c r="D63" s="16" t="s">
        <v>57</v>
      </c>
      <c r="E63" s="17" t="s">
        <v>232</v>
      </c>
      <c r="F63" s="16" t="s">
        <v>233</v>
      </c>
      <c r="G63" s="16" t="s">
        <v>234</v>
      </c>
      <c r="H63" s="16" t="s">
        <v>235</v>
      </c>
      <c r="I63" s="16" t="s">
        <v>236</v>
      </c>
      <c r="J63" s="16" t="s">
        <v>31</v>
      </c>
      <c r="K63" s="16" t="s">
        <v>41</v>
      </c>
      <c r="L63" s="16" t="s">
        <v>23</v>
      </c>
      <c r="M63" s="16" t="s">
        <v>111</v>
      </c>
      <c r="N63" s="16" t="s">
        <v>25</v>
      </c>
      <c r="O63" s="17" t="s">
        <v>935</v>
      </c>
      <c r="P63" s="19" t="s">
        <v>994</v>
      </c>
      <c r="Q63" s="20">
        <v>2002</v>
      </c>
    </row>
    <row r="64" spans="1:17" s="13" customFormat="1" ht="141" x14ac:dyDescent="0.2">
      <c r="A64" s="14">
        <v>63</v>
      </c>
      <c r="B64" s="15" t="str">
        <f>HYPERLINK("https://link.springer.com/chapter/10.1007/978-3-319-11737-9_25","Complete Model-Based Equivalence Class Testing for the ETCS Ceiling Speed Monitor")</f>
        <v>Complete Model-Based Equivalence Class Testing for the ETCS Ceiling Speed Monitor</v>
      </c>
      <c r="C64" s="16" t="s">
        <v>199</v>
      </c>
      <c r="D64" s="16" t="s">
        <v>45</v>
      </c>
      <c r="E64" s="17" t="s">
        <v>237</v>
      </c>
      <c r="F64" s="16" t="s">
        <v>238</v>
      </c>
      <c r="G64" s="16" t="s">
        <v>238</v>
      </c>
      <c r="H64" s="25" t="s">
        <v>239</v>
      </c>
      <c r="I64" s="16" t="s">
        <v>93</v>
      </c>
      <c r="J64" s="16" t="s">
        <v>40</v>
      </c>
      <c r="K64" s="16" t="s">
        <v>123</v>
      </c>
      <c r="L64" s="16" t="s">
        <v>23</v>
      </c>
      <c r="M64" s="16" t="s">
        <v>34</v>
      </c>
      <c r="N64" s="16" t="s">
        <v>30</v>
      </c>
      <c r="O64" s="17" t="s">
        <v>936</v>
      </c>
      <c r="P64" s="19" t="s">
        <v>994</v>
      </c>
      <c r="Q64" s="20">
        <v>2014</v>
      </c>
    </row>
    <row r="65" spans="1:17" s="13" customFormat="1" ht="127" x14ac:dyDescent="0.2">
      <c r="A65" s="14">
        <v>64</v>
      </c>
      <c r="B65" s="15" t="str">
        <f>HYPERLINK("https://www.sciencedirect.com/science/article/pii/S1571066104808065","Integration of informal and formal development of object-oriented safety-critical software")</f>
        <v>Integration of informal and formal development of object-oriented safety-critical software</v>
      </c>
      <c r="C65" s="16" t="s">
        <v>199</v>
      </c>
      <c r="D65" s="16" t="s">
        <v>15</v>
      </c>
      <c r="E65" s="17" t="s">
        <v>240</v>
      </c>
      <c r="F65" s="16" t="s">
        <v>74</v>
      </c>
      <c r="G65" s="16" t="s">
        <v>241</v>
      </c>
      <c r="H65" s="16" t="s">
        <v>242</v>
      </c>
      <c r="I65" s="16" t="s">
        <v>30</v>
      </c>
      <c r="J65" s="16" t="s">
        <v>31</v>
      </c>
      <c r="K65" s="18" t="s">
        <v>243</v>
      </c>
      <c r="L65" s="16" t="s">
        <v>23</v>
      </c>
      <c r="M65" s="16" t="s">
        <v>24</v>
      </c>
      <c r="N65" s="16" t="s">
        <v>30</v>
      </c>
      <c r="O65" s="17" t="s">
        <v>928</v>
      </c>
      <c r="P65" s="19" t="s">
        <v>995</v>
      </c>
      <c r="Q65" s="20">
        <v>2005</v>
      </c>
    </row>
    <row r="66" spans="1:17" s="13" customFormat="1" ht="155" x14ac:dyDescent="0.2">
      <c r="A66" s="14">
        <v>65</v>
      </c>
      <c r="B66" s="15" t="str">
        <f>HYPERLINK("https://link.springer.com/chapter/10.1007/978-3-319-68499-4_3","A Framework to Evaluate 5G Networks for Smart and Fail-Safe Communications in ERTMS/ETCS")</f>
        <v>A Framework to Evaluate 5G Networks for Smart and Fail-Safe Communications in ERTMS/ETCS</v>
      </c>
      <c r="C66" s="16" t="s">
        <v>199</v>
      </c>
      <c r="D66" s="16" t="s">
        <v>15</v>
      </c>
      <c r="E66" s="17" t="s">
        <v>53</v>
      </c>
      <c r="F66" s="16" t="s">
        <v>125</v>
      </c>
      <c r="G66" s="16" t="s">
        <v>244</v>
      </c>
      <c r="H66" s="16" t="s">
        <v>245</v>
      </c>
      <c r="I66" s="16" t="s">
        <v>30</v>
      </c>
      <c r="J66" s="16" t="s">
        <v>40</v>
      </c>
      <c r="K66" s="16" t="s">
        <v>41</v>
      </c>
      <c r="L66" s="16" t="s">
        <v>33</v>
      </c>
      <c r="M66" s="16" t="s">
        <v>169</v>
      </c>
      <c r="N66" s="16" t="s">
        <v>30</v>
      </c>
      <c r="O66" s="17" t="s">
        <v>934</v>
      </c>
      <c r="P66" s="19" t="s">
        <v>994</v>
      </c>
      <c r="Q66" s="20">
        <v>2017</v>
      </c>
    </row>
    <row r="67" spans="1:17" s="13" customFormat="1" ht="211" x14ac:dyDescent="0.2">
      <c r="A67" s="14">
        <v>66</v>
      </c>
      <c r="B67" s="15" t="str">
        <f>HYPERLINK("https://link.springer.com/chapter/10.1007/978-3-319-24249-1_16","Contract Modeling and Verification with FormalSpecs Verifier Tool-Suite - Application to Ansaldo STS Rapid Transit Metro System Use Case")</f>
        <v>Contract Modeling and Verification with FormalSpecs Verifier Tool-Suite - Application to Ansaldo STS Rapid Transit Metro System Use Case</v>
      </c>
      <c r="C67" s="16" t="s">
        <v>199</v>
      </c>
      <c r="D67" s="16" t="s">
        <v>15</v>
      </c>
      <c r="E67" s="17" t="s">
        <v>246</v>
      </c>
      <c r="F67" s="16" t="s">
        <v>177</v>
      </c>
      <c r="G67" s="16" t="s">
        <v>247</v>
      </c>
      <c r="H67" s="16" t="s">
        <v>248</v>
      </c>
      <c r="I67" s="16" t="s">
        <v>30</v>
      </c>
      <c r="J67" s="16" t="s">
        <v>21</v>
      </c>
      <c r="K67" s="16" t="s">
        <v>222</v>
      </c>
      <c r="L67" s="16" t="s">
        <v>56</v>
      </c>
      <c r="M67" s="16" t="s">
        <v>24</v>
      </c>
      <c r="N67" s="16" t="s">
        <v>25</v>
      </c>
      <c r="O67" s="17" t="s">
        <v>932</v>
      </c>
      <c r="P67" s="19" t="s">
        <v>994</v>
      </c>
      <c r="Q67" s="20">
        <v>2014</v>
      </c>
    </row>
    <row r="68" spans="1:17" s="13" customFormat="1" ht="99" x14ac:dyDescent="0.2">
      <c r="A68" s="14">
        <v>67</v>
      </c>
      <c r="B68" s="15" t="str">
        <f>HYPERLINK("http://link.springer.com/content/pdf/10.1007/3-540-48118-4_34.pdf","Formal specification and validation of a vital communication protocol")</f>
        <v>Formal specification and validation of a vital communication protocol</v>
      </c>
      <c r="C68" s="16" t="s">
        <v>199</v>
      </c>
      <c r="D68" s="16" t="s">
        <v>45</v>
      </c>
      <c r="E68" s="17" t="s">
        <v>128</v>
      </c>
      <c r="F68" s="16" t="s">
        <v>249</v>
      </c>
      <c r="G68" s="16" t="s">
        <v>250</v>
      </c>
      <c r="H68" s="16" t="s">
        <v>251</v>
      </c>
      <c r="I68" s="16" t="s">
        <v>30</v>
      </c>
      <c r="J68" s="16" t="s">
        <v>31</v>
      </c>
      <c r="K68" s="18" t="s">
        <v>252</v>
      </c>
      <c r="L68" s="16" t="s">
        <v>23</v>
      </c>
      <c r="M68" s="16" t="s">
        <v>111</v>
      </c>
      <c r="N68" s="16" t="s">
        <v>25</v>
      </c>
      <c r="O68" s="17" t="s">
        <v>930</v>
      </c>
      <c r="P68" s="19" t="s">
        <v>994</v>
      </c>
      <c r="Q68" s="20">
        <v>1999</v>
      </c>
    </row>
    <row r="69" spans="1:17" s="13" customFormat="1" ht="99" x14ac:dyDescent="0.2">
      <c r="A69" s="14">
        <v>68</v>
      </c>
      <c r="B69" s="15" t="str">
        <f>HYPERLINK("https://link.springer.com/chapter/10.1007/978-3-319-68499-4_10","Safety Analysis of a CBTC System: A Rigorous Approach with Event-B")</f>
        <v>Safety Analysis of a CBTC System: A Rigorous Approach with Event-B</v>
      </c>
      <c r="C69" s="16" t="s">
        <v>199</v>
      </c>
      <c r="D69" s="16" t="s">
        <v>45</v>
      </c>
      <c r="E69" s="17" t="s">
        <v>253</v>
      </c>
      <c r="F69" s="16" t="s">
        <v>118</v>
      </c>
      <c r="G69" s="16" t="s">
        <v>187</v>
      </c>
      <c r="H69" s="16" t="s">
        <v>29</v>
      </c>
      <c r="I69" s="16" t="s">
        <v>71</v>
      </c>
      <c r="J69" s="16" t="s">
        <v>21</v>
      </c>
      <c r="K69" s="18" t="s">
        <v>41</v>
      </c>
      <c r="L69" s="16" t="s">
        <v>23</v>
      </c>
      <c r="M69" s="16" t="s">
        <v>111</v>
      </c>
      <c r="N69" s="16" t="s">
        <v>85</v>
      </c>
      <c r="O69" s="17" t="s">
        <v>934</v>
      </c>
      <c r="P69" s="19" t="s">
        <v>994</v>
      </c>
      <c r="Q69" s="20">
        <v>2017</v>
      </c>
    </row>
    <row r="70" spans="1:17" s="13" customFormat="1" ht="113" x14ac:dyDescent="0.2">
      <c r="A70" s="14">
        <v>69</v>
      </c>
      <c r="B70" s="15" t="str">
        <f>HYPERLINK("http://link.springer.com/chapter/10.1007/978-3-540-71156-8_2","Applying Service-Oriented Development to Complex Systems: BART Case Study")</f>
        <v>Applying Service-Oriented Development to Complex Systems: BART Case Study</v>
      </c>
      <c r="C70" s="16" t="s">
        <v>199</v>
      </c>
      <c r="D70" s="16" t="s">
        <v>57</v>
      </c>
      <c r="E70" s="17" t="s">
        <v>200</v>
      </c>
      <c r="F70" s="16" t="s">
        <v>68</v>
      </c>
      <c r="G70" s="16" t="s">
        <v>68</v>
      </c>
      <c r="H70" s="16" t="s">
        <v>52</v>
      </c>
      <c r="I70" s="16" t="s">
        <v>30</v>
      </c>
      <c r="J70" s="16" t="s">
        <v>31</v>
      </c>
      <c r="K70" s="16" t="s">
        <v>84</v>
      </c>
      <c r="L70" s="16" t="s">
        <v>23</v>
      </c>
      <c r="M70" s="16" t="s">
        <v>34</v>
      </c>
      <c r="N70" s="16" t="s">
        <v>30</v>
      </c>
      <c r="O70" s="17" t="s">
        <v>17</v>
      </c>
      <c r="P70" s="19" t="s">
        <v>994</v>
      </c>
      <c r="Q70" s="20">
        <v>2005</v>
      </c>
    </row>
    <row r="71" spans="1:17" s="13" customFormat="1" ht="113" x14ac:dyDescent="0.2">
      <c r="A71" s="14">
        <v>70</v>
      </c>
      <c r="B71" s="15" t="str">
        <f>HYPERLINK("https://link.springer.com/chapter/10.1007/3-540-63533-5_2","Graphical specification and reasoning: Case study generalised railroad crossing")</f>
        <v>Graphical specification and reasoning: Case study generalised railroad crossing</v>
      </c>
      <c r="C71" s="16" t="s">
        <v>199</v>
      </c>
      <c r="D71" s="16" t="s">
        <v>15</v>
      </c>
      <c r="E71" s="17" t="s">
        <v>49</v>
      </c>
      <c r="F71" s="16" t="s">
        <v>150</v>
      </c>
      <c r="G71" s="16" t="s">
        <v>254</v>
      </c>
      <c r="H71" s="16" t="s">
        <v>52</v>
      </c>
      <c r="I71" s="16" t="s">
        <v>20</v>
      </c>
      <c r="J71" s="16" t="s">
        <v>31</v>
      </c>
      <c r="K71" s="16" t="s">
        <v>32</v>
      </c>
      <c r="L71" s="16" t="s">
        <v>56</v>
      </c>
      <c r="M71" s="16" t="s">
        <v>34</v>
      </c>
      <c r="N71" s="16" t="s">
        <v>30</v>
      </c>
      <c r="O71" s="17" t="s">
        <v>930</v>
      </c>
      <c r="P71" s="19" t="s">
        <v>994</v>
      </c>
      <c r="Q71" s="20">
        <v>1997</v>
      </c>
    </row>
    <row r="72" spans="1:17" s="13" customFormat="1" ht="169" x14ac:dyDescent="0.2">
      <c r="A72" s="14">
        <v>71</v>
      </c>
      <c r="B72" s="15" t="str">
        <f>HYPERLINK("http://link.springer.com/content/pdf/10.1007/s10009-014-0318-1.pdf","Formal verification and simulation for platform screen doors and collision avoidance in subway control systems")</f>
        <v>Formal verification and simulation for platform screen doors and collision avoidance in subway control systems</v>
      </c>
      <c r="C72" s="16" t="s">
        <v>199</v>
      </c>
      <c r="D72" s="16" t="s">
        <v>15</v>
      </c>
      <c r="E72" s="17" t="s">
        <v>255</v>
      </c>
      <c r="F72" s="16" t="s">
        <v>256</v>
      </c>
      <c r="G72" s="16" t="s">
        <v>257</v>
      </c>
      <c r="H72" s="16" t="s">
        <v>258</v>
      </c>
      <c r="I72" s="16" t="s">
        <v>30</v>
      </c>
      <c r="J72" s="16" t="s">
        <v>31</v>
      </c>
      <c r="K72" s="16" t="s">
        <v>22</v>
      </c>
      <c r="L72" s="16" t="s">
        <v>23</v>
      </c>
      <c r="M72" s="16" t="s">
        <v>34</v>
      </c>
      <c r="N72" s="16" t="s">
        <v>30</v>
      </c>
      <c r="O72" s="17" t="s">
        <v>928</v>
      </c>
      <c r="P72" s="19" t="s">
        <v>995</v>
      </c>
      <c r="Q72" s="20">
        <v>2014</v>
      </c>
    </row>
    <row r="73" spans="1:17" s="13" customFormat="1" ht="196" x14ac:dyDescent="0.2">
      <c r="A73" s="14">
        <v>72</v>
      </c>
      <c r="B73" s="15" t="str">
        <f>HYPERLINK("https://link.springer.com/chapter/10.1007/978-3-642-28891-3_5","Lessons Learnt from the Adoption of Formal Model-Based Development")</f>
        <v>Lessons Learnt from the Adoption of Formal Model-Based Development</v>
      </c>
      <c r="C73" s="16" t="s">
        <v>199</v>
      </c>
      <c r="D73" s="16" t="s">
        <v>15</v>
      </c>
      <c r="E73" s="17" t="s">
        <v>259</v>
      </c>
      <c r="F73" s="16" t="s">
        <v>177</v>
      </c>
      <c r="G73" s="16" t="s">
        <v>260</v>
      </c>
      <c r="H73" s="26" t="s">
        <v>261</v>
      </c>
      <c r="I73" s="16" t="s">
        <v>262</v>
      </c>
      <c r="J73" s="16" t="s">
        <v>31</v>
      </c>
      <c r="K73" s="16" t="s">
        <v>109</v>
      </c>
      <c r="L73" s="16" t="s">
        <v>23</v>
      </c>
      <c r="M73" s="16" t="s">
        <v>111</v>
      </c>
      <c r="N73" s="16" t="s">
        <v>30</v>
      </c>
      <c r="O73" s="17" t="s">
        <v>937</v>
      </c>
      <c r="P73" s="19" t="s">
        <v>994</v>
      </c>
      <c r="Q73" s="20">
        <v>2012</v>
      </c>
    </row>
    <row r="74" spans="1:17" s="13" customFormat="1" ht="155" x14ac:dyDescent="0.2">
      <c r="A74" s="14">
        <v>73</v>
      </c>
      <c r="B74" s="15" t="str">
        <f>HYPERLINK("https://link.springer.com/chapter/10.1007/978-3-319-33951-1_8","Correct Formalization of Requirement Specifications: A V-Model for Building Formal Models")</f>
        <v>Correct Formalization of Requirement Specifications: A V-Model for Building Formal Models</v>
      </c>
      <c r="C74" s="16" t="s">
        <v>199</v>
      </c>
      <c r="D74" s="16" t="s">
        <v>15</v>
      </c>
      <c r="E74" s="17" t="s">
        <v>263</v>
      </c>
      <c r="F74" s="16" t="s">
        <v>36</v>
      </c>
      <c r="G74" s="16" t="s">
        <v>264</v>
      </c>
      <c r="H74" s="16" t="s">
        <v>265</v>
      </c>
      <c r="I74" s="16" t="s">
        <v>30</v>
      </c>
      <c r="J74" s="16" t="s">
        <v>31</v>
      </c>
      <c r="K74" s="16" t="s">
        <v>109</v>
      </c>
      <c r="L74" s="16" t="s">
        <v>56</v>
      </c>
      <c r="M74" s="16" t="s">
        <v>131</v>
      </c>
      <c r="N74" s="16" t="s">
        <v>30</v>
      </c>
      <c r="O74" s="17" t="s">
        <v>934</v>
      </c>
      <c r="P74" s="19" t="s">
        <v>994</v>
      </c>
      <c r="Q74" s="20">
        <v>2016</v>
      </c>
    </row>
    <row r="75" spans="1:17" s="13" customFormat="1" ht="127" x14ac:dyDescent="0.2">
      <c r="A75" s="14">
        <v>74</v>
      </c>
      <c r="B75" s="15" t="str">
        <f>HYPERLINK("https://link.springer.com/chapter/10.1007/3-540-46419-0_36","A Formal Specification and Validation of a Critical System in Presence of Byzantine Errors")</f>
        <v>A Formal Specification and Validation of a Critical System in Presence of Byzantine Errors</v>
      </c>
      <c r="C75" s="16" t="s">
        <v>199</v>
      </c>
      <c r="D75" s="16" t="s">
        <v>45</v>
      </c>
      <c r="E75" s="17" t="s">
        <v>35</v>
      </c>
      <c r="F75" s="16" t="s">
        <v>266</v>
      </c>
      <c r="G75" s="16" t="s">
        <v>266</v>
      </c>
      <c r="H75" s="16" t="s">
        <v>127</v>
      </c>
      <c r="I75" s="16" t="s">
        <v>30</v>
      </c>
      <c r="J75" s="16" t="s">
        <v>31</v>
      </c>
      <c r="K75" s="16" t="s">
        <v>243</v>
      </c>
      <c r="L75" s="16" t="s">
        <v>23</v>
      </c>
      <c r="M75" s="16" t="s">
        <v>131</v>
      </c>
      <c r="N75" s="16" t="s">
        <v>25</v>
      </c>
      <c r="O75" s="17" t="s">
        <v>938</v>
      </c>
      <c r="P75" s="19" t="s">
        <v>994</v>
      </c>
      <c r="Q75" s="20">
        <v>2000</v>
      </c>
    </row>
    <row r="76" spans="1:17" s="13" customFormat="1" ht="71" x14ac:dyDescent="0.2">
      <c r="A76" s="14">
        <v>75</v>
      </c>
      <c r="B76" s="15" t="str">
        <f>HYPERLINK("http://babel.ls.fi.upm.es/safome2014/files/papers/GREIB-SAFOME-14.pdf","Model-Based Verification of Safety Contracts")</f>
        <v>Model-Based Verification of Safety Contracts</v>
      </c>
      <c r="C76" s="16" t="s">
        <v>199</v>
      </c>
      <c r="D76" s="16" t="s">
        <v>15</v>
      </c>
      <c r="E76" s="17" t="s">
        <v>267</v>
      </c>
      <c r="F76" s="16" t="s">
        <v>268</v>
      </c>
      <c r="G76" s="16" t="s">
        <v>269</v>
      </c>
      <c r="H76" s="16" t="s">
        <v>270</v>
      </c>
      <c r="I76" s="16" t="s">
        <v>30</v>
      </c>
      <c r="J76" s="16" t="s">
        <v>31</v>
      </c>
      <c r="K76" s="16" t="s">
        <v>222</v>
      </c>
      <c r="L76" s="16" t="s">
        <v>56</v>
      </c>
      <c r="M76" s="16" t="s">
        <v>34</v>
      </c>
      <c r="N76" s="16" t="s">
        <v>30</v>
      </c>
      <c r="O76" s="17" t="s">
        <v>939</v>
      </c>
      <c r="P76" s="19" t="s">
        <v>994</v>
      </c>
      <c r="Q76" s="20">
        <v>2014</v>
      </c>
    </row>
    <row r="77" spans="1:17" s="13" customFormat="1" ht="141" x14ac:dyDescent="0.2">
      <c r="A77" s="14">
        <v>76</v>
      </c>
      <c r="B77" s="15" t="str">
        <f>HYPERLINK("https://link.springer.com/chapter/10.1007/978-3-319-33951-1_7","Failure Analysis of Chinese Train Control System Level 3 Based on Model Checking")</f>
        <v>Failure Analysis of Chinese Train Control System Level 3 Based on Model Checking</v>
      </c>
      <c r="C77" s="16" t="s">
        <v>199</v>
      </c>
      <c r="D77" s="16" t="s">
        <v>45</v>
      </c>
      <c r="E77" s="17" t="s">
        <v>35</v>
      </c>
      <c r="F77" s="16" t="s">
        <v>150</v>
      </c>
      <c r="G77" s="16" t="s">
        <v>138</v>
      </c>
      <c r="H77" s="16" t="s">
        <v>151</v>
      </c>
      <c r="I77" s="16" t="s">
        <v>71</v>
      </c>
      <c r="J77" s="16" t="s">
        <v>65</v>
      </c>
      <c r="K77" s="16" t="s">
        <v>41</v>
      </c>
      <c r="L77" s="16" t="s">
        <v>56</v>
      </c>
      <c r="M77" s="16" t="s">
        <v>34</v>
      </c>
      <c r="N77" s="16" t="s">
        <v>30</v>
      </c>
      <c r="O77" s="17" t="s">
        <v>934</v>
      </c>
      <c r="P77" s="19" t="s">
        <v>994</v>
      </c>
      <c r="Q77" s="20">
        <v>2016</v>
      </c>
    </row>
    <row r="78" spans="1:17" s="13" customFormat="1" ht="71" x14ac:dyDescent="0.2">
      <c r="A78" s="14">
        <v>77</v>
      </c>
      <c r="B78" s="15" t="str">
        <f>HYPERLINK("https://link.springer.com/chapter/10.1007/978-3-319-33600-8_10","Using B and ProB for Data Validation Projects")</f>
        <v>Using B and ProB for Data Validation Projects</v>
      </c>
      <c r="C78" s="16" t="s">
        <v>199</v>
      </c>
      <c r="D78" s="16" t="s">
        <v>45</v>
      </c>
      <c r="E78" s="17" t="s">
        <v>246</v>
      </c>
      <c r="F78" s="16" t="s">
        <v>118</v>
      </c>
      <c r="G78" s="16" t="s">
        <v>271</v>
      </c>
      <c r="H78" s="16" t="s">
        <v>272</v>
      </c>
      <c r="I78" s="16" t="s">
        <v>30</v>
      </c>
      <c r="J78" s="16" t="s">
        <v>40</v>
      </c>
      <c r="K78" s="16" t="s">
        <v>273</v>
      </c>
      <c r="L78" s="16" t="s">
        <v>33</v>
      </c>
      <c r="M78" s="16" t="s">
        <v>34</v>
      </c>
      <c r="N78" s="16" t="s">
        <v>30</v>
      </c>
      <c r="O78" s="17" t="s">
        <v>940</v>
      </c>
      <c r="P78" s="19" t="s">
        <v>994</v>
      </c>
      <c r="Q78" s="20">
        <v>2016</v>
      </c>
    </row>
    <row r="79" spans="1:17" s="13" customFormat="1" ht="113" x14ac:dyDescent="0.2">
      <c r="A79" s="14">
        <v>78</v>
      </c>
      <c r="B79" s="15" t="str">
        <f>HYPERLINK("http://link.springer.com/chapter/10.1007/3-540-47884-1_14","Combining Specification Techniques for Processes, Data and Time")</f>
        <v>Combining Specification Techniques for Processes, Data and Time</v>
      </c>
      <c r="C79" s="16" t="s">
        <v>199</v>
      </c>
      <c r="D79" s="16" t="s">
        <v>45</v>
      </c>
      <c r="E79" s="17" t="s">
        <v>35</v>
      </c>
      <c r="F79" s="16" t="s">
        <v>274</v>
      </c>
      <c r="G79" s="16" t="s">
        <v>275</v>
      </c>
      <c r="H79" s="16" t="s">
        <v>276</v>
      </c>
      <c r="I79" s="16" t="s">
        <v>30</v>
      </c>
      <c r="J79" s="16" t="s">
        <v>31</v>
      </c>
      <c r="K79" s="16" t="s">
        <v>32</v>
      </c>
      <c r="L79" s="16" t="s">
        <v>56</v>
      </c>
      <c r="M79" s="16" t="s">
        <v>169</v>
      </c>
      <c r="N79" s="16" t="s">
        <v>30</v>
      </c>
      <c r="O79" s="17" t="s">
        <v>941</v>
      </c>
      <c r="P79" s="19" t="s">
        <v>994</v>
      </c>
      <c r="Q79" s="20">
        <v>2002</v>
      </c>
    </row>
    <row r="80" spans="1:17" s="13" customFormat="1" ht="113" x14ac:dyDescent="0.2">
      <c r="A80" s="14">
        <v>79</v>
      </c>
      <c r="B80" s="15" t="str">
        <f>HYPERLINK("https://link.springer.com/chapter/10.1007/978-3-319-56390-9_3","Model-Based Engineering and Spatiotemporal Analysis of Transport Systems")</f>
        <v>Model-Based Engineering and Spatiotemporal Analysis of Transport Systems</v>
      </c>
      <c r="C80" s="16" t="s">
        <v>199</v>
      </c>
      <c r="D80" s="16" t="s">
        <v>15</v>
      </c>
      <c r="E80" s="17" t="s">
        <v>277</v>
      </c>
      <c r="F80" s="16" t="s">
        <v>36</v>
      </c>
      <c r="G80" s="16" t="s">
        <v>278</v>
      </c>
      <c r="H80" s="16" t="s">
        <v>279</v>
      </c>
      <c r="I80" s="16" t="s">
        <v>215</v>
      </c>
      <c r="J80" s="16" t="s">
        <v>40</v>
      </c>
      <c r="K80" s="16" t="s">
        <v>41</v>
      </c>
      <c r="L80" s="16" t="s">
        <v>23</v>
      </c>
      <c r="M80" s="16" t="s">
        <v>169</v>
      </c>
      <c r="N80" s="16" t="s">
        <v>30</v>
      </c>
      <c r="O80" s="17" t="s">
        <v>17</v>
      </c>
      <c r="P80" s="19" t="s">
        <v>994</v>
      </c>
      <c r="Q80" s="20">
        <v>2016</v>
      </c>
    </row>
    <row r="81" spans="1:17" s="13" customFormat="1" ht="113" x14ac:dyDescent="0.2">
      <c r="A81" s="14">
        <v>80</v>
      </c>
      <c r="B81" s="15" t="str">
        <f>HYPERLINK("http://link.springer.com/article/10.1007/s10009-008-0084-z","Modeling and proving functional completeness in formal verification of counting heads")</f>
        <v>Modeling and proving functional completeness in formal verification of counting heads</v>
      </c>
      <c r="C81" s="16" t="s">
        <v>199</v>
      </c>
      <c r="D81" s="16" t="s">
        <v>15</v>
      </c>
      <c r="E81" s="17" t="s">
        <v>280</v>
      </c>
      <c r="F81" s="16" t="s">
        <v>181</v>
      </c>
      <c r="G81" s="16" t="s">
        <v>281</v>
      </c>
      <c r="H81" s="16" t="s">
        <v>282</v>
      </c>
      <c r="I81" s="16" t="s">
        <v>30</v>
      </c>
      <c r="J81" s="16" t="s">
        <v>31</v>
      </c>
      <c r="K81" s="18" t="s">
        <v>72</v>
      </c>
      <c r="L81" s="16" t="s">
        <v>23</v>
      </c>
      <c r="M81" s="16" t="s">
        <v>34</v>
      </c>
      <c r="N81" s="16" t="s">
        <v>30</v>
      </c>
      <c r="O81" s="17" t="s">
        <v>928</v>
      </c>
      <c r="P81" s="19" t="s">
        <v>995</v>
      </c>
      <c r="Q81" s="20">
        <v>2008</v>
      </c>
    </row>
    <row r="82" spans="1:17" s="13" customFormat="1" ht="85" x14ac:dyDescent="0.2">
      <c r="A82" s="14">
        <v>81</v>
      </c>
      <c r="B82" s="15" t="str">
        <f>HYPERLINK("https://link.springer.com/chapter/10.1007/3-540-46428-X_8","Structuring and Design of Reactive Systems Using RSDS and B")</f>
        <v>Structuring and Design of Reactive Systems Using RSDS and B</v>
      </c>
      <c r="C82" s="16" t="s">
        <v>199</v>
      </c>
      <c r="D82" s="16" t="s">
        <v>45</v>
      </c>
      <c r="E82" s="17" t="s">
        <v>283</v>
      </c>
      <c r="F82" s="16" t="s">
        <v>17</v>
      </c>
      <c r="G82" s="16" t="s">
        <v>284</v>
      </c>
      <c r="H82" s="16" t="s">
        <v>285</v>
      </c>
      <c r="I82" s="16" t="s">
        <v>30</v>
      </c>
      <c r="J82" s="16" t="s">
        <v>31</v>
      </c>
      <c r="K82" s="16" t="s">
        <v>222</v>
      </c>
      <c r="L82" s="16" t="s">
        <v>33</v>
      </c>
      <c r="M82" s="16" t="s">
        <v>169</v>
      </c>
      <c r="N82" s="16" t="s">
        <v>30</v>
      </c>
      <c r="O82" s="17" t="s">
        <v>942</v>
      </c>
      <c r="P82" s="19" t="s">
        <v>994</v>
      </c>
      <c r="Q82" s="20">
        <v>2000</v>
      </c>
    </row>
    <row r="83" spans="1:17" s="13" customFormat="1" ht="127" x14ac:dyDescent="0.2">
      <c r="A83" s="14">
        <v>82</v>
      </c>
      <c r="B83" s="15" t="str">
        <f>HYPERLINK("https://link.springer.com/article/10.1007/s10009-014-0320-7","Towards Model-Driven V&amp;V assessment of railway control systems")</f>
        <v>Towards Model-Driven V&amp;V assessment of railway control systems</v>
      </c>
      <c r="C83" s="16" t="s">
        <v>199</v>
      </c>
      <c r="D83" s="16" t="s">
        <v>57</v>
      </c>
      <c r="E83" s="17" t="s">
        <v>286</v>
      </c>
      <c r="F83" s="16" t="s">
        <v>287</v>
      </c>
      <c r="G83" s="16" t="s">
        <v>288</v>
      </c>
      <c r="H83" s="16" t="s">
        <v>289</v>
      </c>
      <c r="I83" s="16" t="s">
        <v>290</v>
      </c>
      <c r="J83" s="16" t="s">
        <v>40</v>
      </c>
      <c r="K83" s="16" t="s">
        <v>97</v>
      </c>
      <c r="L83" s="16" t="s">
        <v>56</v>
      </c>
      <c r="M83" s="16" t="s">
        <v>24</v>
      </c>
      <c r="N83" s="16" t="s">
        <v>25</v>
      </c>
      <c r="O83" s="17" t="s">
        <v>928</v>
      </c>
      <c r="P83" s="19" t="s">
        <v>995</v>
      </c>
      <c r="Q83" s="20">
        <v>2014</v>
      </c>
    </row>
    <row r="84" spans="1:17" s="13" customFormat="1" ht="99" x14ac:dyDescent="0.2">
      <c r="A84" s="22">
        <v>83</v>
      </c>
      <c r="B84" s="23" t="str">
        <f>HYPERLINK("https://link.springer.com/chapter/10.1007/978-3-319-10702-8_8","Deadlock Avoidance in Train Scheduling: A Model Checking Approach")</f>
        <v>Deadlock Avoidance in Train Scheduling: A Model Checking Approach</v>
      </c>
      <c r="C84" s="18" t="s">
        <v>199</v>
      </c>
      <c r="D84" s="21" t="s">
        <v>45</v>
      </c>
      <c r="E84" s="17" t="s">
        <v>53</v>
      </c>
      <c r="F84" s="18" t="s">
        <v>36</v>
      </c>
      <c r="G84" s="18" t="s">
        <v>291</v>
      </c>
      <c r="H84" s="18" t="s">
        <v>292</v>
      </c>
      <c r="I84" s="21" t="s">
        <v>30</v>
      </c>
      <c r="J84" s="18" t="s">
        <v>21</v>
      </c>
      <c r="K84" s="21" t="s">
        <v>243</v>
      </c>
      <c r="L84" s="21" t="s">
        <v>23</v>
      </c>
      <c r="M84" s="21" t="s">
        <v>34</v>
      </c>
      <c r="N84" s="21" t="s">
        <v>30</v>
      </c>
      <c r="O84" s="17" t="s">
        <v>943</v>
      </c>
      <c r="P84" s="19" t="s">
        <v>994</v>
      </c>
      <c r="Q84" s="20">
        <v>2014</v>
      </c>
    </row>
    <row r="85" spans="1:17" s="13" customFormat="1" ht="85" x14ac:dyDescent="0.2">
      <c r="A85" s="14">
        <v>84</v>
      </c>
      <c r="B85" s="15" t="str">
        <f>HYPERLINK("http://link.springer.com/10.1007%2Fs00165-008-0082-7","Model Checking Duration Calculus: A Practical Approach")</f>
        <v>Model Checking Duration Calculus: A Practical Approach</v>
      </c>
      <c r="C85" s="16" t="s">
        <v>199</v>
      </c>
      <c r="D85" s="16" t="s">
        <v>45</v>
      </c>
      <c r="E85" s="17" t="s">
        <v>293</v>
      </c>
      <c r="F85" s="16" t="s">
        <v>294</v>
      </c>
      <c r="G85" s="16" t="s">
        <v>295</v>
      </c>
      <c r="H85" s="16" t="s">
        <v>296</v>
      </c>
      <c r="I85" s="16" t="s">
        <v>30</v>
      </c>
      <c r="J85" s="16" t="s">
        <v>40</v>
      </c>
      <c r="K85" s="16" t="s">
        <v>41</v>
      </c>
      <c r="L85" s="16" t="s">
        <v>33</v>
      </c>
      <c r="M85" s="16" t="s">
        <v>34</v>
      </c>
      <c r="N85" s="16" t="s">
        <v>30</v>
      </c>
      <c r="O85" s="17" t="s">
        <v>944</v>
      </c>
      <c r="P85" s="19" t="s">
        <v>995</v>
      </c>
      <c r="Q85" s="20">
        <v>2008</v>
      </c>
    </row>
    <row r="86" spans="1:17" s="13" customFormat="1" ht="113" x14ac:dyDescent="0.2">
      <c r="A86" s="14">
        <v>85</v>
      </c>
      <c r="B86" s="15" t="str">
        <f>HYPERLINK("https://link.springer.com/chapter/10.1007/978-3-319-47846-3_3","Automated Requirements Validation for ATP Software via Specification Review and Testing")</f>
        <v>Automated Requirements Validation for ATP Software via Specification Review and Testing</v>
      </c>
      <c r="C86" s="16" t="s">
        <v>199</v>
      </c>
      <c r="D86" s="16" t="s">
        <v>57</v>
      </c>
      <c r="E86" s="17" t="s">
        <v>297</v>
      </c>
      <c r="F86" s="16" t="s">
        <v>17</v>
      </c>
      <c r="G86" s="16" t="s">
        <v>298</v>
      </c>
      <c r="H86" s="16" t="s">
        <v>52</v>
      </c>
      <c r="I86" s="16" t="s">
        <v>299</v>
      </c>
      <c r="J86" s="16" t="s">
        <v>31</v>
      </c>
      <c r="K86" s="16" t="s">
        <v>109</v>
      </c>
      <c r="L86" s="16" t="s">
        <v>23</v>
      </c>
      <c r="M86" s="16" t="s">
        <v>24</v>
      </c>
      <c r="N86" s="16" t="s">
        <v>25</v>
      </c>
      <c r="O86" s="17" t="s">
        <v>936</v>
      </c>
      <c r="P86" s="19" t="s">
        <v>994</v>
      </c>
      <c r="Q86" s="20">
        <v>2016</v>
      </c>
    </row>
    <row r="87" spans="1:17" s="13" customFormat="1" ht="85" x14ac:dyDescent="0.2">
      <c r="A87" s="14">
        <v>86</v>
      </c>
      <c r="B87" s="15" t="str">
        <f>HYPERLINK("https://link.springer.com/chapter/10.1007/978-3-319-68499-4_12","Formal Verification of Train Control with Air Pressure Brakes")</f>
        <v>Formal Verification of Train Control with Air Pressure Brakes</v>
      </c>
      <c r="C87" s="16" t="s">
        <v>199</v>
      </c>
      <c r="D87" s="16" t="s">
        <v>45</v>
      </c>
      <c r="E87" s="17" t="s">
        <v>300</v>
      </c>
      <c r="F87" s="16" t="s">
        <v>17</v>
      </c>
      <c r="G87" s="16" t="s">
        <v>301</v>
      </c>
      <c r="H87" s="16" t="s">
        <v>302</v>
      </c>
      <c r="I87" s="16" t="s">
        <v>30</v>
      </c>
      <c r="J87" s="16" t="s">
        <v>31</v>
      </c>
      <c r="K87" s="16" t="s">
        <v>123</v>
      </c>
      <c r="L87" s="16" t="s">
        <v>23</v>
      </c>
      <c r="M87" s="16" t="s">
        <v>34</v>
      </c>
      <c r="N87" s="16" t="s">
        <v>25</v>
      </c>
      <c r="O87" s="17" t="s">
        <v>934</v>
      </c>
      <c r="P87" s="19" t="s">
        <v>994</v>
      </c>
      <c r="Q87" s="20">
        <v>2017</v>
      </c>
    </row>
    <row r="88" spans="1:17" s="13" customFormat="1" ht="71" x14ac:dyDescent="0.2">
      <c r="A88" s="14">
        <v>87</v>
      </c>
      <c r="B88" s="15" t="str">
        <f>HYPERLINK("https://link.springer.com/chapter/10.1007/978-3-540-45236-2_30","Model-Checking TRIO Specifications in SPIN")</f>
        <v>Model-Checking TRIO Specifications in SPIN</v>
      </c>
      <c r="C88" s="16" t="s">
        <v>199</v>
      </c>
      <c r="D88" s="16" t="s">
        <v>45</v>
      </c>
      <c r="E88" s="17" t="s">
        <v>128</v>
      </c>
      <c r="F88" s="16" t="s">
        <v>266</v>
      </c>
      <c r="G88" s="16" t="s">
        <v>303</v>
      </c>
      <c r="H88" s="16" t="s">
        <v>127</v>
      </c>
      <c r="I88" s="16" t="s">
        <v>30</v>
      </c>
      <c r="J88" s="16" t="s">
        <v>31</v>
      </c>
      <c r="K88" s="16" t="s">
        <v>32</v>
      </c>
      <c r="L88" s="16" t="s">
        <v>33</v>
      </c>
      <c r="M88" s="16" t="s">
        <v>34</v>
      </c>
      <c r="N88" s="16" t="s">
        <v>30</v>
      </c>
      <c r="O88" s="17" t="s">
        <v>930</v>
      </c>
      <c r="P88" s="19" t="s">
        <v>994</v>
      </c>
      <c r="Q88" s="20">
        <v>2003</v>
      </c>
    </row>
    <row r="89" spans="1:17" s="13" customFormat="1" ht="155" x14ac:dyDescent="0.2">
      <c r="A89" s="14">
        <v>88</v>
      </c>
      <c r="B89" s="15" t="str">
        <f>HYPERLINK("https://link.springer.com/article/10.1007/s11334-009-0103-6","Integrating UML and UPPAAL for designing, specifying and verifying component-based real-time systems")</f>
        <v>Integrating UML and UPPAAL for designing, specifying and verifying component-based real-time systems</v>
      </c>
      <c r="C89" s="16" t="s">
        <v>199</v>
      </c>
      <c r="D89" s="16" t="s">
        <v>15</v>
      </c>
      <c r="E89" s="17" t="s">
        <v>304</v>
      </c>
      <c r="F89" s="16" t="s">
        <v>174</v>
      </c>
      <c r="G89" s="16" t="s">
        <v>305</v>
      </c>
      <c r="H89" s="16" t="s">
        <v>306</v>
      </c>
      <c r="I89" s="16" t="s">
        <v>30</v>
      </c>
      <c r="J89" s="16" t="s">
        <v>21</v>
      </c>
      <c r="K89" s="16" t="s">
        <v>22</v>
      </c>
      <c r="L89" s="16" t="s">
        <v>33</v>
      </c>
      <c r="M89" s="16" t="s">
        <v>34</v>
      </c>
      <c r="N89" s="16" t="s">
        <v>30</v>
      </c>
      <c r="O89" s="17" t="s">
        <v>945</v>
      </c>
      <c r="P89" s="19" t="s">
        <v>995</v>
      </c>
      <c r="Q89" s="20">
        <v>2010</v>
      </c>
    </row>
    <row r="90" spans="1:17" s="13" customFormat="1" ht="71" x14ac:dyDescent="0.2">
      <c r="A90" s="14">
        <v>89</v>
      </c>
      <c r="B90" s="15" t="str">
        <f>HYPERLINK("https://link.springer.com/chapter/10.1007/978-3-319-29510-7_7","Modeling Railway Control Systems in Promela")</f>
        <v>Modeling Railway Control Systems in Promela</v>
      </c>
      <c r="C90" s="16" t="s">
        <v>199</v>
      </c>
      <c r="D90" s="16" t="s">
        <v>15</v>
      </c>
      <c r="E90" s="17" t="s">
        <v>159</v>
      </c>
      <c r="F90" s="16" t="s">
        <v>125</v>
      </c>
      <c r="G90" s="16" t="s">
        <v>244</v>
      </c>
      <c r="H90" s="16" t="s">
        <v>52</v>
      </c>
      <c r="I90" s="16" t="s">
        <v>184</v>
      </c>
      <c r="J90" s="16" t="s">
        <v>40</v>
      </c>
      <c r="K90" s="16" t="s">
        <v>97</v>
      </c>
      <c r="L90" s="16" t="s">
        <v>56</v>
      </c>
      <c r="M90" s="16" t="s">
        <v>34</v>
      </c>
      <c r="N90" s="16" t="s">
        <v>30</v>
      </c>
      <c r="O90" s="17" t="s">
        <v>946</v>
      </c>
      <c r="P90" s="19" t="s">
        <v>994</v>
      </c>
      <c r="Q90" s="20">
        <v>2015</v>
      </c>
    </row>
    <row r="91" spans="1:17" s="13" customFormat="1" ht="141" x14ac:dyDescent="0.2">
      <c r="A91" s="14">
        <v>90</v>
      </c>
      <c r="B91" s="15" t="str">
        <f>HYPERLINK("http://link.springer.com/content/pdf/10.1007/3-540-45648-1_24.pdf","Global and Communicating State Machine Models in Event Driven B: A Simple Railway Case Study")</f>
        <v>Global and Communicating State Machine Models in Event Driven B: A Simple Railway Case Study</v>
      </c>
      <c r="C91" s="16" t="s">
        <v>199</v>
      </c>
      <c r="D91" s="16" t="s">
        <v>45</v>
      </c>
      <c r="E91" s="17" t="s">
        <v>307</v>
      </c>
      <c r="F91" s="16" t="s">
        <v>118</v>
      </c>
      <c r="G91" s="16" t="s">
        <v>308</v>
      </c>
      <c r="H91" s="16" t="s">
        <v>52</v>
      </c>
      <c r="I91" s="16" t="s">
        <v>30</v>
      </c>
      <c r="J91" s="16" t="s">
        <v>31</v>
      </c>
      <c r="K91" s="16" t="s">
        <v>41</v>
      </c>
      <c r="L91" s="16" t="s">
        <v>56</v>
      </c>
      <c r="M91" s="16" t="s">
        <v>169</v>
      </c>
      <c r="N91" s="16" t="s">
        <v>30</v>
      </c>
      <c r="O91" s="17" t="s">
        <v>931</v>
      </c>
      <c r="P91" s="19" t="s">
        <v>994</v>
      </c>
      <c r="Q91" s="20">
        <v>2002</v>
      </c>
    </row>
    <row r="92" spans="1:17" s="13" customFormat="1" ht="71" x14ac:dyDescent="0.2">
      <c r="A92" s="14">
        <v>91</v>
      </c>
      <c r="B92" s="15" t="str">
        <f>HYPERLINK("https://link.springer.com/chapter/10.1007/978-3-319-19458-5_1","Formal Verification of Industrial Critical Software")</f>
        <v>Formal Verification of Industrial Critical Software</v>
      </c>
      <c r="C92" s="16" t="s">
        <v>199</v>
      </c>
      <c r="D92" s="16" t="s">
        <v>45</v>
      </c>
      <c r="E92" s="17" t="s">
        <v>309</v>
      </c>
      <c r="F92" s="16" t="s">
        <v>310</v>
      </c>
      <c r="G92" s="16" t="s">
        <v>311</v>
      </c>
      <c r="H92" s="16" t="s">
        <v>312</v>
      </c>
      <c r="I92" s="16" t="s">
        <v>313</v>
      </c>
      <c r="J92" s="16" t="s">
        <v>40</v>
      </c>
      <c r="K92" s="16" t="s">
        <v>123</v>
      </c>
      <c r="L92" s="16" t="s">
        <v>56</v>
      </c>
      <c r="M92" s="16" t="s">
        <v>24</v>
      </c>
      <c r="N92" s="16" t="s">
        <v>85</v>
      </c>
      <c r="O92" s="17" t="s">
        <v>943</v>
      </c>
      <c r="P92" s="19" t="s">
        <v>994</v>
      </c>
      <c r="Q92" s="20">
        <v>2015</v>
      </c>
    </row>
    <row r="93" spans="1:17" s="13" customFormat="1" ht="99" x14ac:dyDescent="0.2">
      <c r="A93" s="14">
        <v>92</v>
      </c>
      <c r="B93" s="15" t="str">
        <f>HYPERLINK("https://link.springer.com/chapter/10.1007%2F978-3-540-73099-6_17","Differential Dynamic Logic for Verifying Parametric Hybrid Systems")</f>
        <v>Differential Dynamic Logic for Verifying Parametric Hybrid Systems</v>
      </c>
      <c r="C93" s="16" t="s">
        <v>199</v>
      </c>
      <c r="D93" s="16" t="s">
        <v>45</v>
      </c>
      <c r="E93" s="17" t="s">
        <v>314</v>
      </c>
      <c r="F93" s="16" t="s">
        <v>17</v>
      </c>
      <c r="G93" s="16" t="s">
        <v>315</v>
      </c>
      <c r="H93" s="16" t="s">
        <v>52</v>
      </c>
      <c r="I93" s="16" t="s">
        <v>30</v>
      </c>
      <c r="J93" s="16" t="s">
        <v>40</v>
      </c>
      <c r="K93" s="16" t="s">
        <v>109</v>
      </c>
      <c r="L93" s="16" t="s">
        <v>33</v>
      </c>
      <c r="M93" s="16" t="s">
        <v>34</v>
      </c>
      <c r="N93" s="16" t="s">
        <v>30</v>
      </c>
      <c r="O93" s="17" t="s">
        <v>17</v>
      </c>
      <c r="P93" s="19" t="s">
        <v>994</v>
      </c>
      <c r="Q93" s="20">
        <v>2007</v>
      </c>
    </row>
    <row r="94" spans="1:17" s="13" customFormat="1" ht="99" x14ac:dyDescent="0.2">
      <c r="A94" s="14">
        <v>93</v>
      </c>
      <c r="B94" s="15" t="str">
        <f>HYPERLINK("https://link.springer.com/chapter/10.1007/978-3-642-10373-5_13","European Train Control System: A Case Study in Formal Verification")</f>
        <v>European Train Control System: A Case Study in Formal Verification</v>
      </c>
      <c r="C94" s="16" t="s">
        <v>199</v>
      </c>
      <c r="D94" s="16" t="s">
        <v>45</v>
      </c>
      <c r="E94" s="17" t="s">
        <v>314</v>
      </c>
      <c r="F94" s="16" t="s">
        <v>17</v>
      </c>
      <c r="G94" s="16" t="s">
        <v>301</v>
      </c>
      <c r="H94" s="16" t="s">
        <v>302</v>
      </c>
      <c r="I94" s="16" t="s">
        <v>30</v>
      </c>
      <c r="J94" s="16" t="s">
        <v>40</v>
      </c>
      <c r="K94" s="16" t="s">
        <v>41</v>
      </c>
      <c r="L94" s="16" t="s">
        <v>56</v>
      </c>
      <c r="M94" s="16" t="s">
        <v>34</v>
      </c>
      <c r="N94" s="16" t="s">
        <v>30</v>
      </c>
      <c r="O94" s="17" t="s">
        <v>936</v>
      </c>
      <c r="P94" s="19" t="s">
        <v>994</v>
      </c>
      <c r="Q94" s="20">
        <v>2009</v>
      </c>
    </row>
    <row r="95" spans="1:17" s="13" customFormat="1" ht="99" x14ac:dyDescent="0.2">
      <c r="A95" s="14">
        <v>94</v>
      </c>
      <c r="B95" s="15" t="str">
        <f>HYPERLINK("https://link.springer.com/chapter/10.1007/978-3-319-33951-1_4","A Formal Security Analysis of ERTMS Train to Trackside Protocols")</f>
        <v>A Formal Security Analysis of ERTMS Train to Trackside Protocols</v>
      </c>
      <c r="C95" s="16" t="s">
        <v>199</v>
      </c>
      <c r="D95" s="16" t="s">
        <v>45</v>
      </c>
      <c r="E95" s="17" t="s">
        <v>46</v>
      </c>
      <c r="F95" s="18" t="s">
        <v>17</v>
      </c>
      <c r="G95" s="18" t="s">
        <v>316</v>
      </c>
      <c r="H95" s="16" t="s">
        <v>317</v>
      </c>
      <c r="I95" s="16" t="s">
        <v>30</v>
      </c>
      <c r="J95" s="16" t="s">
        <v>40</v>
      </c>
      <c r="K95" s="16" t="s">
        <v>41</v>
      </c>
      <c r="L95" s="16" t="s">
        <v>56</v>
      </c>
      <c r="M95" s="16" t="s">
        <v>34</v>
      </c>
      <c r="N95" s="16" t="s">
        <v>30</v>
      </c>
      <c r="O95" s="17" t="s">
        <v>934</v>
      </c>
      <c r="P95" s="19" t="s">
        <v>994</v>
      </c>
      <c r="Q95" s="20">
        <v>2016</v>
      </c>
    </row>
    <row r="96" spans="1:17" s="13" customFormat="1" ht="113" x14ac:dyDescent="0.2">
      <c r="A96" s="14">
        <v>95</v>
      </c>
      <c r="B96" s="15" t="str">
        <f>HYPERLINK("https://link.springer.com/chapter/10.1007/978-3-319-33951-1_2","Using Formal Proof and B Method at System Level for Industrial Projects")</f>
        <v>Using Formal Proof and B Method at System Level for Industrial Projects</v>
      </c>
      <c r="C96" s="16" t="s">
        <v>199</v>
      </c>
      <c r="D96" s="16" t="s">
        <v>45</v>
      </c>
      <c r="E96" s="17" t="s">
        <v>153</v>
      </c>
      <c r="F96" s="16" t="s">
        <v>118</v>
      </c>
      <c r="G96" s="16" t="s">
        <v>187</v>
      </c>
      <c r="H96" s="16" t="s">
        <v>29</v>
      </c>
      <c r="I96" s="16" t="s">
        <v>30</v>
      </c>
      <c r="J96" s="16" t="s">
        <v>21</v>
      </c>
      <c r="K96" s="16" t="s">
        <v>41</v>
      </c>
      <c r="L96" s="16" t="s">
        <v>210</v>
      </c>
      <c r="M96" s="16" t="s">
        <v>111</v>
      </c>
      <c r="N96" s="16" t="s">
        <v>85</v>
      </c>
      <c r="O96" s="17" t="s">
        <v>934</v>
      </c>
      <c r="P96" s="19" t="s">
        <v>994</v>
      </c>
      <c r="Q96" s="20">
        <v>2016</v>
      </c>
    </row>
    <row r="97" spans="1:17" s="13" customFormat="1" ht="99" x14ac:dyDescent="0.2">
      <c r="A97" s="14">
        <v>96</v>
      </c>
      <c r="B97" s="15" t="str">
        <f>HYPERLINK("https://link.springer.com/chapter/10.1007/3-540-58555-9_118","A formal specification of an automatic train protection system")</f>
        <v>A formal specification of an automatic train protection system</v>
      </c>
      <c r="C97" s="16" t="s">
        <v>199</v>
      </c>
      <c r="D97" s="16" t="s">
        <v>45</v>
      </c>
      <c r="E97" s="17" t="s">
        <v>307</v>
      </c>
      <c r="F97" s="16" t="s">
        <v>318</v>
      </c>
      <c r="G97" s="16" t="s">
        <v>318</v>
      </c>
      <c r="H97" s="16" t="s">
        <v>319</v>
      </c>
      <c r="I97" s="16" t="s">
        <v>30</v>
      </c>
      <c r="J97" s="16" t="s">
        <v>31</v>
      </c>
      <c r="K97" s="16" t="s">
        <v>109</v>
      </c>
      <c r="L97" s="16" t="s">
        <v>23</v>
      </c>
      <c r="M97" s="16" t="s">
        <v>34</v>
      </c>
      <c r="N97" s="16" t="s">
        <v>30</v>
      </c>
      <c r="O97" s="17" t="s">
        <v>930</v>
      </c>
      <c r="P97" s="19" t="s">
        <v>994</v>
      </c>
      <c r="Q97" s="20">
        <v>1994</v>
      </c>
    </row>
    <row r="98" spans="1:17" s="13" customFormat="1" ht="71" x14ac:dyDescent="0.2">
      <c r="A98" s="14">
        <v>97</v>
      </c>
      <c r="B98" s="15" t="str">
        <f>HYPERLINK("https://link.springer.com/chapter/10.1007/978-3-642-24124-6_3","Quantitative Verification of System Safety in Event-B")</f>
        <v>Quantitative Verification of System Safety in Event-B</v>
      </c>
      <c r="C98" s="16" t="s">
        <v>199</v>
      </c>
      <c r="D98" s="16" t="s">
        <v>45</v>
      </c>
      <c r="E98" s="17" t="s">
        <v>153</v>
      </c>
      <c r="F98" s="16" t="s">
        <v>118</v>
      </c>
      <c r="G98" s="16" t="s">
        <v>320</v>
      </c>
      <c r="H98" s="16" t="s">
        <v>188</v>
      </c>
      <c r="I98" s="16" t="s">
        <v>30</v>
      </c>
      <c r="J98" s="16" t="s">
        <v>31</v>
      </c>
      <c r="K98" s="16" t="s">
        <v>32</v>
      </c>
      <c r="L98" s="16" t="s">
        <v>33</v>
      </c>
      <c r="M98" s="16" t="s">
        <v>34</v>
      </c>
      <c r="N98" s="16" t="s">
        <v>30</v>
      </c>
      <c r="O98" s="17" t="s">
        <v>17</v>
      </c>
      <c r="P98" s="19" t="s">
        <v>994</v>
      </c>
      <c r="Q98" s="20">
        <v>2011</v>
      </c>
    </row>
    <row r="99" spans="1:17" s="13" customFormat="1" ht="141" x14ac:dyDescent="0.2">
      <c r="A99" s="14">
        <v>98</v>
      </c>
      <c r="B99" s="15" t="str">
        <f>HYPERLINK("http://link.springer.com/chapter/10.1007/978-3-642-04425-0_16","Influencing Factors in Model-Based Testing with UML State Machines: Report on an Industrial Cooperation")</f>
        <v>Influencing Factors in Model-Based Testing with UML State Machines: Report on an Industrial Cooperation</v>
      </c>
      <c r="C99" s="16" t="s">
        <v>199</v>
      </c>
      <c r="D99" s="16" t="s">
        <v>57</v>
      </c>
      <c r="E99" s="17" t="s">
        <v>159</v>
      </c>
      <c r="F99" s="16" t="s">
        <v>36</v>
      </c>
      <c r="G99" s="16" t="s">
        <v>36</v>
      </c>
      <c r="H99" s="16" t="s">
        <v>321</v>
      </c>
      <c r="I99" s="16" t="s">
        <v>93</v>
      </c>
      <c r="J99" s="16" t="s">
        <v>31</v>
      </c>
      <c r="K99" s="16" t="s">
        <v>41</v>
      </c>
      <c r="L99" s="16" t="s">
        <v>23</v>
      </c>
      <c r="M99" s="16" t="s">
        <v>24</v>
      </c>
      <c r="N99" s="16" t="s">
        <v>30</v>
      </c>
      <c r="O99" s="17" t="s">
        <v>947</v>
      </c>
      <c r="P99" s="19" t="s">
        <v>994</v>
      </c>
      <c r="Q99" s="20">
        <v>2009</v>
      </c>
    </row>
    <row r="100" spans="1:17" s="13" customFormat="1" ht="141" x14ac:dyDescent="0.2">
      <c r="A100" s="22">
        <v>99</v>
      </c>
      <c r="B100" s="23" t="str">
        <f>HYPERLINK("https://link.springer.com/article/10.1007/s10270-016-0517-1","Scenario-based system design with colored Petri nets: an application to train control systems")</f>
        <v>Scenario-based system design with colored Petri nets: an application to train control systems</v>
      </c>
      <c r="C100" s="18" t="s">
        <v>199</v>
      </c>
      <c r="D100" s="18" t="s">
        <v>15</v>
      </c>
      <c r="E100" s="17" t="s">
        <v>322</v>
      </c>
      <c r="F100" s="18" t="s">
        <v>323</v>
      </c>
      <c r="G100" s="18" t="s">
        <v>324</v>
      </c>
      <c r="H100" s="18" t="s">
        <v>197</v>
      </c>
      <c r="I100" s="18" t="s">
        <v>30</v>
      </c>
      <c r="J100" s="18" t="s">
        <v>31</v>
      </c>
      <c r="K100" s="18" t="s">
        <v>123</v>
      </c>
      <c r="L100" s="18" t="s">
        <v>23</v>
      </c>
      <c r="M100" s="18" t="s">
        <v>34</v>
      </c>
      <c r="N100" s="18" t="s">
        <v>30</v>
      </c>
      <c r="O100" s="17" t="s">
        <v>948</v>
      </c>
      <c r="P100" s="19" t="s">
        <v>995</v>
      </c>
      <c r="Q100" s="20">
        <v>2016</v>
      </c>
    </row>
    <row r="101" spans="1:17" s="13" customFormat="1" ht="141" x14ac:dyDescent="0.2">
      <c r="A101" s="14">
        <v>100</v>
      </c>
      <c r="B101" s="15" t="str">
        <f>HYPERLINK("https://link.springer.com/chapter/10.1007/978-3-642-54108-7_14","Verifying Chinese Train Control System under a Combined Scenario by Theorem Proving")</f>
        <v>Verifying Chinese Train Control System under a Combined Scenario by Theorem Proving</v>
      </c>
      <c r="C101" s="16" t="s">
        <v>199</v>
      </c>
      <c r="D101" s="16" t="s">
        <v>45</v>
      </c>
      <c r="E101" s="17" t="s">
        <v>46</v>
      </c>
      <c r="F101" s="16" t="s">
        <v>318</v>
      </c>
      <c r="G101" s="16" t="s">
        <v>325</v>
      </c>
      <c r="H101" s="16" t="s">
        <v>326</v>
      </c>
      <c r="I101" s="16" t="s">
        <v>30</v>
      </c>
      <c r="J101" s="16" t="s">
        <v>65</v>
      </c>
      <c r="K101" s="16" t="s">
        <v>41</v>
      </c>
      <c r="L101" s="16" t="s">
        <v>33</v>
      </c>
      <c r="M101" s="16" t="s">
        <v>34</v>
      </c>
      <c r="N101" s="16" t="s">
        <v>30</v>
      </c>
      <c r="O101" s="17" t="s">
        <v>17</v>
      </c>
      <c r="P101" s="19" t="s">
        <v>994</v>
      </c>
      <c r="Q101" s="20">
        <v>2013</v>
      </c>
    </row>
    <row r="102" spans="1:17" s="13" customFormat="1" ht="141" x14ac:dyDescent="0.2">
      <c r="A102" s="14">
        <v>101</v>
      </c>
      <c r="B102" s="15" t="str">
        <f>HYPERLINK("http://link.springer.com/article/10.1023/A:1011279932612","Verification of a Radio-Based Signaling System Using the STATEMATE Verification Environment")</f>
        <v>Verification of a Radio-Based Signaling System Using the STATEMATE Verification Environment</v>
      </c>
      <c r="C102" s="16" t="s">
        <v>327</v>
      </c>
      <c r="D102" s="16" t="s">
        <v>15</v>
      </c>
      <c r="E102" s="17" t="s">
        <v>53</v>
      </c>
      <c r="F102" s="16" t="s">
        <v>328</v>
      </c>
      <c r="G102" s="16" t="s">
        <v>329</v>
      </c>
      <c r="H102" s="16" t="s">
        <v>330</v>
      </c>
      <c r="I102" s="16" t="s">
        <v>30</v>
      </c>
      <c r="J102" s="16" t="s">
        <v>31</v>
      </c>
      <c r="K102" s="16" t="s">
        <v>32</v>
      </c>
      <c r="L102" s="16" t="s">
        <v>23</v>
      </c>
      <c r="M102" s="16" t="s">
        <v>24</v>
      </c>
      <c r="N102" s="16" t="s">
        <v>25</v>
      </c>
      <c r="O102" s="17" t="s">
        <v>949</v>
      </c>
      <c r="P102" s="19" t="s">
        <v>995</v>
      </c>
      <c r="Q102" s="20">
        <v>2001</v>
      </c>
    </row>
    <row r="103" spans="1:17" s="13" customFormat="1" ht="197" x14ac:dyDescent="0.2">
      <c r="A103" s="14">
        <v>102</v>
      </c>
      <c r="B103" s="15" t="str">
        <f>HYPERLINK("https://link.springer.com/article/10.1007/s10703-012-0167-z","A compositional modelling and analysis framework for stochastic hybrid systems")</f>
        <v>A compositional modelling and analysis framework for stochastic hybrid systems</v>
      </c>
      <c r="C103" s="16" t="s">
        <v>327</v>
      </c>
      <c r="D103" s="16" t="s">
        <v>45</v>
      </c>
      <c r="E103" s="17" t="s">
        <v>331</v>
      </c>
      <c r="F103" s="16" t="s">
        <v>150</v>
      </c>
      <c r="G103" s="16" t="s">
        <v>332</v>
      </c>
      <c r="H103" s="16" t="s">
        <v>333</v>
      </c>
      <c r="I103" s="16" t="s">
        <v>30</v>
      </c>
      <c r="J103" s="16" t="s">
        <v>40</v>
      </c>
      <c r="K103" s="16" t="s">
        <v>41</v>
      </c>
      <c r="L103" s="16" t="s">
        <v>33</v>
      </c>
      <c r="M103" s="16" t="s">
        <v>34</v>
      </c>
      <c r="N103" s="16" t="s">
        <v>30</v>
      </c>
      <c r="O103" s="17" t="s">
        <v>949</v>
      </c>
      <c r="P103" s="19" t="s">
        <v>995</v>
      </c>
      <c r="Q103" s="20">
        <v>2013</v>
      </c>
    </row>
    <row r="104" spans="1:17" s="13" customFormat="1" ht="127" x14ac:dyDescent="0.2">
      <c r="A104" s="14">
        <v>103</v>
      </c>
      <c r="B104" s="15" t="str">
        <f>HYPERLINK("https://www.sciencedirect.com/science/article/pii/S1571066104810260","Modelling and Validating a multiple-configuration railway signalling system using SDL")</f>
        <v>Modelling and Validating a multiple-configuration railway signalling system using SDL</v>
      </c>
      <c r="C104" s="16" t="s">
        <v>66</v>
      </c>
      <c r="D104" s="16" t="s">
        <v>57</v>
      </c>
      <c r="E104" s="17" t="s">
        <v>334</v>
      </c>
      <c r="F104" s="16" t="s">
        <v>69</v>
      </c>
      <c r="G104" s="16" t="s">
        <v>69</v>
      </c>
      <c r="H104" s="16" t="s">
        <v>335</v>
      </c>
      <c r="I104" s="16" t="s">
        <v>215</v>
      </c>
      <c r="J104" s="16" t="s">
        <v>31</v>
      </c>
      <c r="K104" s="16" t="s">
        <v>72</v>
      </c>
      <c r="L104" s="16" t="s">
        <v>23</v>
      </c>
      <c r="M104" s="16" t="s">
        <v>131</v>
      </c>
      <c r="N104" s="16" t="s">
        <v>30</v>
      </c>
      <c r="O104" s="17" t="s">
        <v>909</v>
      </c>
      <c r="P104" s="19" t="s">
        <v>995</v>
      </c>
      <c r="Q104" s="20">
        <v>2003</v>
      </c>
    </row>
    <row r="105" spans="1:17" s="13" customFormat="1" ht="113" x14ac:dyDescent="0.2">
      <c r="A105" s="14">
        <v>104</v>
      </c>
      <c r="B105" s="15" t="str">
        <f>HYPERLINK("https://www.sciencedirect.com/science/article/pii/S0167642314001695","On modelling and verifying railway interlockings: Tracking train lengths")</f>
        <v>On modelling and verifying railway interlockings: Tracking train lengths</v>
      </c>
      <c r="C105" s="16" t="s">
        <v>66</v>
      </c>
      <c r="D105" s="16" t="s">
        <v>45</v>
      </c>
      <c r="E105" s="17" t="s">
        <v>336</v>
      </c>
      <c r="F105" s="16" t="s">
        <v>337</v>
      </c>
      <c r="G105" s="16" t="s">
        <v>338</v>
      </c>
      <c r="H105" s="16" t="s">
        <v>272</v>
      </c>
      <c r="I105" s="16" t="s">
        <v>215</v>
      </c>
      <c r="J105" s="16" t="s">
        <v>31</v>
      </c>
      <c r="K105" s="16" t="s">
        <v>339</v>
      </c>
      <c r="L105" s="16" t="s">
        <v>340</v>
      </c>
      <c r="M105" s="16" t="s">
        <v>131</v>
      </c>
      <c r="N105" s="16" t="s">
        <v>30</v>
      </c>
      <c r="O105" s="17" t="s">
        <v>914</v>
      </c>
      <c r="P105" s="19" t="s">
        <v>995</v>
      </c>
      <c r="Q105" s="20">
        <v>2014</v>
      </c>
    </row>
    <row r="106" spans="1:17" s="13" customFormat="1" ht="141" x14ac:dyDescent="0.2">
      <c r="A106" s="14">
        <v>105</v>
      </c>
      <c r="B106" s="15" t="str">
        <f>HYPERLINK("https://www.sciencedirect.com/science/article/pii/S095183201300197X","Enabling the usage of UML in the verification of railway systems: The DAM-rail approach")</f>
        <v>Enabling the usage of UML in the verification of railway systems: The DAM-rail approach</v>
      </c>
      <c r="C106" s="16" t="s">
        <v>66</v>
      </c>
      <c r="D106" s="16" t="s">
        <v>57</v>
      </c>
      <c r="E106" s="17" t="s">
        <v>341</v>
      </c>
      <c r="F106" s="16" t="s">
        <v>36</v>
      </c>
      <c r="G106" s="16" t="s">
        <v>342</v>
      </c>
      <c r="H106" s="25" t="s">
        <v>52</v>
      </c>
      <c r="I106" s="16" t="s">
        <v>343</v>
      </c>
      <c r="J106" s="16" t="s">
        <v>40</v>
      </c>
      <c r="K106" s="16" t="s">
        <v>344</v>
      </c>
      <c r="L106" s="16" t="s">
        <v>33</v>
      </c>
      <c r="M106" s="16" t="s">
        <v>34</v>
      </c>
      <c r="N106" s="16" t="s">
        <v>25</v>
      </c>
      <c r="O106" s="17" t="s">
        <v>913</v>
      </c>
      <c r="P106" s="19" t="s">
        <v>995</v>
      </c>
      <c r="Q106" s="20">
        <v>2013</v>
      </c>
    </row>
    <row r="107" spans="1:17" s="13" customFormat="1" ht="99" x14ac:dyDescent="0.2">
      <c r="A107" s="14">
        <v>106</v>
      </c>
      <c r="B107" s="15" t="str">
        <f>HYPERLINK("https://link.springer.com/chapter/10.1007%2F978-3-319-33951-1_12","Comparing Formal Verification Approaches of Interlocking Systems")</f>
        <v>Comparing Formal Verification Approaches of Interlocking Systems</v>
      </c>
      <c r="C107" s="16" t="s">
        <v>199</v>
      </c>
      <c r="D107" s="16" t="s">
        <v>15</v>
      </c>
      <c r="E107" s="17" t="s">
        <v>345</v>
      </c>
      <c r="F107" s="16" t="s">
        <v>346</v>
      </c>
      <c r="G107" s="16" t="s">
        <v>347</v>
      </c>
      <c r="H107" s="16" t="s">
        <v>348</v>
      </c>
      <c r="I107" s="16" t="s">
        <v>215</v>
      </c>
      <c r="J107" s="16" t="s">
        <v>31</v>
      </c>
      <c r="K107" s="16" t="s">
        <v>339</v>
      </c>
      <c r="L107" s="16" t="s">
        <v>33</v>
      </c>
      <c r="M107" s="16" t="s">
        <v>34</v>
      </c>
      <c r="N107" s="16" t="s">
        <v>30</v>
      </c>
      <c r="O107" s="17" t="s">
        <v>934</v>
      </c>
      <c r="P107" s="19" t="s">
        <v>994</v>
      </c>
      <c r="Q107" s="20">
        <v>2016</v>
      </c>
    </row>
    <row r="108" spans="1:17" s="13" customFormat="1" ht="127" x14ac:dyDescent="0.2">
      <c r="A108" s="14">
        <v>107</v>
      </c>
      <c r="B108" s="15" t="str">
        <f>HYPERLINK("https://link.springer.com/article/10.1007/s00165-009-0143-6","A formal approach for the construction and verification of railway control systems")</f>
        <v>A formal approach for the construction and verification of railway control systems</v>
      </c>
      <c r="C108" s="16" t="s">
        <v>199</v>
      </c>
      <c r="D108" s="16" t="s">
        <v>45</v>
      </c>
      <c r="E108" s="17" t="s">
        <v>349</v>
      </c>
      <c r="F108" s="16" t="s">
        <v>350</v>
      </c>
      <c r="G108" s="16" t="s">
        <v>351</v>
      </c>
      <c r="H108" s="16" t="s">
        <v>52</v>
      </c>
      <c r="I108" s="16" t="s">
        <v>352</v>
      </c>
      <c r="J108" s="16" t="s">
        <v>31</v>
      </c>
      <c r="K108" s="16" t="s">
        <v>339</v>
      </c>
      <c r="L108" s="16" t="s">
        <v>33</v>
      </c>
      <c r="M108" s="16" t="s">
        <v>34</v>
      </c>
      <c r="N108" s="16" t="s">
        <v>30</v>
      </c>
      <c r="O108" s="17" t="s">
        <v>944</v>
      </c>
      <c r="P108" s="19" t="s">
        <v>995</v>
      </c>
      <c r="Q108" s="20">
        <v>2011</v>
      </c>
    </row>
    <row r="109" spans="1:17" s="13" customFormat="1" ht="169" x14ac:dyDescent="0.2">
      <c r="A109" s="14">
        <v>108</v>
      </c>
      <c r="B109" s="15" t="str">
        <f>HYPERLINK("https://link.springer.com/article/10.1007%2Fs11786-014-0174-0","Encapsulating Formal Methods within Domain Specific Languages: A Solution for Verifying Railway Scheme Plans")</f>
        <v>Encapsulating Formal Methods within Domain Specific Languages: A Solution for Verifying Railway Scheme Plans</v>
      </c>
      <c r="C109" s="16" t="s">
        <v>199</v>
      </c>
      <c r="D109" s="16" t="s">
        <v>15</v>
      </c>
      <c r="E109" s="17" t="s">
        <v>353</v>
      </c>
      <c r="F109" s="16" t="s">
        <v>354</v>
      </c>
      <c r="G109" s="16" t="s">
        <v>355</v>
      </c>
      <c r="H109" s="16" t="s">
        <v>356</v>
      </c>
      <c r="I109" s="25" t="s">
        <v>215</v>
      </c>
      <c r="J109" s="25" t="s">
        <v>31</v>
      </c>
      <c r="K109" s="16" t="s">
        <v>41</v>
      </c>
      <c r="L109" s="24" t="s">
        <v>56</v>
      </c>
      <c r="M109" s="16" t="s">
        <v>34</v>
      </c>
      <c r="N109" s="16" t="s">
        <v>30</v>
      </c>
      <c r="O109" s="17" t="s">
        <v>950</v>
      </c>
      <c r="P109" s="19" t="s">
        <v>995</v>
      </c>
      <c r="Q109" s="20">
        <v>2014</v>
      </c>
    </row>
    <row r="110" spans="1:17" s="13" customFormat="1" ht="141" x14ac:dyDescent="0.2">
      <c r="A110" s="14">
        <v>109</v>
      </c>
      <c r="B110" s="15" t="str">
        <f>HYPERLINK("http://transportproblems.polsl.pl/pl/Archiwum/2009/zeszyt1/2009t4z1_13.pdf","Automatic generation and verification of railway interlocking control tables using FSM and NuSMV")</f>
        <v>Automatic generation and verification of railway interlocking control tables using FSM and NuSMV</v>
      </c>
      <c r="C110" s="16"/>
      <c r="D110" s="16" t="s">
        <v>45</v>
      </c>
      <c r="E110" s="17" t="s">
        <v>35</v>
      </c>
      <c r="F110" s="16" t="s">
        <v>90</v>
      </c>
      <c r="G110" s="16" t="s">
        <v>357</v>
      </c>
      <c r="H110" s="16" t="s">
        <v>113</v>
      </c>
      <c r="I110" s="16" t="s">
        <v>358</v>
      </c>
      <c r="J110" s="16" t="s">
        <v>31</v>
      </c>
      <c r="K110" s="16" t="s">
        <v>339</v>
      </c>
      <c r="L110" s="16" t="s">
        <v>33</v>
      </c>
      <c r="M110" s="16" t="s">
        <v>169</v>
      </c>
      <c r="N110" s="16" t="s">
        <v>30</v>
      </c>
      <c r="O110" s="17" t="s">
        <v>17</v>
      </c>
      <c r="P110" s="19" t="s">
        <v>995</v>
      </c>
      <c r="Q110" s="20">
        <v>2009</v>
      </c>
    </row>
    <row r="111" spans="1:17" s="13" customFormat="1" ht="71" x14ac:dyDescent="0.2">
      <c r="A111" s="14">
        <v>110</v>
      </c>
      <c r="B111" s="15" t="str">
        <f>HYPERLINK("https://pdfs.semanticscholar.org/3ce9/90a1fb62f99d22c18d2477a413787eca5721.pdf","Signalling control table generation and verification")</f>
        <v>Signalling control table generation and verification</v>
      </c>
      <c r="C111" s="25"/>
      <c r="D111" s="16" t="s">
        <v>45</v>
      </c>
      <c r="E111" s="17" t="s">
        <v>35</v>
      </c>
      <c r="F111" s="16" t="s">
        <v>90</v>
      </c>
      <c r="G111" s="16" t="s">
        <v>357</v>
      </c>
      <c r="H111" s="16" t="s">
        <v>113</v>
      </c>
      <c r="I111" s="16" t="s">
        <v>358</v>
      </c>
      <c r="J111" s="16" t="s">
        <v>31</v>
      </c>
      <c r="K111" s="16" t="s">
        <v>339</v>
      </c>
      <c r="L111" s="16" t="s">
        <v>33</v>
      </c>
      <c r="M111" s="16" t="s">
        <v>24</v>
      </c>
      <c r="N111" s="16" t="s">
        <v>25</v>
      </c>
      <c r="O111" s="17" t="s">
        <v>17</v>
      </c>
      <c r="P111" s="19" t="s">
        <v>994</v>
      </c>
      <c r="Q111" s="20">
        <v>2002</v>
      </c>
    </row>
    <row r="112" spans="1:17" s="13" customFormat="1" ht="57" x14ac:dyDescent="0.2">
      <c r="A112" s="14">
        <v>111</v>
      </c>
      <c r="B112" s="15" t="str">
        <f>HYPERLINK("https://doi.org/10.1007/3-540-56922-7_23","Verification of Real-Time Systems Using PVS")</f>
        <v>Verification of Real-Time Systems Using PVS</v>
      </c>
      <c r="C112" s="16" t="s">
        <v>199</v>
      </c>
      <c r="D112" s="16" t="s">
        <v>45</v>
      </c>
      <c r="E112" s="17" t="s">
        <v>46</v>
      </c>
      <c r="F112" s="16" t="s">
        <v>48</v>
      </c>
      <c r="G112" s="16" t="s">
        <v>48</v>
      </c>
      <c r="H112" s="16" t="s">
        <v>48</v>
      </c>
      <c r="I112" s="16" t="s">
        <v>30</v>
      </c>
      <c r="J112" s="16" t="s">
        <v>31</v>
      </c>
      <c r="K112" s="16" t="s">
        <v>32</v>
      </c>
      <c r="L112" s="16" t="s">
        <v>33</v>
      </c>
      <c r="M112" s="16" t="s">
        <v>169</v>
      </c>
      <c r="N112" s="16" t="s">
        <v>30</v>
      </c>
      <c r="O112" s="17" t="s">
        <v>951</v>
      </c>
      <c r="P112" s="19" t="s">
        <v>994</v>
      </c>
      <c r="Q112" s="20">
        <v>1993</v>
      </c>
    </row>
    <row r="113" spans="1:17" s="13" customFormat="1" ht="127" x14ac:dyDescent="0.2">
      <c r="A113" s="22">
        <v>112</v>
      </c>
      <c r="B113" s="23" t="str">
        <f>HYPERLINK("https://www.sciencedirect.com/science/article/pii/S0164121204001360","Towards modeling and evaluation of ETCS real-time communication and operation")</f>
        <v>Towards modeling and evaluation of ETCS real-time communication and operation</v>
      </c>
      <c r="C113" s="16" t="s">
        <v>66</v>
      </c>
      <c r="D113" s="18" t="s">
        <v>45</v>
      </c>
      <c r="E113" s="17" t="s">
        <v>359</v>
      </c>
      <c r="F113" s="18" t="s">
        <v>78</v>
      </c>
      <c r="G113" s="18" t="s">
        <v>360</v>
      </c>
      <c r="H113" s="18" t="s">
        <v>361</v>
      </c>
      <c r="I113" s="18" t="s">
        <v>30</v>
      </c>
      <c r="J113" s="16" t="s">
        <v>40</v>
      </c>
      <c r="K113" s="18" t="s">
        <v>41</v>
      </c>
      <c r="L113" s="18" t="s">
        <v>33</v>
      </c>
      <c r="M113" s="18" t="s">
        <v>34</v>
      </c>
      <c r="N113" s="18" t="s">
        <v>30</v>
      </c>
      <c r="O113" s="17" t="s">
        <v>916</v>
      </c>
      <c r="P113" s="19" t="s">
        <v>995</v>
      </c>
      <c r="Q113" s="20">
        <v>2005</v>
      </c>
    </row>
    <row r="114" spans="1:17" s="13" customFormat="1" ht="85" x14ac:dyDescent="0.2">
      <c r="A114" s="14">
        <v>113</v>
      </c>
      <c r="B114" s="15" t="str">
        <f>HYPERLINK("https://www.researchgate.net/publication/229059218_Formal_Methods_in_Safety-Critical_Railway_Systems","Formal Methods in Safety-Critical Railway Systems")</f>
        <v>Formal Methods in Safety-Critical Railway Systems</v>
      </c>
      <c r="C114" s="25"/>
      <c r="D114" s="16" t="s">
        <v>45</v>
      </c>
      <c r="E114" s="17" t="s">
        <v>362</v>
      </c>
      <c r="F114" s="16" t="s">
        <v>118</v>
      </c>
      <c r="G114" s="16" t="s">
        <v>363</v>
      </c>
      <c r="H114" s="16" t="s">
        <v>364</v>
      </c>
      <c r="I114" s="16" t="s">
        <v>225</v>
      </c>
      <c r="J114" s="16" t="s">
        <v>31</v>
      </c>
      <c r="K114" s="16" t="s">
        <v>22</v>
      </c>
      <c r="L114" s="16" t="s">
        <v>23</v>
      </c>
      <c r="M114" s="16" t="s">
        <v>111</v>
      </c>
      <c r="N114" s="16" t="s">
        <v>85</v>
      </c>
      <c r="O114" s="17" t="s">
        <v>933</v>
      </c>
      <c r="P114" s="19" t="s">
        <v>994</v>
      </c>
      <c r="Q114" s="20">
        <v>2007</v>
      </c>
    </row>
    <row r="115" spans="1:17" s="13" customFormat="1" ht="113" x14ac:dyDescent="0.2">
      <c r="A115" s="14">
        <v>114</v>
      </c>
      <c r="B115" s="15" t="str">
        <f>HYPERLINK("https://ieeexplore.ieee.org/abstract/document/4447700","Modeling and Supervisory Control of Railway Networks Using Petri Nets")</f>
        <v>Modeling and Supervisory Control of Railway Networks Using Petri Nets</v>
      </c>
      <c r="C115" s="25" t="s">
        <v>132</v>
      </c>
      <c r="D115" s="16" t="s">
        <v>45</v>
      </c>
      <c r="E115" s="17" t="s">
        <v>359</v>
      </c>
      <c r="F115" s="16" t="s">
        <v>78</v>
      </c>
      <c r="G115" s="16" t="s">
        <v>365</v>
      </c>
      <c r="H115" s="16" t="s">
        <v>366</v>
      </c>
      <c r="I115" s="16" t="s">
        <v>30</v>
      </c>
      <c r="J115" s="16" t="s">
        <v>31</v>
      </c>
      <c r="K115" s="16" t="s">
        <v>41</v>
      </c>
      <c r="L115" s="16" t="s">
        <v>56</v>
      </c>
      <c r="M115" s="16" t="s">
        <v>169</v>
      </c>
      <c r="N115" s="16" t="s">
        <v>30</v>
      </c>
      <c r="O115" s="17" t="s">
        <v>952</v>
      </c>
      <c r="P115" s="19" t="s">
        <v>995</v>
      </c>
      <c r="Q115" s="20">
        <v>2008</v>
      </c>
    </row>
    <row r="116" spans="1:17" s="13" customFormat="1" ht="197" x14ac:dyDescent="0.2">
      <c r="A116" s="14">
        <v>115</v>
      </c>
      <c r="B116" s="15" t="str">
        <f>HYPERLINK("https://pdfs.semanticscholar.org/8fcd/1cfb8fb098fa75205f51ab00a6700e4db0e7.pdf","Technical issues in modelling the European train control system (ETCS) using coloured petri nets and the Design/CPN tools")</f>
        <v>Technical issues in modelling the European train control system (ETCS) using coloured petri nets and the Design/CPN tools</v>
      </c>
      <c r="C116" s="25"/>
      <c r="D116" s="16" t="s">
        <v>45</v>
      </c>
      <c r="E116" s="17" t="s">
        <v>359</v>
      </c>
      <c r="F116" s="16" t="s">
        <v>78</v>
      </c>
      <c r="G116" s="16" t="s">
        <v>103</v>
      </c>
      <c r="H116" s="16" t="s">
        <v>197</v>
      </c>
      <c r="I116" s="16" t="s">
        <v>30</v>
      </c>
      <c r="J116" s="16" t="s">
        <v>40</v>
      </c>
      <c r="K116" s="16" t="s">
        <v>41</v>
      </c>
      <c r="L116" s="16" t="s">
        <v>23</v>
      </c>
      <c r="M116" s="16" t="s">
        <v>34</v>
      </c>
      <c r="N116" s="16" t="s">
        <v>30</v>
      </c>
      <c r="O116" s="17" t="s">
        <v>17</v>
      </c>
      <c r="P116" s="19" t="s">
        <v>994</v>
      </c>
      <c r="Q116" s="20">
        <v>1998</v>
      </c>
    </row>
    <row r="117" spans="1:17" s="13" customFormat="1" ht="127" x14ac:dyDescent="0.2">
      <c r="A117" s="14">
        <v>116</v>
      </c>
      <c r="B117" s="15" t="str">
        <f>HYPERLINK("http://citeseerx.ist.psu.edu/viewdoc/download?doi=10.1.1.24.585&amp;rep=rep1&amp;type=pdf","Cooperability in train control systems: Specification of scenarios using open nets")</f>
        <v>Cooperability in train control systems: Specification of scenarios using open nets</v>
      </c>
      <c r="C117" s="25" t="s">
        <v>367</v>
      </c>
      <c r="D117" s="16" t="s">
        <v>45</v>
      </c>
      <c r="E117" s="17" t="s">
        <v>359</v>
      </c>
      <c r="F117" s="16" t="s">
        <v>78</v>
      </c>
      <c r="G117" s="16" t="s">
        <v>368</v>
      </c>
      <c r="H117" s="25" t="s">
        <v>52</v>
      </c>
      <c r="I117" s="16" t="s">
        <v>30</v>
      </c>
      <c r="J117" s="16" t="s">
        <v>40</v>
      </c>
      <c r="K117" s="16" t="s">
        <v>41</v>
      </c>
      <c r="L117" s="16" t="s">
        <v>33</v>
      </c>
      <c r="M117" s="16" t="s">
        <v>34</v>
      </c>
      <c r="N117" s="16" t="s">
        <v>30</v>
      </c>
      <c r="O117" s="17" t="s">
        <v>953</v>
      </c>
      <c r="P117" s="19" t="s">
        <v>995</v>
      </c>
      <c r="Q117" s="20">
        <v>2001</v>
      </c>
    </row>
    <row r="118" spans="1:17" s="13" customFormat="1" ht="113" x14ac:dyDescent="0.2">
      <c r="A118" s="14">
        <v>117</v>
      </c>
      <c r="B118" s="15" t="str">
        <f>HYPERLINK("http://citeseerx.ist.psu.edu/viewdoc/summary?doi=10.1.1.43.9830","Secure Decentralized Control of Railway Crossings")</f>
        <v>Secure Decentralized Control of Railway Crossings</v>
      </c>
      <c r="C118" s="25"/>
      <c r="D118" s="16" t="s">
        <v>15</v>
      </c>
      <c r="E118" s="17" t="s">
        <v>53</v>
      </c>
      <c r="F118" s="16" t="s">
        <v>328</v>
      </c>
      <c r="G118" s="16" t="s">
        <v>369</v>
      </c>
      <c r="H118" s="16" t="s">
        <v>179</v>
      </c>
      <c r="I118" s="16" t="s">
        <v>30</v>
      </c>
      <c r="J118" s="16" t="s">
        <v>31</v>
      </c>
      <c r="K118" s="16" t="s">
        <v>32</v>
      </c>
      <c r="L118" s="16" t="s">
        <v>33</v>
      </c>
      <c r="M118" s="16" t="s">
        <v>34</v>
      </c>
      <c r="N118" s="16" t="s">
        <v>30</v>
      </c>
      <c r="O118" s="17" t="s">
        <v>943</v>
      </c>
      <c r="P118" s="19" t="s">
        <v>994</v>
      </c>
      <c r="Q118" s="20">
        <v>1999</v>
      </c>
    </row>
    <row r="119" spans="1:17" s="13" customFormat="1" ht="113" x14ac:dyDescent="0.2">
      <c r="A119" s="14">
        <v>118</v>
      </c>
      <c r="B119" s="15" t="str">
        <f>HYPERLINK("https://link.springer.com/chapter/10.1007/3-540-48249-0_35","Formal Specification and Development of a Safety-Critical Train Management System")</f>
        <v>Formal Specification and Development of a Safety-Critical Train Management System</v>
      </c>
      <c r="C119" s="16" t="s">
        <v>199</v>
      </c>
      <c r="D119" s="16" t="s">
        <v>15</v>
      </c>
      <c r="E119" s="17" t="s">
        <v>370</v>
      </c>
      <c r="F119" s="16" t="s">
        <v>371</v>
      </c>
      <c r="G119" s="16" t="s">
        <v>371</v>
      </c>
      <c r="H119" s="16" t="s">
        <v>372</v>
      </c>
      <c r="I119" s="16" t="s">
        <v>30</v>
      </c>
      <c r="J119" s="16" t="s">
        <v>40</v>
      </c>
      <c r="K119" s="16" t="s">
        <v>97</v>
      </c>
      <c r="L119" s="16" t="s">
        <v>56</v>
      </c>
      <c r="M119" s="16" t="s">
        <v>24</v>
      </c>
      <c r="N119" s="16" t="s">
        <v>25</v>
      </c>
      <c r="O119" s="17" t="s">
        <v>932</v>
      </c>
      <c r="P119" s="19" t="s">
        <v>994</v>
      </c>
      <c r="Q119" s="20">
        <v>1999</v>
      </c>
    </row>
    <row r="120" spans="1:17" s="13" customFormat="1" ht="85" x14ac:dyDescent="0.2">
      <c r="A120" s="14">
        <v>119</v>
      </c>
      <c r="B120" s="15" t="str">
        <f>HYPERLINK("https://www.sciencedirect.com/science/article/pii/S0306437914001835?via%3Dihub","Efficient formalization of railway interlocking data in RailML")</f>
        <v>Efficient formalization of railway interlocking data in RailML</v>
      </c>
      <c r="C120" s="16" t="s">
        <v>66</v>
      </c>
      <c r="D120" s="16" t="s">
        <v>57</v>
      </c>
      <c r="E120" s="17" t="s">
        <v>58</v>
      </c>
      <c r="F120" s="16" t="s">
        <v>373</v>
      </c>
      <c r="G120" s="16" t="s">
        <v>374</v>
      </c>
      <c r="H120" s="25" t="s">
        <v>52</v>
      </c>
      <c r="I120" s="16" t="s">
        <v>30</v>
      </c>
      <c r="J120" s="16" t="s">
        <v>31</v>
      </c>
      <c r="K120" s="16" t="s">
        <v>375</v>
      </c>
      <c r="L120" s="16" t="s">
        <v>110</v>
      </c>
      <c r="M120" s="16" t="s">
        <v>24</v>
      </c>
      <c r="N120" s="16" t="s">
        <v>25</v>
      </c>
      <c r="O120" s="17" t="s">
        <v>954</v>
      </c>
      <c r="P120" s="19" t="s">
        <v>995</v>
      </c>
      <c r="Q120" s="20">
        <v>2015</v>
      </c>
    </row>
    <row r="121" spans="1:17" s="13" customFormat="1" ht="57" x14ac:dyDescent="0.2">
      <c r="A121" s="14">
        <v>120</v>
      </c>
      <c r="B121" s="15" t="str">
        <f>HYPERLINK("https://arxiv.org/pdf/1506.03554.pdf","Verification of railway interlocking systems")</f>
        <v>Verification of railway interlocking systems</v>
      </c>
      <c r="C121" s="25" t="s">
        <v>376</v>
      </c>
      <c r="D121" s="16" t="s">
        <v>45</v>
      </c>
      <c r="E121" s="17" t="s">
        <v>377</v>
      </c>
      <c r="F121" s="16" t="s">
        <v>378</v>
      </c>
      <c r="G121" s="16" t="s">
        <v>379</v>
      </c>
      <c r="H121" s="16" t="s">
        <v>380</v>
      </c>
      <c r="I121" s="16" t="s">
        <v>30</v>
      </c>
      <c r="J121" s="16" t="s">
        <v>31</v>
      </c>
      <c r="K121" s="16" t="s">
        <v>339</v>
      </c>
      <c r="L121" s="16" t="s">
        <v>23</v>
      </c>
      <c r="M121" s="16" t="s">
        <v>34</v>
      </c>
      <c r="N121" s="16" t="s">
        <v>30</v>
      </c>
      <c r="O121" s="17" t="s">
        <v>376</v>
      </c>
      <c r="P121" s="19" t="s">
        <v>995</v>
      </c>
      <c r="Q121" s="20">
        <v>2015</v>
      </c>
    </row>
    <row r="122" spans="1:17" s="13" customFormat="1" ht="155" x14ac:dyDescent="0.2">
      <c r="A122" s="14">
        <v>121</v>
      </c>
      <c r="B122" s="15" t="str">
        <f>HYPERLINK("https://ieeexplore.ieee.org/document/1297524","Intelligent railway interlocking safety verification based on annotated logic program and its simulator")</f>
        <v>Intelligent railway interlocking safety verification based on annotated logic program and its simulator</v>
      </c>
      <c r="C122" s="25" t="s">
        <v>132</v>
      </c>
      <c r="D122" s="16" t="s">
        <v>45</v>
      </c>
      <c r="E122" s="17" t="s">
        <v>381</v>
      </c>
      <c r="F122" s="16" t="s">
        <v>17</v>
      </c>
      <c r="G122" s="16" t="s">
        <v>382</v>
      </c>
      <c r="H122" s="25" t="s">
        <v>52</v>
      </c>
      <c r="I122" s="16" t="s">
        <v>30</v>
      </c>
      <c r="J122" s="16" t="s">
        <v>31</v>
      </c>
      <c r="K122" s="16" t="s">
        <v>339</v>
      </c>
      <c r="L122" s="16" t="s">
        <v>33</v>
      </c>
      <c r="M122" s="16" t="s">
        <v>34</v>
      </c>
      <c r="N122" s="16" t="s">
        <v>30</v>
      </c>
      <c r="O122" s="17" t="s">
        <v>17</v>
      </c>
      <c r="P122" s="19" t="s">
        <v>994</v>
      </c>
      <c r="Q122" s="20">
        <v>2004</v>
      </c>
    </row>
    <row r="123" spans="1:17" s="13" customFormat="1" ht="113" x14ac:dyDescent="0.2">
      <c r="A123" s="14">
        <v>122</v>
      </c>
      <c r="B123" s="15" t="str">
        <f>HYPERLINK("https://ieeexplore.ieee.org/document/5477057","Model Checking PLC Software Written in Function Block Diagram")</f>
        <v>Model Checking PLC Software Written in Function Block Diagram</v>
      </c>
      <c r="C123" s="25" t="s">
        <v>132</v>
      </c>
      <c r="D123" s="16" t="s">
        <v>45</v>
      </c>
      <c r="E123" s="17" t="s">
        <v>377</v>
      </c>
      <c r="F123" s="16" t="s">
        <v>17</v>
      </c>
      <c r="G123" s="16" t="s">
        <v>383</v>
      </c>
      <c r="H123" s="16" t="s">
        <v>113</v>
      </c>
      <c r="I123" s="16" t="s">
        <v>30</v>
      </c>
      <c r="J123" s="16" t="s">
        <v>31</v>
      </c>
      <c r="K123" s="16" t="s">
        <v>339</v>
      </c>
      <c r="L123" s="16" t="s">
        <v>23</v>
      </c>
      <c r="M123" s="16" t="s">
        <v>24</v>
      </c>
      <c r="N123" s="16" t="s">
        <v>25</v>
      </c>
      <c r="O123" s="17" t="s">
        <v>955</v>
      </c>
      <c r="P123" s="19" t="s">
        <v>994</v>
      </c>
      <c r="Q123" s="20">
        <v>2010</v>
      </c>
    </row>
    <row r="124" spans="1:17" s="13" customFormat="1" ht="71" x14ac:dyDescent="0.2">
      <c r="A124" s="14">
        <v>123</v>
      </c>
      <c r="B124" s="15" t="str">
        <f>HYPERLINK("https://www.info.ucl.ac.be/~pschaus/assets/publi/esm15-interlocking.pdf","Verification by discrete simulation of interlocking systems")</f>
        <v>Verification by discrete simulation of interlocking systems</v>
      </c>
      <c r="C124" s="25" t="s">
        <v>132</v>
      </c>
      <c r="D124" s="16" t="s">
        <v>45</v>
      </c>
      <c r="E124" s="17" t="s">
        <v>384</v>
      </c>
      <c r="F124" s="16" t="s">
        <v>385</v>
      </c>
      <c r="G124" s="16" t="s">
        <v>385</v>
      </c>
      <c r="H124" s="25" t="s">
        <v>386</v>
      </c>
      <c r="I124" s="16" t="s">
        <v>30</v>
      </c>
      <c r="J124" s="16" t="s">
        <v>31</v>
      </c>
      <c r="K124" s="16" t="s">
        <v>339</v>
      </c>
      <c r="L124" s="16" t="s">
        <v>56</v>
      </c>
      <c r="M124" s="16" t="s">
        <v>34</v>
      </c>
      <c r="N124" s="16" t="s">
        <v>30</v>
      </c>
      <c r="O124" s="17" t="s">
        <v>956</v>
      </c>
      <c r="P124" s="19" t="s">
        <v>994</v>
      </c>
      <c r="Q124" s="20">
        <v>2015</v>
      </c>
    </row>
    <row r="125" spans="1:17" s="13" customFormat="1" ht="85" x14ac:dyDescent="0.2">
      <c r="A125" s="14">
        <v>124</v>
      </c>
      <c r="B125" s="15" t="str">
        <f>HYPERLINK("https://doi.org/10.1109/MTITS.2015.7223292","A model pattern of railway interlocking system by Petri nets")</f>
        <v>A model pattern of railway interlocking system by Petri nets</v>
      </c>
      <c r="C125" s="25" t="s">
        <v>132</v>
      </c>
      <c r="D125" s="16" t="s">
        <v>45</v>
      </c>
      <c r="E125" s="17" t="s">
        <v>387</v>
      </c>
      <c r="F125" s="16" t="s">
        <v>78</v>
      </c>
      <c r="G125" s="16" t="s">
        <v>388</v>
      </c>
      <c r="H125" s="16" t="s">
        <v>197</v>
      </c>
      <c r="I125" s="16" t="s">
        <v>30</v>
      </c>
      <c r="J125" s="16" t="s">
        <v>31</v>
      </c>
      <c r="K125" s="16" t="s">
        <v>339</v>
      </c>
      <c r="L125" s="16" t="s">
        <v>56</v>
      </c>
      <c r="M125" s="16" t="s">
        <v>34</v>
      </c>
      <c r="N125" s="16" t="s">
        <v>30</v>
      </c>
      <c r="O125" s="17" t="s">
        <v>17</v>
      </c>
      <c r="P125" s="19" t="s">
        <v>994</v>
      </c>
      <c r="Q125" s="20">
        <v>2015</v>
      </c>
    </row>
    <row r="126" spans="1:17" s="13" customFormat="1" ht="113" x14ac:dyDescent="0.2">
      <c r="A126" s="14">
        <v>125</v>
      </c>
      <c r="B126" s="15" t="str">
        <f>HYPERLINK("http://dx.doi.org/10.14279/tuj.eceasst.35.547.585","Automatically verifying railway interlockings using SAT-based model checking")</f>
        <v>Automatically verifying railway interlockings using SAT-based model checking</v>
      </c>
      <c r="C126" s="25" t="s">
        <v>389</v>
      </c>
      <c r="D126" s="16" t="s">
        <v>45</v>
      </c>
      <c r="E126" s="17" t="s">
        <v>390</v>
      </c>
      <c r="F126" s="16" t="s">
        <v>391</v>
      </c>
      <c r="G126" s="16" t="s">
        <v>392</v>
      </c>
      <c r="H126" s="25" t="s">
        <v>52</v>
      </c>
      <c r="I126" s="16" t="s">
        <v>30</v>
      </c>
      <c r="J126" s="16" t="s">
        <v>31</v>
      </c>
      <c r="K126" s="16" t="s">
        <v>339</v>
      </c>
      <c r="L126" s="16" t="s">
        <v>210</v>
      </c>
      <c r="M126" s="16" t="s">
        <v>169</v>
      </c>
      <c r="N126" s="16" t="s">
        <v>30</v>
      </c>
      <c r="O126" s="17" t="s">
        <v>957</v>
      </c>
      <c r="P126" s="19" t="s">
        <v>995</v>
      </c>
      <c r="Q126" s="20">
        <v>2010</v>
      </c>
    </row>
    <row r="127" spans="1:17" s="13" customFormat="1" ht="169" x14ac:dyDescent="0.2">
      <c r="A127" s="14">
        <v>126</v>
      </c>
      <c r="B127" s="27" t="str">
        <f>HYPERLINK("https://doi.org/10.1007/s00165-010-0172-1","Automated property verification for large scale B models with ProB")</f>
        <v>Automated property verification for large scale B models with ProB</v>
      </c>
      <c r="C127" s="16" t="s">
        <v>199</v>
      </c>
      <c r="D127" s="24" t="s">
        <v>45</v>
      </c>
      <c r="E127" s="17" t="s">
        <v>393</v>
      </c>
      <c r="F127" s="24" t="s">
        <v>394</v>
      </c>
      <c r="G127" s="24" t="s">
        <v>395</v>
      </c>
      <c r="H127" s="24" t="s">
        <v>396</v>
      </c>
      <c r="I127" s="24" t="s">
        <v>397</v>
      </c>
      <c r="J127" s="24" t="s">
        <v>398</v>
      </c>
      <c r="K127" s="24" t="s">
        <v>399</v>
      </c>
      <c r="L127" s="24" t="s">
        <v>110</v>
      </c>
      <c r="M127" s="24" t="s">
        <v>111</v>
      </c>
      <c r="N127" s="24" t="s">
        <v>25</v>
      </c>
      <c r="O127" s="17" t="s">
        <v>944</v>
      </c>
      <c r="P127" s="19" t="s">
        <v>995</v>
      </c>
      <c r="Q127" s="20">
        <v>2011</v>
      </c>
    </row>
    <row r="128" spans="1:17" s="13" customFormat="1" ht="113" x14ac:dyDescent="0.2">
      <c r="A128" s="22">
        <v>127</v>
      </c>
      <c r="B128" s="18" t="s">
        <v>400</v>
      </c>
      <c r="C128" s="25" t="s">
        <v>401</v>
      </c>
      <c r="D128" s="18" t="s">
        <v>45</v>
      </c>
      <c r="E128" s="17" t="s">
        <v>153</v>
      </c>
      <c r="F128" s="18" t="s">
        <v>318</v>
      </c>
      <c r="G128" s="18" t="s">
        <v>318</v>
      </c>
      <c r="H128" s="18" t="s">
        <v>319</v>
      </c>
      <c r="I128" s="18" t="s">
        <v>30</v>
      </c>
      <c r="J128" s="16" t="s">
        <v>31</v>
      </c>
      <c r="K128" s="16" t="s">
        <v>375</v>
      </c>
      <c r="L128" s="18" t="s">
        <v>33</v>
      </c>
      <c r="M128" s="18" t="s">
        <v>34</v>
      </c>
      <c r="N128" s="18" t="s">
        <v>30</v>
      </c>
      <c r="O128" s="17" t="s">
        <v>17</v>
      </c>
      <c r="P128" s="19" t="s">
        <v>994</v>
      </c>
      <c r="Q128" s="20">
        <v>1997</v>
      </c>
    </row>
    <row r="129" spans="1:17" s="13" customFormat="1" ht="113" x14ac:dyDescent="0.2">
      <c r="A129" s="14">
        <v>128</v>
      </c>
      <c r="B129" s="15" t="str">
        <f>HYPERLINK("https://pdfs.semanticscholar.org/2f07/4128e1674e5b0d02fd02b1987f82127559c8.pdf","Verification of interlockings: from control tables to ladder logic diagrams")</f>
        <v>Verification of interlockings: from control tables to ladder logic diagrams</v>
      </c>
      <c r="C129" s="25"/>
      <c r="D129" s="16" t="s">
        <v>45</v>
      </c>
      <c r="E129" s="17" t="s">
        <v>46</v>
      </c>
      <c r="F129" s="28" t="s">
        <v>402</v>
      </c>
      <c r="G129" s="16" t="s">
        <v>402</v>
      </c>
      <c r="H129" s="16" t="s">
        <v>403</v>
      </c>
      <c r="I129" s="16" t="s">
        <v>30</v>
      </c>
      <c r="J129" s="16" t="s">
        <v>31</v>
      </c>
      <c r="K129" s="16" t="s">
        <v>32</v>
      </c>
      <c r="L129" s="16" t="s">
        <v>210</v>
      </c>
      <c r="M129" s="16" t="s">
        <v>34</v>
      </c>
      <c r="N129" s="16" t="s">
        <v>30</v>
      </c>
      <c r="O129" s="17" t="s">
        <v>943</v>
      </c>
      <c r="P129" s="19" t="s">
        <v>994</v>
      </c>
      <c r="Q129" s="20">
        <v>1998</v>
      </c>
    </row>
    <row r="130" spans="1:17" s="13" customFormat="1" ht="99" x14ac:dyDescent="0.2">
      <c r="A130" s="14">
        <v>129</v>
      </c>
      <c r="B130" s="15" t="str">
        <f>HYPERLINK("https://doi.org/10.1109/CMPASS.1995.521887","The safety guaranteeing system at station Hoorn-Kersenboogerd")</f>
        <v>The safety guaranteeing system at station Hoorn-Kersenboogerd</v>
      </c>
      <c r="C130" s="25" t="s">
        <v>132</v>
      </c>
      <c r="D130" s="16" t="s">
        <v>45</v>
      </c>
      <c r="E130" s="17" t="s">
        <v>404</v>
      </c>
      <c r="F130" s="16" t="s">
        <v>405</v>
      </c>
      <c r="G130" s="16" t="s">
        <v>406</v>
      </c>
      <c r="H130" s="16" t="s">
        <v>407</v>
      </c>
      <c r="I130" s="16" t="s">
        <v>30</v>
      </c>
      <c r="J130" s="16" t="s">
        <v>31</v>
      </c>
      <c r="K130" s="16" t="s">
        <v>339</v>
      </c>
      <c r="L130" s="16" t="s">
        <v>33</v>
      </c>
      <c r="M130" s="16" t="s">
        <v>34</v>
      </c>
      <c r="N130" s="16" t="s">
        <v>25</v>
      </c>
      <c r="O130" s="17" t="s">
        <v>958</v>
      </c>
      <c r="P130" s="19" t="s">
        <v>994</v>
      </c>
      <c r="Q130" s="20">
        <v>1995</v>
      </c>
    </row>
    <row r="131" spans="1:17" s="13" customFormat="1" ht="141" x14ac:dyDescent="0.2">
      <c r="A131" s="14">
        <v>130</v>
      </c>
      <c r="B131" s="15" t="str">
        <f>HYPERLINK("http://www.informatik.uni-bremen.de/agbs/jp/papers/peleskaforms2003.ps","Generation of Executable Railway Control Components from Domain-Specific Descriptions")</f>
        <v>Generation of Executable Railway Control Components from Domain-Specific Descriptions</v>
      </c>
      <c r="C131" s="25"/>
      <c r="D131" s="16" t="s">
        <v>45</v>
      </c>
      <c r="E131" s="17" t="s">
        <v>200</v>
      </c>
      <c r="F131" s="16" t="s">
        <v>160</v>
      </c>
      <c r="G131" s="16" t="s">
        <v>408</v>
      </c>
      <c r="H131" s="25" t="s">
        <v>52</v>
      </c>
      <c r="I131" s="16" t="s">
        <v>30</v>
      </c>
      <c r="J131" s="16" t="s">
        <v>31</v>
      </c>
      <c r="K131" s="16" t="s">
        <v>339</v>
      </c>
      <c r="L131" s="16" t="s">
        <v>33</v>
      </c>
      <c r="M131" s="16" t="s">
        <v>34</v>
      </c>
      <c r="N131" s="16" t="s">
        <v>30</v>
      </c>
      <c r="O131" s="17" t="s">
        <v>959</v>
      </c>
      <c r="P131" s="19" t="s">
        <v>994</v>
      </c>
      <c r="Q131" s="20">
        <v>2003</v>
      </c>
    </row>
    <row r="132" spans="1:17" s="13" customFormat="1" ht="71" x14ac:dyDescent="0.2">
      <c r="A132" s="14">
        <v>131</v>
      </c>
      <c r="B132" s="15" t="str">
        <f>HYPERLINK("http://www.informatik.uni-bremen.de/agra/doc/konf/formsformat2004_train_verification.pdf","Automated verification for train control systems")</f>
        <v>Automated verification for train control systems</v>
      </c>
      <c r="C132" s="25"/>
      <c r="D132" s="16" t="s">
        <v>45</v>
      </c>
      <c r="E132" s="17" t="s">
        <v>390</v>
      </c>
      <c r="F132" s="16" t="s">
        <v>409</v>
      </c>
      <c r="G132" s="16" t="s">
        <v>410</v>
      </c>
      <c r="H132" s="25" t="s">
        <v>52</v>
      </c>
      <c r="I132" s="16" t="s">
        <v>30</v>
      </c>
      <c r="J132" s="25" t="s">
        <v>31</v>
      </c>
      <c r="K132" s="16" t="s">
        <v>41</v>
      </c>
      <c r="L132" s="16" t="s">
        <v>23</v>
      </c>
      <c r="M132" s="16" t="s">
        <v>34</v>
      </c>
      <c r="N132" s="16" t="s">
        <v>30</v>
      </c>
      <c r="O132" s="17" t="s">
        <v>960</v>
      </c>
      <c r="P132" s="19" t="s">
        <v>994</v>
      </c>
      <c r="Q132" s="20">
        <v>2004</v>
      </c>
    </row>
    <row r="133" spans="1:17" s="13" customFormat="1" ht="57" x14ac:dyDescent="0.2">
      <c r="A133" s="14">
        <v>132</v>
      </c>
      <c r="B133" s="15" t="str">
        <f>HYPERLINK("http://citeseerx.ist.psu.edu/viewdoc/download?doi=10.1.1.54.6662&amp;rep=rep1&amp;type=pdf","Formalising railway interlocking systems")</f>
        <v>Formalising railway interlocking systems</v>
      </c>
      <c r="C133" s="25"/>
      <c r="D133" s="16" t="s">
        <v>45</v>
      </c>
      <c r="E133" s="17" t="s">
        <v>384</v>
      </c>
      <c r="F133" s="16" t="s">
        <v>411</v>
      </c>
      <c r="G133" s="16" t="s">
        <v>412</v>
      </c>
      <c r="H133" s="16" t="s">
        <v>411</v>
      </c>
      <c r="I133" s="16" t="s">
        <v>30</v>
      </c>
      <c r="J133" s="16" t="s">
        <v>31</v>
      </c>
      <c r="K133" s="16" t="s">
        <v>339</v>
      </c>
      <c r="L133" s="16" t="s">
        <v>23</v>
      </c>
      <c r="M133" s="16" t="s">
        <v>24</v>
      </c>
      <c r="N133" s="16" t="s">
        <v>85</v>
      </c>
      <c r="O133" s="17" t="s">
        <v>17</v>
      </c>
      <c r="P133" s="19" t="s">
        <v>994</v>
      </c>
      <c r="Q133" s="20">
        <v>1998</v>
      </c>
    </row>
    <row r="134" spans="1:17" s="13" customFormat="1" ht="155" x14ac:dyDescent="0.2">
      <c r="A134" s="14">
        <v>133</v>
      </c>
      <c r="B134" s="15" t="str">
        <f>HYPERLINK("https://www.witpress.com/Secure/elibrary/papers/CR08/CR08015FU1.pdf","Industrialising a proof-based verification approach of computerised interlocking systems")</f>
        <v>Industrialising a proof-based verification approach of computerised interlocking systems</v>
      </c>
      <c r="C134" s="25" t="s">
        <v>413</v>
      </c>
      <c r="D134" s="16" t="s">
        <v>45</v>
      </c>
      <c r="E134" s="17" t="s">
        <v>35</v>
      </c>
      <c r="F134" s="16" t="s">
        <v>17</v>
      </c>
      <c r="G134" s="16" t="s">
        <v>414</v>
      </c>
      <c r="H134" s="16" t="s">
        <v>415</v>
      </c>
      <c r="I134" s="16" t="s">
        <v>215</v>
      </c>
      <c r="J134" s="16" t="s">
        <v>31</v>
      </c>
      <c r="K134" s="16" t="s">
        <v>339</v>
      </c>
      <c r="L134" s="16" t="s">
        <v>23</v>
      </c>
      <c r="M134" s="16" t="s">
        <v>24</v>
      </c>
      <c r="N134" s="16" t="s">
        <v>25</v>
      </c>
      <c r="O134" s="17" t="s">
        <v>17</v>
      </c>
      <c r="P134" s="19" t="s">
        <v>994</v>
      </c>
      <c r="Q134" s="20">
        <v>2008</v>
      </c>
    </row>
    <row r="135" spans="1:17" s="13" customFormat="1" ht="155" x14ac:dyDescent="0.2">
      <c r="A135" s="14">
        <v>134</v>
      </c>
      <c r="B135" s="15" t="str">
        <f>HYPERLINK("https://doi.org/10.1007/s40534-016-0119-1","Verifying the accuracy of interlocking tables for railway signalling systems using abstract state machines")</f>
        <v>Verifying the accuracy of interlocking tables for railway signalling systems using abstract state machines</v>
      </c>
      <c r="C135" s="16" t="s">
        <v>199</v>
      </c>
      <c r="D135" s="16" t="s">
        <v>45</v>
      </c>
      <c r="E135" s="17" t="s">
        <v>35</v>
      </c>
      <c r="F135" s="16" t="s">
        <v>233</v>
      </c>
      <c r="G135" s="16" t="s">
        <v>416</v>
      </c>
      <c r="H135" s="16" t="s">
        <v>113</v>
      </c>
      <c r="I135" s="16" t="s">
        <v>30</v>
      </c>
      <c r="J135" s="16" t="s">
        <v>31</v>
      </c>
      <c r="K135" s="16" t="s">
        <v>339</v>
      </c>
      <c r="L135" s="16" t="s">
        <v>33</v>
      </c>
      <c r="M135" s="16" t="s">
        <v>169</v>
      </c>
      <c r="N135" s="16" t="s">
        <v>30</v>
      </c>
      <c r="O135" s="17" t="s">
        <v>961</v>
      </c>
      <c r="P135" s="19" t="s">
        <v>995</v>
      </c>
      <c r="Q135" s="20">
        <v>2016</v>
      </c>
    </row>
    <row r="136" spans="1:17" s="13" customFormat="1" ht="113" x14ac:dyDescent="0.2">
      <c r="A136" s="14">
        <v>135</v>
      </c>
      <c r="B136" s="15" t="str">
        <f>HYPERLINK("https://ieeexplore.ieee.org/iel7/74/6645123/06645212.pdf","Automata-based railway signaling and interlocking system design")</f>
        <v>Automata-based railway signaling and interlocking system design</v>
      </c>
      <c r="C136" s="25" t="s">
        <v>132</v>
      </c>
      <c r="D136" s="16" t="s">
        <v>45</v>
      </c>
      <c r="E136" s="17" t="s">
        <v>384</v>
      </c>
      <c r="F136" s="16" t="s">
        <v>50</v>
      </c>
      <c r="G136" s="16" t="s">
        <v>417</v>
      </c>
      <c r="H136" s="16" t="s">
        <v>52</v>
      </c>
      <c r="I136" s="16" t="s">
        <v>30</v>
      </c>
      <c r="J136" s="16" t="s">
        <v>31</v>
      </c>
      <c r="K136" s="16" t="s">
        <v>339</v>
      </c>
      <c r="L136" s="16" t="s">
        <v>56</v>
      </c>
      <c r="M136" s="16" t="s">
        <v>34</v>
      </c>
      <c r="N136" s="16" t="s">
        <v>30</v>
      </c>
      <c r="O136" s="17" t="s">
        <v>17</v>
      </c>
      <c r="P136" s="19" t="s">
        <v>995</v>
      </c>
      <c r="Q136" s="20">
        <v>2013</v>
      </c>
    </row>
    <row r="137" spans="1:17" s="13" customFormat="1" ht="85" x14ac:dyDescent="0.2">
      <c r="A137" s="14">
        <v>136</v>
      </c>
      <c r="B137" s="15" t="str">
        <f>HYPERLINK("https://doi.org/10.1145/1081180.1081197","Instantiating generic charts for railway interlocking systems")</f>
        <v>Instantiating generic charts for railway interlocking systems</v>
      </c>
      <c r="C137" s="16" t="s">
        <v>14</v>
      </c>
      <c r="D137" s="16" t="s">
        <v>57</v>
      </c>
      <c r="E137" s="17" t="s">
        <v>418</v>
      </c>
      <c r="F137" s="16" t="s">
        <v>177</v>
      </c>
      <c r="G137" s="16" t="s">
        <v>177</v>
      </c>
      <c r="H137" s="18" t="s">
        <v>179</v>
      </c>
      <c r="I137" s="24" t="s">
        <v>358</v>
      </c>
      <c r="J137" s="16" t="s">
        <v>31</v>
      </c>
      <c r="K137" s="16" t="s">
        <v>339</v>
      </c>
      <c r="L137" s="16" t="s">
        <v>33</v>
      </c>
      <c r="M137" s="16" t="s">
        <v>34</v>
      </c>
      <c r="N137" s="16" t="s">
        <v>30</v>
      </c>
      <c r="O137" s="17" t="s">
        <v>943</v>
      </c>
      <c r="P137" s="19" t="s">
        <v>994</v>
      </c>
      <c r="Q137" s="20">
        <v>2005</v>
      </c>
    </row>
    <row r="138" spans="1:17" s="13" customFormat="1" ht="127" x14ac:dyDescent="0.2">
      <c r="A138" s="14">
        <v>137</v>
      </c>
      <c r="B138" s="15" t="str">
        <f>HYPERLINK("https://dl.acm.org/citation.cfm?id=1316555","Experimenting with diversity in the model driven development of a railway signaling system")</f>
        <v>Experimenting with diversity in the model driven development of a railway signaling system</v>
      </c>
      <c r="C138" s="16" t="s">
        <v>14</v>
      </c>
      <c r="D138" s="16" t="s">
        <v>57</v>
      </c>
      <c r="E138" s="17" t="s">
        <v>418</v>
      </c>
      <c r="F138" s="24" t="s">
        <v>419</v>
      </c>
      <c r="G138" s="24" t="s">
        <v>420</v>
      </c>
      <c r="H138" s="24" t="s">
        <v>54</v>
      </c>
      <c r="I138" s="24" t="s">
        <v>421</v>
      </c>
      <c r="J138" s="16" t="s">
        <v>31</v>
      </c>
      <c r="K138" s="24" t="s">
        <v>339</v>
      </c>
      <c r="L138" s="24" t="s">
        <v>56</v>
      </c>
      <c r="M138" s="24" t="s">
        <v>24</v>
      </c>
      <c r="N138" s="16" t="s">
        <v>30</v>
      </c>
      <c r="O138" s="17" t="s">
        <v>17</v>
      </c>
      <c r="P138" s="19" t="s">
        <v>994</v>
      </c>
      <c r="Q138" s="20">
        <v>2007</v>
      </c>
    </row>
    <row r="139" spans="1:17" s="13" customFormat="1" ht="85" x14ac:dyDescent="0.2">
      <c r="A139" s="14">
        <v>138</v>
      </c>
      <c r="B139" s="15" t="str">
        <f>HYPERLINK("http://dl.acm.org/citation.cfm?id=298597","Automatic verification of railway interlocking systems: a case study")</f>
        <v>Automatic verification of railway interlocking systems: a case study</v>
      </c>
      <c r="C139" s="16" t="s">
        <v>14</v>
      </c>
      <c r="D139" s="16" t="s">
        <v>45</v>
      </c>
      <c r="E139" s="17" t="s">
        <v>46</v>
      </c>
      <c r="F139" s="24" t="s">
        <v>17</v>
      </c>
      <c r="G139" s="24" t="s">
        <v>422</v>
      </c>
      <c r="H139" s="24" t="s">
        <v>423</v>
      </c>
      <c r="I139" s="24" t="s">
        <v>424</v>
      </c>
      <c r="J139" s="16" t="s">
        <v>31</v>
      </c>
      <c r="K139" s="24" t="s">
        <v>339</v>
      </c>
      <c r="L139" s="24" t="s">
        <v>23</v>
      </c>
      <c r="M139" s="24" t="s">
        <v>24</v>
      </c>
      <c r="N139" s="16" t="s">
        <v>25</v>
      </c>
      <c r="O139" s="17" t="s">
        <v>17</v>
      </c>
      <c r="P139" s="19" t="s">
        <v>994</v>
      </c>
      <c r="Q139" s="20">
        <v>1998</v>
      </c>
    </row>
    <row r="140" spans="1:17" s="13" customFormat="1" ht="71" x14ac:dyDescent="0.2">
      <c r="A140" s="14">
        <v>139</v>
      </c>
      <c r="B140" s="15" t="str">
        <f>HYPERLINK("http://dl.acm.org/citation.cfm?id=1151816.1151827","Tool support for checking railway interlocking designs")</f>
        <v>Tool support for checking railway interlocking designs</v>
      </c>
      <c r="C140" s="16" t="s">
        <v>14</v>
      </c>
      <c r="D140" s="16" t="s">
        <v>45</v>
      </c>
      <c r="E140" s="17" t="s">
        <v>35</v>
      </c>
      <c r="F140" s="24" t="s">
        <v>425</v>
      </c>
      <c r="G140" s="24" t="s">
        <v>113</v>
      </c>
      <c r="H140" s="24" t="s">
        <v>113</v>
      </c>
      <c r="I140" s="24" t="s">
        <v>358</v>
      </c>
      <c r="J140" s="16" t="s">
        <v>31</v>
      </c>
      <c r="K140" s="24" t="s">
        <v>339</v>
      </c>
      <c r="L140" s="24" t="s">
        <v>56</v>
      </c>
      <c r="M140" s="24" t="s">
        <v>34</v>
      </c>
      <c r="N140" s="16" t="s">
        <v>30</v>
      </c>
      <c r="O140" s="17" t="s">
        <v>17</v>
      </c>
      <c r="P140" s="19" t="s">
        <v>994</v>
      </c>
      <c r="Q140" s="20">
        <v>2006</v>
      </c>
    </row>
    <row r="141" spans="1:17" s="13" customFormat="1" ht="85" x14ac:dyDescent="0.2">
      <c r="A141" s="14">
        <v>140</v>
      </c>
      <c r="B141" s="15" t="str">
        <f>HYPERLINK("http://dl.acm.org/citation.cfm?id=783106.783141","Modelling large railway interlockings and model checking small ones")</f>
        <v>Modelling large railway interlockings and model checking small ones</v>
      </c>
      <c r="C141" s="16" t="s">
        <v>14</v>
      </c>
      <c r="D141" s="16" t="s">
        <v>45</v>
      </c>
      <c r="E141" s="17" t="s">
        <v>35</v>
      </c>
      <c r="F141" s="24" t="s">
        <v>233</v>
      </c>
      <c r="G141" s="24" t="s">
        <v>416</v>
      </c>
      <c r="H141" s="24" t="s">
        <v>113</v>
      </c>
      <c r="I141" s="24" t="s">
        <v>358</v>
      </c>
      <c r="J141" s="16" t="s">
        <v>31</v>
      </c>
      <c r="K141" s="24" t="s">
        <v>339</v>
      </c>
      <c r="L141" s="24" t="s">
        <v>23</v>
      </c>
      <c r="M141" s="24" t="s">
        <v>34</v>
      </c>
      <c r="N141" s="16" t="s">
        <v>30</v>
      </c>
      <c r="O141" s="17" t="s">
        <v>962</v>
      </c>
      <c r="P141" s="19" t="s">
        <v>994</v>
      </c>
      <c r="Q141" s="20">
        <v>2003</v>
      </c>
    </row>
    <row r="142" spans="1:17" s="13" customFormat="1" ht="71" x14ac:dyDescent="0.2">
      <c r="A142" s="14">
        <v>141</v>
      </c>
      <c r="B142" s="15" t="str">
        <f>HYPERLINK("https://dl.acm.org/citation.cfm?id=563836","Model checking railway interlocking systems")</f>
        <v>Model checking railway interlocking systems</v>
      </c>
      <c r="C142" s="16" t="s">
        <v>14</v>
      </c>
      <c r="D142" s="16" t="s">
        <v>45</v>
      </c>
      <c r="E142" s="17" t="s">
        <v>35</v>
      </c>
      <c r="F142" s="24" t="s">
        <v>318</v>
      </c>
      <c r="G142" s="24" t="s">
        <v>318</v>
      </c>
      <c r="H142" s="24" t="s">
        <v>319</v>
      </c>
      <c r="I142" s="24" t="s">
        <v>358</v>
      </c>
      <c r="J142" s="16" t="s">
        <v>31</v>
      </c>
      <c r="K142" s="24" t="s">
        <v>339</v>
      </c>
      <c r="L142" s="24" t="s">
        <v>33</v>
      </c>
      <c r="M142" s="24" t="s">
        <v>34</v>
      </c>
      <c r="N142" s="16" t="s">
        <v>30</v>
      </c>
      <c r="O142" s="17" t="s">
        <v>962</v>
      </c>
      <c r="P142" s="19" t="s">
        <v>994</v>
      </c>
      <c r="Q142" s="20">
        <v>2002</v>
      </c>
    </row>
    <row r="143" spans="1:17" s="13" customFormat="1" ht="127" x14ac:dyDescent="0.2">
      <c r="A143" s="14">
        <v>142</v>
      </c>
      <c r="B143" s="15" t="str">
        <f>HYPERLINK("http://www.sciencedirect.com/science/article/pii/S1474667017494195","Proving Safety of a Railway Signalling System Incorporating Geographic Data")</f>
        <v>Proving Safety of a Railway Signalling System Incorporating Geographic Data</v>
      </c>
      <c r="C143" s="29" t="s">
        <v>66</v>
      </c>
      <c r="D143" s="16" t="s">
        <v>45</v>
      </c>
      <c r="E143" s="17" t="s">
        <v>426</v>
      </c>
      <c r="F143" s="24" t="s">
        <v>90</v>
      </c>
      <c r="G143" s="24" t="s">
        <v>427</v>
      </c>
      <c r="H143" s="24" t="s">
        <v>52</v>
      </c>
      <c r="I143" s="24" t="s">
        <v>358</v>
      </c>
      <c r="J143" s="16" t="s">
        <v>31</v>
      </c>
      <c r="K143" s="24" t="s">
        <v>375</v>
      </c>
      <c r="L143" s="24" t="s">
        <v>33</v>
      </c>
      <c r="M143" s="24" t="s">
        <v>24</v>
      </c>
      <c r="N143" s="16" t="s">
        <v>85</v>
      </c>
      <c r="O143" s="17" t="s">
        <v>910</v>
      </c>
      <c r="P143" s="19" t="s">
        <v>995</v>
      </c>
      <c r="Q143" s="20">
        <v>1992</v>
      </c>
    </row>
    <row r="144" spans="1:17" s="13" customFormat="1" ht="57" x14ac:dyDescent="0.2">
      <c r="A144" s="14">
        <v>143</v>
      </c>
      <c r="B144" s="15" t="str">
        <f>HYPERLINK("http://www.sciencedirect.com/science/article/pii/S0167642396000330","Safety-level communication in railway interlockings")</f>
        <v>Safety-level communication in railway interlockings</v>
      </c>
      <c r="C144" s="29" t="s">
        <v>66</v>
      </c>
      <c r="D144" s="16" t="s">
        <v>45</v>
      </c>
      <c r="E144" s="17" t="s">
        <v>35</v>
      </c>
      <c r="F144" s="24" t="s">
        <v>428</v>
      </c>
      <c r="G144" s="24" t="s">
        <v>428</v>
      </c>
      <c r="H144" s="24" t="s">
        <v>429</v>
      </c>
      <c r="I144" s="24" t="s">
        <v>358</v>
      </c>
      <c r="J144" s="16" t="s">
        <v>31</v>
      </c>
      <c r="K144" s="24" t="s">
        <v>339</v>
      </c>
      <c r="L144" s="24" t="s">
        <v>56</v>
      </c>
      <c r="M144" s="24" t="s">
        <v>34</v>
      </c>
      <c r="N144" s="16" t="s">
        <v>30</v>
      </c>
      <c r="O144" s="17" t="s">
        <v>914</v>
      </c>
      <c r="P144" s="19" t="s">
        <v>995</v>
      </c>
      <c r="Q144" s="20">
        <v>1997</v>
      </c>
    </row>
    <row r="145" spans="1:17" s="13" customFormat="1" ht="43" x14ac:dyDescent="0.2">
      <c r="A145" s="14">
        <v>144</v>
      </c>
      <c r="B145" s="15" t="str">
        <f>HYPERLINK("https://www.sciencedirect.com/science/article/pii/S1571066105011898","The Vital Processor Interlocking")</f>
        <v>The Vital Processor Interlocking</v>
      </c>
      <c r="C145" s="29" t="s">
        <v>66</v>
      </c>
      <c r="D145" s="16" t="s">
        <v>45</v>
      </c>
      <c r="E145" s="17" t="s">
        <v>46</v>
      </c>
      <c r="F145" s="16" t="s">
        <v>405</v>
      </c>
      <c r="G145" s="16" t="s">
        <v>430</v>
      </c>
      <c r="H145" s="16" t="s">
        <v>431</v>
      </c>
      <c r="I145" s="24" t="s">
        <v>358</v>
      </c>
      <c r="J145" s="16" t="s">
        <v>31</v>
      </c>
      <c r="K145" s="16" t="s">
        <v>339</v>
      </c>
      <c r="L145" s="16" t="s">
        <v>23</v>
      </c>
      <c r="M145" s="16" t="s">
        <v>34</v>
      </c>
      <c r="N145" s="16" t="s">
        <v>30</v>
      </c>
      <c r="O145" s="17" t="s">
        <v>909</v>
      </c>
      <c r="P145" s="19" t="s">
        <v>995</v>
      </c>
      <c r="Q145" s="20">
        <v>1999</v>
      </c>
    </row>
    <row r="146" spans="1:17" s="13" customFormat="1" ht="113" x14ac:dyDescent="0.2">
      <c r="A146" s="14">
        <v>145</v>
      </c>
      <c r="B146" s="15" t="str">
        <f>HYPERLINK("https://www.sciencedirect.com/science/article/pii/S0167642399000167","Verification of a safety-critical railway interlocking system with real-time constraints")</f>
        <v>Verification of a safety-critical railway interlocking system with real-time constraints</v>
      </c>
      <c r="C146" s="29" t="s">
        <v>66</v>
      </c>
      <c r="D146" s="16" t="s">
        <v>45</v>
      </c>
      <c r="E146" s="17" t="s">
        <v>35</v>
      </c>
      <c r="F146" s="16" t="s">
        <v>181</v>
      </c>
      <c r="G146" s="16" t="s">
        <v>432</v>
      </c>
      <c r="H146" s="16" t="s">
        <v>433</v>
      </c>
      <c r="I146" s="16" t="s">
        <v>358</v>
      </c>
      <c r="J146" s="16" t="s">
        <v>31</v>
      </c>
      <c r="K146" s="16" t="s">
        <v>339</v>
      </c>
      <c r="L146" s="16" t="s">
        <v>56</v>
      </c>
      <c r="M146" s="16" t="s">
        <v>34</v>
      </c>
      <c r="N146" s="16" t="s">
        <v>30</v>
      </c>
      <c r="O146" s="17" t="s">
        <v>914</v>
      </c>
      <c r="P146" s="19" t="s">
        <v>995</v>
      </c>
      <c r="Q146" s="20">
        <v>2000</v>
      </c>
    </row>
    <row r="147" spans="1:17" s="13" customFormat="1" ht="57" x14ac:dyDescent="0.2">
      <c r="A147" s="14">
        <v>146</v>
      </c>
      <c r="B147" s="15" t="str">
        <f>HYPERLINK("https://www.sciencedirect.com/science/article/pii/S1474667017381430","Modelling Railway Interlocking Systems")</f>
        <v>Modelling Railway Interlocking Systems</v>
      </c>
      <c r="C147" s="29" t="s">
        <v>66</v>
      </c>
      <c r="D147" s="16" t="s">
        <v>45</v>
      </c>
      <c r="E147" s="17" t="s">
        <v>49</v>
      </c>
      <c r="F147" s="16" t="s">
        <v>434</v>
      </c>
      <c r="G147" s="16" t="s">
        <v>435</v>
      </c>
      <c r="H147" s="16" t="s">
        <v>52</v>
      </c>
      <c r="I147" s="16" t="s">
        <v>358</v>
      </c>
      <c r="J147" s="16" t="s">
        <v>31</v>
      </c>
      <c r="K147" s="16" t="s">
        <v>339</v>
      </c>
      <c r="L147" s="16" t="s">
        <v>33</v>
      </c>
      <c r="M147" s="16" t="s">
        <v>34</v>
      </c>
      <c r="N147" s="16" t="s">
        <v>30</v>
      </c>
      <c r="O147" s="17" t="s">
        <v>910</v>
      </c>
      <c r="P147" s="19" t="s">
        <v>995</v>
      </c>
      <c r="Q147" s="20">
        <v>2000</v>
      </c>
    </row>
    <row r="148" spans="1:17" s="13" customFormat="1" ht="113" x14ac:dyDescent="0.2">
      <c r="A148" s="14">
        <v>147</v>
      </c>
      <c r="B148" s="15" t="str">
        <f>HYPERLINK("https://www.sciencedirect.com/science/article/pii/S1474667017381442","VDM Specification of an Interlocking System and a Simulator for Its Validation")</f>
        <v>VDM Specification of an Interlocking System and a Simulator for Its Validation</v>
      </c>
      <c r="C148" s="29" t="s">
        <v>66</v>
      </c>
      <c r="D148" s="16" t="s">
        <v>45</v>
      </c>
      <c r="E148" s="17" t="s">
        <v>384</v>
      </c>
      <c r="F148" s="16" t="s">
        <v>411</v>
      </c>
      <c r="G148" s="16" t="s">
        <v>412</v>
      </c>
      <c r="H148" s="16" t="s">
        <v>411</v>
      </c>
      <c r="I148" s="16" t="s">
        <v>358</v>
      </c>
      <c r="J148" s="16" t="s">
        <v>31</v>
      </c>
      <c r="K148" s="16" t="s">
        <v>339</v>
      </c>
      <c r="L148" s="16" t="s">
        <v>33</v>
      </c>
      <c r="M148" s="16" t="s">
        <v>34</v>
      </c>
      <c r="N148" s="16" t="s">
        <v>30</v>
      </c>
      <c r="O148" s="17" t="s">
        <v>910</v>
      </c>
      <c r="P148" s="19" t="s">
        <v>995</v>
      </c>
      <c r="Q148" s="20">
        <v>2000</v>
      </c>
    </row>
    <row r="149" spans="1:17" s="13" customFormat="1" ht="113" x14ac:dyDescent="0.2">
      <c r="A149" s="14">
        <v>148</v>
      </c>
      <c r="B149" s="15" t="str">
        <f>HYPERLINK("http://www.sciencedirect.com/science/article/pii/S1474667017324254","Modelling and Verification of Interlocking Systems for Railway Lines")</f>
        <v>Modelling and Verification of Interlocking Systems for Railway Lines</v>
      </c>
      <c r="C149" s="29" t="s">
        <v>66</v>
      </c>
      <c r="D149" s="16" t="s">
        <v>45</v>
      </c>
      <c r="E149" s="17" t="s">
        <v>436</v>
      </c>
      <c r="F149" s="16" t="s">
        <v>434</v>
      </c>
      <c r="G149" s="16" t="s">
        <v>435</v>
      </c>
      <c r="H149" s="16" t="s">
        <v>52</v>
      </c>
      <c r="I149" s="16" t="s">
        <v>358</v>
      </c>
      <c r="J149" s="16" t="s">
        <v>31</v>
      </c>
      <c r="K149" s="16" t="s">
        <v>339</v>
      </c>
      <c r="L149" s="16" t="s">
        <v>33</v>
      </c>
      <c r="M149" s="16" t="s">
        <v>34</v>
      </c>
      <c r="N149" s="16" t="s">
        <v>30</v>
      </c>
      <c r="O149" s="17" t="s">
        <v>910</v>
      </c>
      <c r="P149" s="19" t="s">
        <v>995</v>
      </c>
      <c r="Q149" s="20">
        <v>2003</v>
      </c>
    </row>
    <row r="150" spans="1:17" s="13" customFormat="1" ht="113" x14ac:dyDescent="0.2">
      <c r="A150" s="14">
        <v>149</v>
      </c>
      <c r="B150" s="15" t="str">
        <f>HYPERLINK("https://www.sciencedirect.com/science/article/pii/S1571066105050218","Geographical Versus Functional Modelling by Statecharts of Interlocking Systems")</f>
        <v>Geographical Versus Functional Modelling by Statecharts of Interlocking Systems</v>
      </c>
      <c r="C150" s="29" t="s">
        <v>66</v>
      </c>
      <c r="D150" s="16" t="s">
        <v>57</v>
      </c>
      <c r="E150" s="17" t="s">
        <v>437</v>
      </c>
      <c r="F150" s="16" t="s">
        <v>177</v>
      </c>
      <c r="G150" s="16" t="s">
        <v>438</v>
      </c>
      <c r="H150" s="16" t="s">
        <v>179</v>
      </c>
      <c r="I150" s="16" t="s">
        <v>358</v>
      </c>
      <c r="J150" s="16" t="s">
        <v>31</v>
      </c>
      <c r="K150" s="16" t="s">
        <v>339</v>
      </c>
      <c r="L150" s="16" t="s">
        <v>56</v>
      </c>
      <c r="M150" s="16" t="s">
        <v>34</v>
      </c>
      <c r="N150" s="16" t="s">
        <v>30</v>
      </c>
      <c r="O150" s="17" t="s">
        <v>963</v>
      </c>
      <c r="P150" s="19" t="s">
        <v>995</v>
      </c>
      <c r="Q150" s="20">
        <v>2005</v>
      </c>
    </row>
    <row r="151" spans="1:17" s="13" customFormat="1" ht="99" x14ac:dyDescent="0.2">
      <c r="A151" s="14">
        <v>150</v>
      </c>
      <c r="B151" s="15" t="str">
        <f>HYPERLINK("http://www.sciencedirect.com/science/article/pii/S1571066109003405","Automated Verification of Signalling Principles in Railway Interlocking Systems")</f>
        <v>Automated Verification of Signalling Principles in Railway Interlocking Systems</v>
      </c>
      <c r="C151" s="29" t="s">
        <v>66</v>
      </c>
      <c r="D151" s="16" t="s">
        <v>45</v>
      </c>
      <c r="E151" s="17" t="s">
        <v>439</v>
      </c>
      <c r="F151" s="28" t="s">
        <v>402</v>
      </c>
      <c r="G151" s="16" t="s">
        <v>402</v>
      </c>
      <c r="H151" s="25" t="s">
        <v>440</v>
      </c>
      <c r="I151" s="16" t="s">
        <v>358</v>
      </c>
      <c r="J151" s="16" t="s">
        <v>31</v>
      </c>
      <c r="K151" s="16" t="s">
        <v>339</v>
      </c>
      <c r="L151" s="16" t="s">
        <v>23</v>
      </c>
      <c r="M151" s="16" t="s">
        <v>34</v>
      </c>
      <c r="N151" s="16" t="s">
        <v>30</v>
      </c>
      <c r="O151" s="17" t="s">
        <v>964</v>
      </c>
      <c r="P151" s="19" t="s">
        <v>995</v>
      </c>
      <c r="Q151" s="20">
        <v>2009</v>
      </c>
    </row>
    <row r="152" spans="1:17" s="13" customFormat="1" ht="113" x14ac:dyDescent="0.2">
      <c r="A152" s="14">
        <v>151</v>
      </c>
      <c r="B152" s="15" t="str">
        <f>HYPERLINK("https://www.sciencedirect.com/science/article/pii/S0378475410001874","A logic approach to decision taking in a railway interlocking system using Maple")</f>
        <v>A logic approach to decision taking in a railway interlocking system using Maple</v>
      </c>
      <c r="C152" s="29" t="s">
        <v>66</v>
      </c>
      <c r="D152" s="16" t="s">
        <v>45</v>
      </c>
      <c r="E152" s="17" t="s">
        <v>246</v>
      </c>
      <c r="F152" s="16" t="s">
        <v>17</v>
      </c>
      <c r="G152" s="16" t="s">
        <v>441</v>
      </c>
      <c r="H152" s="16" t="s">
        <v>442</v>
      </c>
      <c r="I152" s="16" t="s">
        <v>358</v>
      </c>
      <c r="J152" s="16" t="s">
        <v>31</v>
      </c>
      <c r="K152" s="16" t="s">
        <v>339</v>
      </c>
      <c r="L152" s="16" t="s">
        <v>33</v>
      </c>
      <c r="M152" s="16" t="s">
        <v>34</v>
      </c>
      <c r="N152" s="16" t="s">
        <v>30</v>
      </c>
      <c r="O152" s="17" t="s">
        <v>17</v>
      </c>
      <c r="P152" s="19" t="s">
        <v>995</v>
      </c>
      <c r="Q152" s="20">
        <v>2011</v>
      </c>
    </row>
    <row r="153" spans="1:17" s="13" customFormat="1" ht="169" x14ac:dyDescent="0.2">
      <c r="A153" s="14">
        <v>152</v>
      </c>
      <c r="B153" s="15" t="str">
        <f>HYPERLINK("https://www.sciencedirect.com/science/article/pii/S1474667016435482","Specification and Formal Verification of Safety Properties in Point Automation System by Using Timed-Arc Petri Nets")</f>
        <v>Specification and Formal Verification of Safety Properties in Point Automation System by Using Timed-Arc Petri Nets</v>
      </c>
      <c r="C153" s="29" t="s">
        <v>66</v>
      </c>
      <c r="D153" s="16" t="s">
        <v>45</v>
      </c>
      <c r="E153" s="17" t="s">
        <v>35</v>
      </c>
      <c r="F153" s="16" t="s">
        <v>78</v>
      </c>
      <c r="G153" s="16" t="s">
        <v>443</v>
      </c>
      <c r="H153" s="16" t="s">
        <v>444</v>
      </c>
      <c r="I153" s="16" t="s">
        <v>358</v>
      </c>
      <c r="J153" s="16" t="s">
        <v>31</v>
      </c>
      <c r="K153" s="16" t="s">
        <v>339</v>
      </c>
      <c r="L153" s="16" t="s">
        <v>33</v>
      </c>
      <c r="M153" s="16" t="s">
        <v>34</v>
      </c>
      <c r="N153" s="16" t="s">
        <v>30</v>
      </c>
      <c r="O153" s="17" t="s">
        <v>910</v>
      </c>
      <c r="P153" s="19" t="s">
        <v>995</v>
      </c>
      <c r="Q153" s="20">
        <v>2014</v>
      </c>
    </row>
    <row r="154" spans="1:17" s="13" customFormat="1" ht="71" x14ac:dyDescent="0.2">
      <c r="A154" s="14">
        <v>153</v>
      </c>
      <c r="B154" s="15" t="str">
        <f>HYPERLINK("https://www.sciencedirect.com/science/article/pii/S0167642316300053","Validation process for railway interlocking systems")</f>
        <v>Validation process for railway interlocking systems</v>
      </c>
      <c r="C154" s="29" t="s">
        <v>66</v>
      </c>
      <c r="D154" s="16" t="s">
        <v>45</v>
      </c>
      <c r="E154" s="17" t="s">
        <v>445</v>
      </c>
      <c r="F154" s="30" t="s">
        <v>446</v>
      </c>
      <c r="G154" s="16" t="s">
        <v>447</v>
      </c>
      <c r="H154" s="16" t="s">
        <v>448</v>
      </c>
      <c r="I154" s="16" t="s">
        <v>449</v>
      </c>
      <c r="J154" s="16" t="s">
        <v>31</v>
      </c>
      <c r="K154" s="16" t="s">
        <v>339</v>
      </c>
      <c r="L154" s="16" t="s">
        <v>340</v>
      </c>
      <c r="M154" s="24" t="s">
        <v>136</v>
      </c>
      <c r="N154" s="16" t="s">
        <v>25</v>
      </c>
      <c r="O154" s="17" t="s">
        <v>914</v>
      </c>
      <c r="P154" s="19" t="s">
        <v>995</v>
      </c>
      <c r="Q154" s="20">
        <v>2016</v>
      </c>
    </row>
    <row r="155" spans="1:17" s="13" customFormat="1" ht="141" x14ac:dyDescent="0.2">
      <c r="A155" s="14">
        <v>154</v>
      </c>
      <c r="B155" s="15" t="str">
        <f>HYPERLINK("https://www.sciencedirect.com/science/article/pii/S0167642316300570","Formal modelling and verification of interlocking systems featuring sequential release")</f>
        <v>Formal modelling and verification of interlocking systems featuring sequential release</v>
      </c>
      <c r="C155" s="29" t="s">
        <v>66</v>
      </c>
      <c r="D155" s="16" t="s">
        <v>45</v>
      </c>
      <c r="E155" s="17" t="s">
        <v>450</v>
      </c>
      <c r="F155" s="16" t="s">
        <v>451</v>
      </c>
      <c r="G155" s="16" t="s">
        <v>451</v>
      </c>
      <c r="H155" s="16" t="s">
        <v>452</v>
      </c>
      <c r="I155" s="16" t="s">
        <v>358</v>
      </c>
      <c r="J155" s="16" t="s">
        <v>40</v>
      </c>
      <c r="K155" s="16" t="s">
        <v>339</v>
      </c>
      <c r="L155" s="16" t="s">
        <v>340</v>
      </c>
      <c r="M155" s="16" t="s">
        <v>131</v>
      </c>
      <c r="N155" s="16" t="s">
        <v>30</v>
      </c>
      <c r="O155" s="17" t="s">
        <v>914</v>
      </c>
      <c r="P155" s="19" t="s">
        <v>995</v>
      </c>
      <c r="Q155" s="20">
        <v>2017</v>
      </c>
    </row>
    <row r="156" spans="1:17" s="13" customFormat="1" ht="141" x14ac:dyDescent="0.2">
      <c r="A156" s="14">
        <v>155</v>
      </c>
      <c r="B156" s="15" t="str">
        <f>HYPERLINK("https://www.sciencedirect.com/science/article/abs/pii/S147466701738134X","Towards Domain-Specific Formal Specification Languages for Railway Control Systems")</f>
        <v>Towards Domain-Specific Formal Specification Languages for Railway Control Systems</v>
      </c>
      <c r="C156" s="31" t="s">
        <v>66</v>
      </c>
      <c r="D156" s="16" t="s">
        <v>15</v>
      </c>
      <c r="E156" s="17" t="s">
        <v>58</v>
      </c>
      <c r="F156" s="16" t="s">
        <v>451</v>
      </c>
      <c r="G156" s="16" t="s">
        <v>451</v>
      </c>
      <c r="H156" s="25" t="s">
        <v>52</v>
      </c>
      <c r="I156" s="16" t="s">
        <v>30</v>
      </c>
      <c r="J156" s="16" t="s">
        <v>31</v>
      </c>
      <c r="K156" s="16" t="s">
        <v>339</v>
      </c>
      <c r="L156" s="16" t="s">
        <v>33</v>
      </c>
      <c r="M156" s="16" t="s">
        <v>34</v>
      </c>
      <c r="N156" s="16" t="s">
        <v>25</v>
      </c>
      <c r="O156" s="17" t="s">
        <v>910</v>
      </c>
      <c r="P156" s="19" t="s">
        <v>995</v>
      </c>
      <c r="Q156" s="20">
        <v>2000</v>
      </c>
    </row>
    <row r="157" spans="1:17" s="13" customFormat="1" ht="71" x14ac:dyDescent="0.2">
      <c r="A157" s="22">
        <v>156</v>
      </c>
      <c r="B157" s="23" t="str">
        <f>HYPERLINK("http://www.sciencedirect.com/science/article/pii/S0164121297000575","An industrial application for the JACK environment")</f>
        <v>An industrial application for the JACK environment</v>
      </c>
      <c r="C157" s="29" t="s">
        <v>66</v>
      </c>
      <c r="D157" s="18" t="s">
        <v>45</v>
      </c>
      <c r="E157" s="17" t="s">
        <v>53</v>
      </c>
      <c r="F157" s="18" t="s">
        <v>428</v>
      </c>
      <c r="G157" s="18" t="s">
        <v>453</v>
      </c>
      <c r="H157" s="18" t="s">
        <v>454</v>
      </c>
      <c r="I157" s="18" t="s">
        <v>313</v>
      </c>
      <c r="J157" s="16" t="s">
        <v>31</v>
      </c>
      <c r="K157" s="18" t="s">
        <v>32</v>
      </c>
      <c r="L157" s="18" t="s">
        <v>23</v>
      </c>
      <c r="M157" s="18" t="s">
        <v>131</v>
      </c>
      <c r="N157" s="18" t="s">
        <v>30</v>
      </c>
      <c r="O157" s="17" t="s">
        <v>916</v>
      </c>
      <c r="P157" s="19" t="s">
        <v>995</v>
      </c>
      <c r="Q157" s="20">
        <v>1997</v>
      </c>
    </row>
    <row r="158" spans="1:17" s="13" customFormat="1" ht="197" x14ac:dyDescent="0.2">
      <c r="A158" s="14">
        <v>157</v>
      </c>
      <c r="B158" s="15" t="str">
        <f>HYPERLINK("https://www.sciencedirect.com/science/article/pii/S2352146516301648","Implementation of ERTMS: A Methodology Based on Formal Methods and Simulation with Respect to French National Rules")</f>
        <v>Implementation of ERTMS: A Methodology Based on Formal Methods and Simulation with Respect to French National Rules</v>
      </c>
      <c r="C158" s="16" t="s">
        <v>66</v>
      </c>
      <c r="D158" s="16" t="s">
        <v>15</v>
      </c>
      <c r="E158" s="17" t="s">
        <v>455</v>
      </c>
      <c r="F158" s="16" t="s">
        <v>456</v>
      </c>
      <c r="G158" s="16" t="s">
        <v>457</v>
      </c>
      <c r="H158" s="16" t="s">
        <v>116</v>
      </c>
      <c r="I158" s="16" t="s">
        <v>215</v>
      </c>
      <c r="J158" s="16" t="s">
        <v>31</v>
      </c>
      <c r="K158" s="16" t="s">
        <v>339</v>
      </c>
      <c r="L158" s="16" t="s">
        <v>23</v>
      </c>
      <c r="M158" s="25" t="s">
        <v>34</v>
      </c>
      <c r="N158" s="16" t="s">
        <v>30</v>
      </c>
      <c r="O158" s="17" t="s">
        <v>17</v>
      </c>
      <c r="P158" s="19" t="s">
        <v>995</v>
      </c>
      <c r="Q158" s="20">
        <v>2016</v>
      </c>
    </row>
    <row r="159" spans="1:17" s="13" customFormat="1" ht="71" x14ac:dyDescent="0.2">
      <c r="A159" s="14">
        <v>158</v>
      </c>
      <c r="B159" s="15" t="str">
        <f>HYPERLINK("http://ieeexplore.ieee.org/document/4730831/","Using formal verification to eliminate software errors")</f>
        <v>Using formal verification to eliminate software errors</v>
      </c>
      <c r="C159" s="16" t="s">
        <v>132</v>
      </c>
      <c r="D159" s="16" t="s">
        <v>15</v>
      </c>
      <c r="E159" s="17" t="s">
        <v>53</v>
      </c>
      <c r="F159" s="16" t="s">
        <v>36</v>
      </c>
      <c r="G159" s="16" t="s">
        <v>36</v>
      </c>
      <c r="H159" s="16" t="s">
        <v>415</v>
      </c>
      <c r="I159" s="16" t="s">
        <v>424</v>
      </c>
      <c r="J159" s="16" t="s">
        <v>31</v>
      </c>
      <c r="K159" s="16" t="s">
        <v>339</v>
      </c>
      <c r="L159" s="16" t="s">
        <v>33</v>
      </c>
      <c r="M159" s="16" t="s">
        <v>34</v>
      </c>
      <c r="N159" s="16" t="s">
        <v>85</v>
      </c>
      <c r="O159" s="17" t="s">
        <v>17</v>
      </c>
      <c r="P159" s="19" t="s">
        <v>994</v>
      </c>
      <c r="Q159" s="20">
        <v>2008</v>
      </c>
    </row>
    <row r="160" spans="1:17" s="13" customFormat="1" ht="99" x14ac:dyDescent="0.2">
      <c r="A160" s="22">
        <v>159</v>
      </c>
      <c r="B160" s="23" t="str">
        <f>HYPERLINK("http://ieeexplore.ieee.org/document/5223968/","Formal validation method for computerized railway interlocking systems")</f>
        <v>Formal validation method for computerized railway interlocking systems</v>
      </c>
      <c r="C160" s="18" t="s">
        <v>132</v>
      </c>
      <c r="D160" s="18" t="s">
        <v>57</v>
      </c>
      <c r="E160" s="17" t="s">
        <v>458</v>
      </c>
      <c r="F160" s="18" t="s">
        <v>78</v>
      </c>
      <c r="G160" s="18" t="s">
        <v>459</v>
      </c>
      <c r="H160" s="18" t="s">
        <v>52</v>
      </c>
      <c r="I160" s="18" t="s">
        <v>313</v>
      </c>
      <c r="J160" s="16" t="s">
        <v>31</v>
      </c>
      <c r="K160" s="18" t="s">
        <v>32</v>
      </c>
      <c r="L160" s="18" t="s">
        <v>23</v>
      </c>
      <c r="M160" s="18" t="s">
        <v>24</v>
      </c>
      <c r="N160" s="18" t="s">
        <v>85</v>
      </c>
      <c r="O160" s="17" t="s">
        <v>17</v>
      </c>
      <c r="P160" s="19" t="s">
        <v>994</v>
      </c>
      <c r="Q160" s="20">
        <v>2009</v>
      </c>
    </row>
    <row r="161" spans="1:17" s="13" customFormat="1" ht="127" x14ac:dyDescent="0.2">
      <c r="A161" s="14">
        <v>160</v>
      </c>
      <c r="B161" s="15" t="str">
        <f>HYPERLINK("http://ieeexplore.ieee.org/iel5/4568691/4580833/04580837.pdf","Formal validation method and tools for French computerized railway interlocking systems")</f>
        <v>Formal validation method and tools for French computerized railway interlocking systems</v>
      </c>
      <c r="C161" s="16" t="s">
        <v>132</v>
      </c>
      <c r="D161" s="16" t="s">
        <v>57</v>
      </c>
      <c r="E161" s="17" t="s">
        <v>458</v>
      </c>
      <c r="F161" s="16" t="s">
        <v>78</v>
      </c>
      <c r="G161" s="16" t="s">
        <v>459</v>
      </c>
      <c r="H161" s="16" t="s">
        <v>52</v>
      </c>
      <c r="I161" s="16" t="s">
        <v>313</v>
      </c>
      <c r="J161" s="16" t="s">
        <v>31</v>
      </c>
      <c r="K161" s="18" t="s">
        <v>32</v>
      </c>
      <c r="L161" s="16" t="s">
        <v>23</v>
      </c>
      <c r="M161" s="16" t="s">
        <v>136</v>
      </c>
      <c r="N161" s="16" t="s">
        <v>85</v>
      </c>
      <c r="O161" s="17" t="s">
        <v>17</v>
      </c>
      <c r="P161" s="19" t="s">
        <v>994</v>
      </c>
      <c r="Q161" s="20">
        <v>2008</v>
      </c>
    </row>
    <row r="162" spans="1:17" s="13" customFormat="1" ht="71" x14ac:dyDescent="0.2">
      <c r="A162" s="14">
        <v>161</v>
      </c>
      <c r="B162" s="15" t="str">
        <f>HYPERLINK("http://ieeexplore.ieee.org/document/73716/","Proving properties of a safety-critical system")</f>
        <v>Proving properties of a safety-critical system</v>
      </c>
      <c r="C162" s="16" t="s">
        <v>132</v>
      </c>
      <c r="D162" s="16" t="s">
        <v>45</v>
      </c>
      <c r="E162" s="17" t="s">
        <v>46</v>
      </c>
      <c r="F162" s="16" t="s">
        <v>17</v>
      </c>
      <c r="G162" s="16" t="s">
        <v>460</v>
      </c>
      <c r="H162" s="16" t="s">
        <v>461</v>
      </c>
      <c r="I162" s="16" t="s">
        <v>358</v>
      </c>
      <c r="J162" s="16" t="s">
        <v>31</v>
      </c>
      <c r="K162" s="16" t="s">
        <v>339</v>
      </c>
      <c r="L162" s="16" t="s">
        <v>33</v>
      </c>
      <c r="M162" s="16" t="s">
        <v>34</v>
      </c>
      <c r="N162" s="16" t="s">
        <v>30</v>
      </c>
      <c r="O162" s="17" t="s">
        <v>965</v>
      </c>
      <c r="P162" s="19" t="s">
        <v>995</v>
      </c>
      <c r="Q162" s="20">
        <v>1991</v>
      </c>
    </row>
    <row r="163" spans="1:17" s="13" customFormat="1" ht="85" x14ac:dyDescent="0.2">
      <c r="A163" s="14">
        <v>162</v>
      </c>
      <c r="B163" s="15" t="str">
        <f>HYPERLINK("https://ieeexplore.ieee.org/document/414843","Simulating and analyzing railway interlockings in ExSpect")</f>
        <v>Simulating and analyzing railway interlockings in ExSpect</v>
      </c>
      <c r="C163" s="16" t="s">
        <v>132</v>
      </c>
      <c r="D163" s="16" t="s">
        <v>45</v>
      </c>
      <c r="E163" s="17" t="s">
        <v>384</v>
      </c>
      <c r="F163" s="32" t="s">
        <v>17</v>
      </c>
      <c r="G163" s="32" t="s">
        <v>462</v>
      </c>
      <c r="H163" s="16" t="s">
        <v>463</v>
      </c>
      <c r="I163" s="16" t="s">
        <v>358</v>
      </c>
      <c r="J163" s="16" t="s">
        <v>31</v>
      </c>
      <c r="K163" s="16" t="s">
        <v>339</v>
      </c>
      <c r="L163" s="16" t="s">
        <v>56</v>
      </c>
      <c r="M163" s="16" t="s">
        <v>34</v>
      </c>
      <c r="N163" s="16" t="s">
        <v>30</v>
      </c>
      <c r="O163" s="17" t="s">
        <v>966</v>
      </c>
      <c r="P163" s="19" t="s">
        <v>995</v>
      </c>
      <c r="Q163" s="20">
        <v>1995</v>
      </c>
    </row>
    <row r="164" spans="1:17" s="13" customFormat="1" ht="85" x14ac:dyDescent="0.2">
      <c r="A164" s="14">
        <v>163</v>
      </c>
      <c r="B164" s="15" t="str">
        <f>HYPERLINK("http://ieeexplore.ieee.org/document/197446/","Application of formal methods to railway signalling-a case study")</f>
        <v>Application of formal methods to railway signalling-a case study</v>
      </c>
      <c r="C164" s="16" t="s">
        <v>132</v>
      </c>
      <c r="D164" s="16" t="s">
        <v>45</v>
      </c>
      <c r="E164" s="17" t="s">
        <v>464</v>
      </c>
      <c r="F164" s="16" t="s">
        <v>465</v>
      </c>
      <c r="G164" s="16" t="s">
        <v>465</v>
      </c>
      <c r="H164" s="16" t="s">
        <v>466</v>
      </c>
      <c r="I164" s="16" t="s">
        <v>358</v>
      </c>
      <c r="J164" s="16" t="s">
        <v>31</v>
      </c>
      <c r="K164" s="16" t="s">
        <v>339</v>
      </c>
      <c r="L164" s="16" t="s">
        <v>33</v>
      </c>
      <c r="M164" s="16" t="s">
        <v>34</v>
      </c>
      <c r="N164" s="16" t="s">
        <v>30</v>
      </c>
      <c r="O164" s="17" t="s">
        <v>967</v>
      </c>
      <c r="P164" s="19" t="s">
        <v>995</v>
      </c>
      <c r="Q164" s="20">
        <v>1993</v>
      </c>
    </row>
    <row r="165" spans="1:17" s="13" customFormat="1" ht="57" x14ac:dyDescent="0.2">
      <c r="A165" s="14">
        <v>164</v>
      </c>
      <c r="B165" s="15" t="str">
        <f>HYPERLINK("https://ieeexplore.ieee.org/abstract/document/82218","Formal methods for railway signalling")</f>
        <v>Formal methods for railway signalling</v>
      </c>
      <c r="C165" s="16" t="s">
        <v>132</v>
      </c>
      <c r="D165" s="16" t="s">
        <v>45</v>
      </c>
      <c r="E165" s="17" t="s">
        <v>200</v>
      </c>
      <c r="F165" s="16" t="s">
        <v>467</v>
      </c>
      <c r="G165" s="16" t="s">
        <v>468</v>
      </c>
      <c r="H165" s="25" t="s">
        <v>52</v>
      </c>
      <c r="I165" s="16" t="s">
        <v>358</v>
      </c>
      <c r="J165" s="16" t="s">
        <v>31</v>
      </c>
      <c r="K165" s="16" t="s">
        <v>339</v>
      </c>
      <c r="L165" s="16" t="s">
        <v>33</v>
      </c>
      <c r="M165" s="16" t="s">
        <v>34</v>
      </c>
      <c r="N165" s="16" t="s">
        <v>25</v>
      </c>
      <c r="O165" s="17" t="s">
        <v>17</v>
      </c>
      <c r="P165" s="19" t="s">
        <v>994</v>
      </c>
      <c r="Q165" s="20">
        <v>1989</v>
      </c>
    </row>
    <row r="166" spans="1:17" s="13" customFormat="1" ht="57" x14ac:dyDescent="0.2">
      <c r="A166" s="14">
        <v>165</v>
      </c>
      <c r="B166" s="15" t="str">
        <f>HYPERLINK("http://ieeexplore.ieee.org/document/175406/","A formal approach to railway signalling")</f>
        <v>A formal approach to railway signalling</v>
      </c>
      <c r="C166" s="16" t="s">
        <v>132</v>
      </c>
      <c r="D166" s="16" t="s">
        <v>45</v>
      </c>
      <c r="E166" s="17" t="s">
        <v>46</v>
      </c>
      <c r="F166" s="16" t="s">
        <v>467</v>
      </c>
      <c r="G166" s="16" t="s">
        <v>467</v>
      </c>
      <c r="H166" s="33" t="s">
        <v>52</v>
      </c>
      <c r="I166" s="16" t="s">
        <v>358</v>
      </c>
      <c r="J166" s="16" t="s">
        <v>31</v>
      </c>
      <c r="K166" s="16" t="s">
        <v>339</v>
      </c>
      <c r="L166" s="16" t="s">
        <v>33</v>
      </c>
      <c r="M166" s="16" t="s">
        <v>34</v>
      </c>
      <c r="N166" s="16" t="s">
        <v>30</v>
      </c>
      <c r="O166" s="17" t="s">
        <v>958</v>
      </c>
      <c r="P166" s="19" t="s">
        <v>994</v>
      </c>
      <c r="Q166" s="20">
        <v>1990</v>
      </c>
    </row>
    <row r="167" spans="1:17" s="13" customFormat="1" ht="127" x14ac:dyDescent="0.2">
      <c r="A167" s="14">
        <v>166</v>
      </c>
      <c r="B167" s="15" t="str">
        <f>HYPERLINK("http://ieeexplore.ieee.org/document/966821/","Integrating automatic verification of safety requirements in railway interlocking system design")</f>
        <v>Integrating automatic verification of safety requirements in railway interlocking system design</v>
      </c>
      <c r="C167" s="16" t="s">
        <v>132</v>
      </c>
      <c r="D167" s="16" t="s">
        <v>15</v>
      </c>
      <c r="E167" s="17" t="s">
        <v>390</v>
      </c>
      <c r="F167" s="16" t="s">
        <v>17</v>
      </c>
      <c r="G167" s="16" t="s">
        <v>469</v>
      </c>
      <c r="H167" s="16" t="s">
        <v>470</v>
      </c>
      <c r="I167" s="16" t="s">
        <v>358</v>
      </c>
      <c r="J167" s="16" t="s">
        <v>31</v>
      </c>
      <c r="K167" s="16" t="s">
        <v>339</v>
      </c>
      <c r="L167" s="16" t="s">
        <v>33</v>
      </c>
      <c r="M167" s="16" t="s">
        <v>24</v>
      </c>
      <c r="N167" s="16" t="s">
        <v>25</v>
      </c>
      <c r="O167" s="17" t="s">
        <v>968</v>
      </c>
      <c r="P167" s="19" t="s">
        <v>994</v>
      </c>
      <c r="Q167" s="20">
        <v>2001</v>
      </c>
    </row>
    <row r="168" spans="1:17" s="13" customFormat="1" ht="85" x14ac:dyDescent="0.2">
      <c r="A168" s="14">
        <v>167</v>
      </c>
      <c r="B168" s="15" t="str">
        <f>HYPERLINK("http://ieeexplore.ieee.org/document/5899224/","Application of functional safety on railways part I: Modelling &amp; design")</f>
        <v>Application of functional safety on railways part I: Modelling &amp; design</v>
      </c>
      <c r="C168" s="16" t="s">
        <v>132</v>
      </c>
      <c r="D168" s="16" t="s">
        <v>45</v>
      </c>
      <c r="E168" s="17" t="s">
        <v>200</v>
      </c>
      <c r="F168" s="16" t="s">
        <v>78</v>
      </c>
      <c r="G168" s="16" t="s">
        <v>471</v>
      </c>
      <c r="H168" s="33" t="s">
        <v>52</v>
      </c>
      <c r="I168" s="16" t="s">
        <v>358</v>
      </c>
      <c r="J168" s="16" t="s">
        <v>31</v>
      </c>
      <c r="K168" s="16" t="s">
        <v>339</v>
      </c>
      <c r="L168" s="16" t="s">
        <v>33</v>
      </c>
      <c r="M168" s="16" t="s">
        <v>34</v>
      </c>
      <c r="N168" s="16" t="s">
        <v>30</v>
      </c>
      <c r="O168" s="17" t="s">
        <v>17</v>
      </c>
      <c r="P168" s="19" t="s">
        <v>994</v>
      </c>
      <c r="Q168" s="20">
        <v>2011</v>
      </c>
    </row>
    <row r="169" spans="1:17" s="13" customFormat="1" ht="99" x14ac:dyDescent="0.2">
      <c r="A169" s="14">
        <v>168</v>
      </c>
      <c r="B169" s="15" t="str">
        <f>HYPERLINK("http://ieeexplore.ieee.org/document/6613193/","Automatic generation of Petri Net supervisors for railway interlocking design")</f>
        <v>Automatic generation of Petri Net supervisors for railway interlocking design</v>
      </c>
      <c r="C169" s="16" t="s">
        <v>132</v>
      </c>
      <c r="D169" s="16" t="s">
        <v>45</v>
      </c>
      <c r="E169" s="17" t="s">
        <v>472</v>
      </c>
      <c r="F169" s="16" t="s">
        <v>78</v>
      </c>
      <c r="G169" s="16" t="s">
        <v>471</v>
      </c>
      <c r="H169" s="16" t="s">
        <v>473</v>
      </c>
      <c r="I169" s="16" t="s">
        <v>358</v>
      </c>
      <c r="J169" s="16" t="s">
        <v>31</v>
      </c>
      <c r="K169" s="16" t="s">
        <v>339</v>
      </c>
      <c r="L169" s="16" t="s">
        <v>33</v>
      </c>
      <c r="M169" s="16" t="s">
        <v>34</v>
      </c>
      <c r="N169" s="16" t="s">
        <v>30</v>
      </c>
      <c r="O169" s="17" t="s">
        <v>17</v>
      </c>
      <c r="P169" s="19" t="s">
        <v>994</v>
      </c>
      <c r="Q169" s="20">
        <v>2012</v>
      </c>
    </row>
    <row r="170" spans="1:17" s="13" customFormat="1" ht="113" x14ac:dyDescent="0.2">
      <c r="A170" s="14">
        <v>169</v>
      </c>
      <c r="B170" s="15" t="str">
        <f>HYPERLINK("http://ieeexplore.ieee.org/document/7912660/","Model Checking Geographically Distributed Interlocking Systems Using UMC")</f>
        <v>Model Checking Geographically Distributed Interlocking Systems Using UMC</v>
      </c>
      <c r="C170" s="16" t="s">
        <v>132</v>
      </c>
      <c r="D170" s="16" t="s">
        <v>45</v>
      </c>
      <c r="E170" s="17" t="s">
        <v>35</v>
      </c>
      <c r="F170" s="16" t="s">
        <v>36</v>
      </c>
      <c r="G170" s="16" t="s">
        <v>474</v>
      </c>
      <c r="H170" s="16" t="s">
        <v>292</v>
      </c>
      <c r="I170" s="16" t="s">
        <v>358</v>
      </c>
      <c r="J170" s="16" t="s">
        <v>31</v>
      </c>
      <c r="K170" s="16" t="s">
        <v>339</v>
      </c>
      <c r="L170" s="16" t="s">
        <v>33</v>
      </c>
      <c r="M170" s="16" t="s">
        <v>34</v>
      </c>
      <c r="N170" s="16" t="s">
        <v>30</v>
      </c>
      <c r="O170" s="17" t="s">
        <v>17</v>
      </c>
      <c r="P170" s="19" t="s">
        <v>994</v>
      </c>
      <c r="Q170" s="20">
        <v>2017</v>
      </c>
    </row>
    <row r="171" spans="1:17" s="13" customFormat="1" ht="155" x14ac:dyDescent="0.2">
      <c r="A171" s="14">
        <v>170</v>
      </c>
      <c r="B171" s="15" t="str">
        <f>HYPERLINK("http://ieeexplore.ieee.org/document/7529152/","Formal Methods for Validation and Test Point Prioritization in Railway Signaling Logic")</f>
        <v>Formal Methods for Validation and Test Point Prioritization in Railway Signaling Logic</v>
      </c>
      <c r="C171" s="16" t="s">
        <v>132</v>
      </c>
      <c r="D171" s="16" t="s">
        <v>45</v>
      </c>
      <c r="E171" s="17" t="s">
        <v>475</v>
      </c>
      <c r="F171" s="16" t="s">
        <v>425</v>
      </c>
      <c r="G171" s="16" t="s">
        <v>113</v>
      </c>
      <c r="H171" s="16" t="s">
        <v>476</v>
      </c>
      <c r="I171" s="16" t="s">
        <v>477</v>
      </c>
      <c r="J171" s="16" t="s">
        <v>31</v>
      </c>
      <c r="K171" s="16" t="s">
        <v>339</v>
      </c>
      <c r="L171" s="16" t="s">
        <v>23</v>
      </c>
      <c r="M171" s="16" t="s">
        <v>24</v>
      </c>
      <c r="N171" s="16" t="s">
        <v>25</v>
      </c>
      <c r="O171" s="17" t="s">
        <v>920</v>
      </c>
      <c r="P171" s="19" t="s">
        <v>995</v>
      </c>
      <c r="Q171" s="20">
        <v>2017</v>
      </c>
    </row>
    <row r="172" spans="1:17" s="13" customFormat="1" ht="127" x14ac:dyDescent="0.2">
      <c r="A172" s="14">
        <v>171</v>
      </c>
      <c r="B172" s="15" t="str">
        <f>HYPERLINK("http://ieeexplore.ieee.org/document/7552030/","Safety Requirements Specification and Verification for Railway Interlocking Systems")</f>
        <v>Safety Requirements Specification and Verification for Railway Interlocking Systems</v>
      </c>
      <c r="C172" s="16" t="s">
        <v>132</v>
      </c>
      <c r="D172" s="16" t="s">
        <v>15</v>
      </c>
      <c r="E172" s="17" t="s">
        <v>35</v>
      </c>
      <c r="F172" s="25" t="s">
        <v>17</v>
      </c>
      <c r="G172" s="25" t="s">
        <v>87</v>
      </c>
      <c r="H172" s="16" t="s">
        <v>478</v>
      </c>
      <c r="I172" s="16" t="s">
        <v>424</v>
      </c>
      <c r="J172" s="16" t="s">
        <v>31</v>
      </c>
      <c r="K172" s="16" t="s">
        <v>339</v>
      </c>
      <c r="L172" s="16" t="s">
        <v>33</v>
      </c>
      <c r="M172" s="16" t="s">
        <v>24</v>
      </c>
      <c r="N172" s="16" t="s">
        <v>25</v>
      </c>
      <c r="O172" s="17" t="s">
        <v>922</v>
      </c>
      <c r="P172" s="19" t="s">
        <v>994</v>
      </c>
      <c r="Q172" s="20">
        <v>2016</v>
      </c>
    </row>
    <row r="173" spans="1:17" s="13" customFormat="1" ht="57" x14ac:dyDescent="0.2">
      <c r="A173" s="14">
        <v>172</v>
      </c>
      <c r="B173" s="15" t="str">
        <f>HYPERLINK("http://ieeexplore.ieee.org/document/515481/","Automatic verification of industrial designs")</f>
        <v>Automatic verification of industrial designs</v>
      </c>
      <c r="C173" s="16" t="s">
        <v>132</v>
      </c>
      <c r="D173" s="16" t="s">
        <v>45</v>
      </c>
      <c r="E173" s="17" t="s">
        <v>35</v>
      </c>
      <c r="F173" s="25" t="s">
        <v>17</v>
      </c>
      <c r="G173" s="25" t="s">
        <v>87</v>
      </c>
      <c r="H173" s="16" t="s">
        <v>425</v>
      </c>
      <c r="I173" s="16" t="s">
        <v>358</v>
      </c>
      <c r="J173" s="16" t="s">
        <v>31</v>
      </c>
      <c r="K173" s="16" t="s">
        <v>339</v>
      </c>
      <c r="L173" s="16" t="s">
        <v>56</v>
      </c>
      <c r="M173" s="16" t="s">
        <v>24</v>
      </c>
      <c r="N173" s="16" t="s">
        <v>25</v>
      </c>
      <c r="O173" s="17" t="s">
        <v>925</v>
      </c>
      <c r="P173" s="19" t="s">
        <v>994</v>
      </c>
      <c r="Q173" s="20">
        <v>1995</v>
      </c>
    </row>
    <row r="174" spans="1:17" s="13" customFormat="1" ht="113" x14ac:dyDescent="0.2">
      <c r="A174" s="14">
        <v>173</v>
      </c>
      <c r="B174" s="15" t="str">
        <f>HYPERLINK("http://ieeexplore.ieee.org/document/952462/","Case study: Formal specification and verification of railway interlocking system")</f>
        <v>Case study: Formal specification and verification of railway interlocking system</v>
      </c>
      <c r="C174" s="16" t="s">
        <v>132</v>
      </c>
      <c r="D174" s="16" t="s">
        <v>45</v>
      </c>
      <c r="E174" s="17" t="s">
        <v>35</v>
      </c>
      <c r="F174" s="16" t="s">
        <v>54</v>
      </c>
      <c r="G174" s="16" t="s">
        <v>479</v>
      </c>
      <c r="H174" s="16" t="s">
        <v>480</v>
      </c>
      <c r="I174" s="16" t="s">
        <v>358</v>
      </c>
      <c r="J174" s="16" t="s">
        <v>31</v>
      </c>
      <c r="K174" s="16" t="s">
        <v>339</v>
      </c>
      <c r="L174" s="16" t="s">
        <v>33</v>
      </c>
      <c r="M174" s="16" t="s">
        <v>34</v>
      </c>
      <c r="N174" s="16" t="s">
        <v>30</v>
      </c>
      <c r="O174" s="17" t="s">
        <v>17</v>
      </c>
      <c r="P174" s="19" t="s">
        <v>994</v>
      </c>
      <c r="Q174" s="20">
        <v>2001</v>
      </c>
    </row>
    <row r="175" spans="1:17" s="13" customFormat="1" ht="113" x14ac:dyDescent="0.2">
      <c r="A175" s="14">
        <v>174</v>
      </c>
      <c r="B175" s="15" t="str">
        <f>HYPERLINK("http://ieeexplore.ieee.org/iel7/6531606/6532129/06532141.pdf","SafeCap Domain Language for Reasoning about Safety and Capacity")</f>
        <v>SafeCap Domain Language for Reasoning about Safety and Capacity</v>
      </c>
      <c r="C175" s="16" t="s">
        <v>132</v>
      </c>
      <c r="D175" s="16" t="s">
        <v>45</v>
      </c>
      <c r="E175" s="17" t="s">
        <v>481</v>
      </c>
      <c r="F175" s="16" t="s">
        <v>451</v>
      </c>
      <c r="G175" s="16" t="s">
        <v>482</v>
      </c>
      <c r="H175" s="16" t="s">
        <v>483</v>
      </c>
      <c r="I175" s="16" t="s">
        <v>358</v>
      </c>
      <c r="J175" s="16" t="s">
        <v>31</v>
      </c>
      <c r="K175" s="16" t="s">
        <v>339</v>
      </c>
      <c r="L175" s="16" t="s">
        <v>210</v>
      </c>
      <c r="M175" s="16" t="s">
        <v>34</v>
      </c>
      <c r="N175" s="16" t="s">
        <v>30</v>
      </c>
      <c r="O175" s="17" t="s">
        <v>17</v>
      </c>
      <c r="P175" s="19" t="s">
        <v>994</v>
      </c>
      <c r="Q175" s="20">
        <v>2012</v>
      </c>
    </row>
    <row r="176" spans="1:17" s="13" customFormat="1" ht="71" x14ac:dyDescent="0.2">
      <c r="A176" s="14">
        <v>175</v>
      </c>
      <c r="B176" s="15" t="str">
        <f>HYPERLINK("http://ieeexplore.ieee.org/document/7423136/","Formal Analysis of Railway Signalling Data")</f>
        <v>Formal Analysis of Railway Signalling Data</v>
      </c>
      <c r="C176" s="16" t="s">
        <v>132</v>
      </c>
      <c r="D176" s="16" t="s">
        <v>15</v>
      </c>
      <c r="E176" s="17" t="s">
        <v>485</v>
      </c>
      <c r="F176" s="34" t="s">
        <v>17</v>
      </c>
      <c r="G176" s="34" t="s">
        <v>486</v>
      </c>
      <c r="H176" s="16" t="s">
        <v>484</v>
      </c>
      <c r="I176" s="16" t="s">
        <v>358</v>
      </c>
      <c r="J176" s="16" t="s">
        <v>31</v>
      </c>
      <c r="K176" s="16" t="s">
        <v>375</v>
      </c>
      <c r="L176" s="16" t="s">
        <v>23</v>
      </c>
      <c r="M176" s="16" t="s">
        <v>131</v>
      </c>
      <c r="N176" s="16" t="s">
        <v>30</v>
      </c>
      <c r="O176" s="17" t="s">
        <v>968</v>
      </c>
      <c r="P176" s="19" t="s">
        <v>994</v>
      </c>
      <c r="Q176" s="20">
        <v>2016</v>
      </c>
    </row>
    <row r="177" spans="1:17" s="13" customFormat="1" ht="99" x14ac:dyDescent="0.2">
      <c r="A177" s="14">
        <v>176</v>
      </c>
      <c r="B177" s="15" t="str">
        <f>HYPERLINK("http://ieeexplore.ieee.org/document/4909202/","Towards the formalization of railway interlocking system using Z-notations")</f>
        <v>Towards the formalization of railway interlocking system using Z-notations</v>
      </c>
      <c r="C177" s="16" t="s">
        <v>132</v>
      </c>
      <c r="D177" s="16" t="s">
        <v>45</v>
      </c>
      <c r="E177" s="17" t="s">
        <v>46</v>
      </c>
      <c r="F177" s="16" t="s">
        <v>81</v>
      </c>
      <c r="G177" s="16" t="s">
        <v>81</v>
      </c>
      <c r="H177" s="35" t="s">
        <v>487</v>
      </c>
      <c r="I177" s="16" t="s">
        <v>358</v>
      </c>
      <c r="J177" s="16" t="s">
        <v>31</v>
      </c>
      <c r="K177" s="16" t="s">
        <v>339</v>
      </c>
      <c r="L177" s="16" t="s">
        <v>33</v>
      </c>
      <c r="M177" s="16" t="s">
        <v>34</v>
      </c>
      <c r="N177" s="16" t="s">
        <v>30</v>
      </c>
      <c r="O177" s="17" t="s">
        <v>17</v>
      </c>
      <c r="P177" s="19" t="s">
        <v>994</v>
      </c>
      <c r="Q177" s="20">
        <v>2009</v>
      </c>
    </row>
    <row r="178" spans="1:17" s="13" customFormat="1" ht="127" x14ac:dyDescent="0.2">
      <c r="A178" s="22">
        <v>177</v>
      </c>
      <c r="B178" s="23" t="str">
        <f>HYPERLINK("http://ieeexplore.ieee.org/document/4341498/","Proving Completeness of Properties in Formal Verification of Counting Heads for Railways")</f>
        <v>Proving Completeness of Properties in Formal Verification of Counting Heads for Railways</v>
      </c>
      <c r="C178" s="18" t="s">
        <v>132</v>
      </c>
      <c r="D178" s="18" t="s">
        <v>15</v>
      </c>
      <c r="E178" s="17" t="s">
        <v>390</v>
      </c>
      <c r="F178" s="34" t="s">
        <v>181</v>
      </c>
      <c r="G178" s="34" t="s">
        <v>281</v>
      </c>
      <c r="H178" s="35" t="s">
        <v>488</v>
      </c>
      <c r="I178" s="18" t="s">
        <v>358</v>
      </c>
      <c r="J178" s="16" t="s">
        <v>31</v>
      </c>
      <c r="K178" s="31" t="s">
        <v>72</v>
      </c>
      <c r="L178" s="18" t="s">
        <v>33</v>
      </c>
      <c r="M178" s="18" t="s">
        <v>34</v>
      </c>
      <c r="N178" s="18" t="s">
        <v>30</v>
      </c>
      <c r="O178" s="17" t="s">
        <v>17</v>
      </c>
      <c r="P178" s="19" t="s">
        <v>994</v>
      </c>
      <c r="Q178" s="20">
        <v>2007</v>
      </c>
    </row>
    <row r="179" spans="1:17" s="13" customFormat="1" ht="99" x14ac:dyDescent="0.2">
      <c r="A179" s="14">
        <v>178</v>
      </c>
      <c r="B179" s="15" t="str">
        <f>HYPERLINK("http://ieeexplore.ieee.org/document/7507347/","Developing railway interlocking systems with session types and Event-B")</f>
        <v>Developing railway interlocking systems with session types and Event-B</v>
      </c>
      <c r="C179" s="16" t="s">
        <v>132</v>
      </c>
      <c r="D179" s="16" t="s">
        <v>45</v>
      </c>
      <c r="E179" s="17" t="s">
        <v>46</v>
      </c>
      <c r="F179" s="16" t="s">
        <v>118</v>
      </c>
      <c r="G179" s="16" t="s">
        <v>489</v>
      </c>
      <c r="H179" s="16" t="s">
        <v>188</v>
      </c>
      <c r="I179" s="16" t="s">
        <v>358</v>
      </c>
      <c r="J179" s="16" t="s">
        <v>31</v>
      </c>
      <c r="K179" s="16" t="s">
        <v>339</v>
      </c>
      <c r="L179" s="16" t="s">
        <v>33</v>
      </c>
      <c r="M179" s="16" t="s">
        <v>34</v>
      </c>
      <c r="N179" s="16" t="s">
        <v>30</v>
      </c>
      <c r="O179" s="17" t="s">
        <v>17</v>
      </c>
      <c r="P179" s="19" t="s">
        <v>994</v>
      </c>
      <c r="Q179" s="20">
        <v>2016</v>
      </c>
    </row>
    <row r="180" spans="1:17" s="13" customFormat="1" ht="113" x14ac:dyDescent="0.2">
      <c r="A180" s="14">
        <v>179</v>
      </c>
      <c r="B180" s="15" t="str">
        <f>HYPERLINK("http://ieeexplore.ieee.org/document/5620084/","An approach for design and formal verification of safety-critical software")</f>
        <v>An approach for design and formal verification of safety-critical software</v>
      </c>
      <c r="C180" s="16" t="s">
        <v>132</v>
      </c>
      <c r="D180" s="16" t="s">
        <v>15</v>
      </c>
      <c r="E180" s="17" t="s">
        <v>490</v>
      </c>
      <c r="F180" s="16" t="s">
        <v>112</v>
      </c>
      <c r="G180" s="16" t="s">
        <v>491</v>
      </c>
      <c r="H180" s="16" t="s">
        <v>113</v>
      </c>
      <c r="I180" s="16" t="s">
        <v>358</v>
      </c>
      <c r="J180" s="16" t="s">
        <v>31</v>
      </c>
      <c r="K180" s="16" t="s">
        <v>339</v>
      </c>
      <c r="L180" s="16" t="s">
        <v>33</v>
      </c>
      <c r="M180" s="16" t="s">
        <v>34</v>
      </c>
      <c r="N180" s="16" t="s">
        <v>30</v>
      </c>
      <c r="O180" s="17" t="s">
        <v>17</v>
      </c>
      <c r="P180" s="19" t="s">
        <v>994</v>
      </c>
      <c r="Q180" s="20">
        <v>2010</v>
      </c>
    </row>
    <row r="181" spans="1:17" s="13" customFormat="1" ht="85" x14ac:dyDescent="0.2">
      <c r="A181" s="14">
        <v>180</v>
      </c>
      <c r="B181" s="15" t="str">
        <f>HYPERLINK("http://ieeexplore.ieee.org/document/7323147/","Model-driven engineering of a railway interlocking system")</f>
        <v>Model-driven engineering of a railway interlocking system</v>
      </c>
      <c r="C181" s="16" t="s">
        <v>132</v>
      </c>
      <c r="D181" s="16" t="s">
        <v>15</v>
      </c>
      <c r="E181" s="17" t="s">
        <v>492</v>
      </c>
      <c r="F181" s="16" t="s">
        <v>493</v>
      </c>
      <c r="G181" s="16" t="s">
        <v>494</v>
      </c>
      <c r="H181" s="16" t="s">
        <v>495</v>
      </c>
      <c r="I181" s="16" t="s">
        <v>496</v>
      </c>
      <c r="J181" s="16" t="s">
        <v>31</v>
      </c>
      <c r="K181" s="16" t="s">
        <v>339</v>
      </c>
      <c r="L181" s="16" t="s">
        <v>23</v>
      </c>
      <c r="M181" s="16" t="s">
        <v>24</v>
      </c>
      <c r="N181" s="16" t="s">
        <v>25</v>
      </c>
      <c r="O181" s="17" t="s">
        <v>969</v>
      </c>
      <c r="P181" s="19" t="s">
        <v>994</v>
      </c>
      <c r="Q181" s="20">
        <v>2015</v>
      </c>
    </row>
    <row r="182" spans="1:17" s="13" customFormat="1" ht="127" x14ac:dyDescent="0.2">
      <c r="A182" s="14">
        <v>181</v>
      </c>
      <c r="B182" s="15" t="str">
        <f>HYPERLINK("http://ieeexplore.ieee.org/document/4136950/","Formal model for moving block railway interlocking system based on un-directed topology")</f>
        <v>Formal model for moving block railway interlocking system based on un-directed topology</v>
      </c>
      <c r="C182" s="16" t="s">
        <v>132</v>
      </c>
      <c r="D182" s="16" t="s">
        <v>15</v>
      </c>
      <c r="E182" s="17" t="s">
        <v>307</v>
      </c>
      <c r="F182" s="16" t="s">
        <v>411</v>
      </c>
      <c r="G182" s="16" t="s">
        <v>412</v>
      </c>
      <c r="H182" s="16" t="s">
        <v>411</v>
      </c>
      <c r="I182" s="16" t="s">
        <v>358</v>
      </c>
      <c r="J182" s="16" t="s">
        <v>31</v>
      </c>
      <c r="K182" s="16" t="s">
        <v>339</v>
      </c>
      <c r="L182" s="16" t="s">
        <v>33</v>
      </c>
      <c r="M182" s="16" t="s">
        <v>34</v>
      </c>
      <c r="N182" s="16" t="s">
        <v>30</v>
      </c>
      <c r="O182" s="17" t="s">
        <v>17</v>
      </c>
      <c r="P182" s="19" t="s">
        <v>994</v>
      </c>
      <c r="Q182" s="20">
        <v>2006</v>
      </c>
    </row>
    <row r="183" spans="1:17" s="13" customFormat="1" ht="239" x14ac:dyDescent="0.2">
      <c r="A183" s="14">
        <v>182</v>
      </c>
      <c r="B183" s="15" t="str">
        <f>HYPERLINK("http://ieeexplore.ieee.org/document/5952519/","Automatic generation and verification of interlocking tables based on Domain Specific Language for Computer Based Interlocking Systems (DSL-CBI)")</f>
        <v>Automatic generation and verification of interlocking tables based on Domain Specific Language for Computer Based Interlocking Systems (DSL-CBI)</v>
      </c>
      <c r="C183" s="16" t="s">
        <v>132</v>
      </c>
      <c r="D183" s="25" t="s">
        <v>15</v>
      </c>
      <c r="E183" s="17" t="s">
        <v>53</v>
      </c>
      <c r="F183" s="16" t="s">
        <v>451</v>
      </c>
      <c r="G183" s="16" t="s">
        <v>497</v>
      </c>
      <c r="H183" s="16" t="s">
        <v>425</v>
      </c>
      <c r="I183" s="16" t="s">
        <v>358</v>
      </c>
      <c r="J183" s="16" t="s">
        <v>31</v>
      </c>
      <c r="K183" s="16" t="s">
        <v>339</v>
      </c>
      <c r="L183" s="16" t="s">
        <v>33</v>
      </c>
      <c r="M183" s="16" t="s">
        <v>34</v>
      </c>
      <c r="N183" s="16" t="s">
        <v>30</v>
      </c>
      <c r="O183" s="17" t="s">
        <v>17</v>
      </c>
      <c r="P183" s="19" t="s">
        <v>994</v>
      </c>
      <c r="Q183" s="20">
        <v>2011</v>
      </c>
    </row>
    <row r="184" spans="1:17" s="13" customFormat="1" ht="141" x14ac:dyDescent="0.2">
      <c r="A184" s="14">
        <v>183</v>
      </c>
      <c r="B184" s="15" t="str">
        <f>HYPERLINK("http://ieeexplore.ieee.org/document/7380134/","Two methods for modeling and verification of safety properties of railway infrastructures")</f>
        <v>Two methods for modeling and verification of safety properties of railway infrastructures</v>
      </c>
      <c r="C184" s="16" t="s">
        <v>132</v>
      </c>
      <c r="D184" s="16" t="s">
        <v>57</v>
      </c>
      <c r="E184" s="17" t="s">
        <v>498</v>
      </c>
      <c r="F184" s="16" t="s">
        <v>499</v>
      </c>
      <c r="G184" s="16" t="s">
        <v>500</v>
      </c>
      <c r="H184" s="16" t="s">
        <v>501</v>
      </c>
      <c r="I184" s="16" t="s">
        <v>358</v>
      </c>
      <c r="J184" s="16" t="s">
        <v>40</v>
      </c>
      <c r="K184" s="16" t="s">
        <v>339</v>
      </c>
      <c r="L184" s="16" t="s">
        <v>33</v>
      </c>
      <c r="M184" s="16" t="s">
        <v>34</v>
      </c>
      <c r="N184" s="16" t="s">
        <v>30</v>
      </c>
      <c r="O184" s="17" t="s">
        <v>17</v>
      </c>
      <c r="P184" s="19" t="s">
        <v>994</v>
      </c>
      <c r="Q184" s="20">
        <v>2015</v>
      </c>
    </row>
    <row r="185" spans="1:17" s="13" customFormat="1" ht="113" x14ac:dyDescent="0.2">
      <c r="A185" s="14">
        <v>184</v>
      </c>
      <c r="B185" s="15" t="str">
        <f>HYPERLINK("http://ieeexplore.ieee.org/document/5546925/","Timed and Resource-Oriented Statecharts for Embedded Software")</f>
        <v>Timed and Resource-Oriented Statecharts for Embedded Software</v>
      </c>
      <c r="C185" s="16" t="s">
        <v>132</v>
      </c>
      <c r="D185" s="16" t="s">
        <v>15</v>
      </c>
      <c r="E185" s="17" t="s">
        <v>502</v>
      </c>
      <c r="F185" s="16" t="s">
        <v>177</v>
      </c>
      <c r="G185" s="16" t="s">
        <v>503</v>
      </c>
      <c r="H185" s="16" t="s">
        <v>504</v>
      </c>
      <c r="I185" s="16" t="s">
        <v>358</v>
      </c>
      <c r="J185" s="16" t="s">
        <v>31</v>
      </c>
      <c r="K185" s="16" t="s">
        <v>339</v>
      </c>
      <c r="L185" s="16" t="s">
        <v>23</v>
      </c>
      <c r="M185" s="16" t="s">
        <v>34</v>
      </c>
      <c r="N185" s="16" t="s">
        <v>30</v>
      </c>
      <c r="O185" s="17" t="s">
        <v>970</v>
      </c>
      <c r="P185" s="19" t="s">
        <v>995</v>
      </c>
      <c r="Q185" s="20">
        <v>2010</v>
      </c>
    </row>
    <row r="186" spans="1:17" s="13" customFormat="1" ht="99" x14ac:dyDescent="0.2">
      <c r="A186" s="14">
        <v>185</v>
      </c>
      <c r="B186" s="15" t="str">
        <f>HYPERLINK("https://link.springer.com/chapter/10.1007/978-3-319-21215-9_1","Scalable Incremental Test-case Generation from Large Behavior Models")</f>
        <v>Scalable Incremental Test-case Generation from Large Behavior Models</v>
      </c>
      <c r="C186" s="16" t="s">
        <v>199</v>
      </c>
      <c r="D186" s="16" t="s">
        <v>57</v>
      </c>
      <c r="E186" s="17" t="s">
        <v>505</v>
      </c>
      <c r="F186" s="16" t="s">
        <v>90</v>
      </c>
      <c r="G186" s="16" t="s">
        <v>506</v>
      </c>
      <c r="H186" s="16" t="s">
        <v>507</v>
      </c>
      <c r="I186" s="16" t="s">
        <v>477</v>
      </c>
      <c r="J186" s="16" t="s">
        <v>31</v>
      </c>
      <c r="K186" s="16" t="s">
        <v>339</v>
      </c>
      <c r="L186" s="16" t="s">
        <v>33</v>
      </c>
      <c r="M186" s="16" t="s">
        <v>34</v>
      </c>
      <c r="N186" s="16" t="s">
        <v>30</v>
      </c>
      <c r="O186" s="17" t="s">
        <v>971</v>
      </c>
      <c r="P186" s="19" t="s">
        <v>994</v>
      </c>
      <c r="Q186" s="20">
        <v>2015</v>
      </c>
    </row>
    <row r="187" spans="1:17" s="13" customFormat="1" ht="141" x14ac:dyDescent="0.2">
      <c r="A187" s="14">
        <v>186</v>
      </c>
      <c r="B187" s="15" t="str">
        <f>HYPERLINK("https://link.springer.com/chapter/10.1007%2F11946441_32","Interlocking Control by Distributed Signal Boxes: Design and Verification with the SPIN Model Checker")</f>
        <v>Interlocking Control by Distributed Signal Boxes: Design and Verification with the SPIN Model Checker</v>
      </c>
      <c r="C187" s="16" t="s">
        <v>199</v>
      </c>
      <c r="D187" s="16" t="s">
        <v>45</v>
      </c>
      <c r="E187" s="17" t="s">
        <v>35</v>
      </c>
      <c r="F187" s="25" t="s">
        <v>266</v>
      </c>
      <c r="G187" s="25" t="s">
        <v>508</v>
      </c>
      <c r="H187" s="16" t="s">
        <v>127</v>
      </c>
      <c r="I187" s="16" t="s">
        <v>509</v>
      </c>
      <c r="J187" s="16" t="s">
        <v>31</v>
      </c>
      <c r="K187" s="16" t="s">
        <v>339</v>
      </c>
      <c r="L187" s="16" t="s">
        <v>23</v>
      </c>
      <c r="M187" s="16" t="s">
        <v>34</v>
      </c>
      <c r="N187" s="16" t="s">
        <v>30</v>
      </c>
      <c r="O187" s="17" t="s">
        <v>972</v>
      </c>
      <c r="P187" s="19" t="s">
        <v>994</v>
      </c>
      <c r="Q187" s="20">
        <v>2006</v>
      </c>
    </row>
    <row r="188" spans="1:17" s="13" customFormat="1" ht="85" x14ac:dyDescent="0.2">
      <c r="A188" s="14">
        <v>187</v>
      </c>
      <c r="B188" s="15" t="str">
        <f>HYPERLINK("https://link.springer.com/chapter/10.1007/978-3-540-79707-4_6","Introducing Time in an Industrial Application of Model-Checking")</f>
        <v>Introducing Time in an Industrial Application of Model-Checking</v>
      </c>
      <c r="C188" s="16" t="s">
        <v>199</v>
      </c>
      <c r="D188" s="16" t="s">
        <v>45</v>
      </c>
      <c r="E188" s="17" t="s">
        <v>35</v>
      </c>
      <c r="F188" s="16" t="s">
        <v>425</v>
      </c>
      <c r="G188" s="16" t="s">
        <v>113</v>
      </c>
      <c r="H188" s="16" t="s">
        <v>113</v>
      </c>
      <c r="I188" s="16" t="s">
        <v>509</v>
      </c>
      <c r="J188" s="16" t="s">
        <v>31</v>
      </c>
      <c r="K188" s="18" t="s">
        <v>32</v>
      </c>
      <c r="L188" s="16" t="s">
        <v>23</v>
      </c>
      <c r="M188" s="16" t="s">
        <v>34</v>
      </c>
      <c r="N188" s="16" t="s">
        <v>30</v>
      </c>
      <c r="O188" s="17" t="s">
        <v>943</v>
      </c>
      <c r="P188" s="19" t="s">
        <v>994</v>
      </c>
      <c r="Q188" s="20">
        <v>2007</v>
      </c>
    </row>
    <row r="189" spans="1:17" s="13" customFormat="1" ht="99" x14ac:dyDescent="0.2">
      <c r="A189" s="14">
        <v>188</v>
      </c>
      <c r="B189" s="15" t="str">
        <f>HYPERLINK("https://link.springer.com/chapter/10.1007/3-540-61772-8_46","Proving safety properties for embedded control systems")</f>
        <v>Proving safety properties for embedded control systems</v>
      </c>
      <c r="C189" s="16" t="s">
        <v>199</v>
      </c>
      <c r="D189" s="16" t="s">
        <v>45</v>
      </c>
      <c r="E189" s="17" t="s">
        <v>35</v>
      </c>
      <c r="F189" s="16" t="s">
        <v>428</v>
      </c>
      <c r="G189" s="16" t="s">
        <v>510</v>
      </c>
      <c r="H189" s="16" t="s">
        <v>511</v>
      </c>
      <c r="I189" s="16" t="s">
        <v>358</v>
      </c>
      <c r="J189" s="16" t="s">
        <v>31</v>
      </c>
      <c r="K189" s="18" t="s">
        <v>32</v>
      </c>
      <c r="L189" s="16" t="s">
        <v>23</v>
      </c>
      <c r="M189" s="16" t="s">
        <v>24</v>
      </c>
      <c r="N189" s="16" t="s">
        <v>25</v>
      </c>
      <c r="O189" s="17" t="s">
        <v>973</v>
      </c>
      <c r="P189" s="19" t="s">
        <v>994</v>
      </c>
      <c r="Q189" s="20">
        <v>1996</v>
      </c>
    </row>
    <row r="190" spans="1:17" s="13" customFormat="1" ht="85" x14ac:dyDescent="0.2">
      <c r="A190" s="14">
        <v>189</v>
      </c>
      <c r="B190" s="15" t="str">
        <f>HYPERLINK("https://link.springer.com/chapter/10.1007/978-3-319-33951-1_17","S3: Proving the Safety of Critical Systems")</f>
        <v>S3: Proving the Safety of Critical Systems</v>
      </c>
      <c r="C190" s="16" t="s">
        <v>199</v>
      </c>
      <c r="D190" s="16" t="s">
        <v>45</v>
      </c>
      <c r="E190" s="17" t="s">
        <v>512</v>
      </c>
      <c r="F190" s="16" t="s">
        <v>513</v>
      </c>
      <c r="G190" s="16" t="s">
        <v>514</v>
      </c>
      <c r="H190" s="36" t="s">
        <v>312</v>
      </c>
      <c r="I190" s="24" t="s">
        <v>515</v>
      </c>
      <c r="J190" s="16" t="s">
        <v>31</v>
      </c>
      <c r="K190" s="16" t="s">
        <v>339</v>
      </c>
      <c r="L190" s="16" t="s">
        <v>23</v>
      </c>
      <c r="M190" s="16" t="s">
        <v>24</v>
      </c>
      <c r="N190" s="16" t="s">
        <v>85</v>
      </c>
      <c r="O190" s="17" t="s">
        <v>934</v>
      </c>
      <c r="P190" s="19" t="s">
        <v>994</v>
      </c>
      <c r="Q190" s="20">
        <v>2016</v>
      </c>
    </row>
    <row r="191" spans="1:17" s="13" customFormat="1" ht="71" x14ac:dyDescent="0.2">
      <c r="A191" s="14">
        <v>190</v>
      </c>
      <c r="B191" s="15" t="str">
        <f>HYPERLINK("https://link.springer.com/chapter/10.1007/3-540-56496-9_18","A case study in safety-critical design")</f>
        <v>A case study in safety-critical design</v>
      </c>
      <c r="C191" s="16" t="s">
        <v>199</v>
      </c>
      <c r="D191" s="16" t="s">
        <v>45</v>
      </c>
      <c r="E191" s="17" t="s">
        <v>35</v>
      </c>
      <c r="F191" s="16" t="s">
        <v>428</v>
      </c>
      <c r="G191" s="16" t="s">
        <v>428</v>
      </c>
      <c r="H191" s="16" t="s">
        <v>429</v>
      </c>
      <c r="I191" s="16" t="s">
        <v>358</v>
      </c>
      <c r="J191" s="16" t="s">
        <v>31</v>
      </c>
      <c r="K191" s="16" t="s">
        <v>339</v>
      </c>
      <c r="L191" s="16" t="s">
        <v>23</v>
      </c>
      <c r="M191" s="16" t="s">
        <v>34</v>
      </c>
      <c r="N191" s="16" t="s">
        <v>30</v>
      </c>
      <c r="O191" s="17" t="s">
        <v>951</v>
      </c>
      <c r="P191" s="19" t="s">
        <v>994</v>
      </c>
      <c r="Q191" s="20">
        <v>1992</v>
      </c>
    </row>
    <row r="192" spans="1:17" s="13" customFormat="1" ht="113" x14ac:dyDescent="0.2">
      <c r="A192" s="14">
        <v>191</v>
      </c>
      <c r="B192" s="15" t="str">
        <f>HYPERLINK("https://link.springer.com/chapter/10.1007%2F978-3-319-68499-4_5","Formal Modelling Techniques for Efficient Development of Railway Control Products")</f>
        <v>Formal Modelling Techniques for Efficient Development of Railway Control Products</v>
      </c>
      <c r="C192" s="16" t="s">
        <v>199</v>
      </c>
      <c r="D192" s="16" t="s">
        <v>57</v>
      </c>
      <c r="E192" s="17" t="s">
        <v>516</v>
      </c>
      <c r="F192" s="16" t="s">
        <v>517</v>
      </c>
      <c r="G192" s="16" t="s">
        <v>518</v>
      </c>
      <c r="H192" s="33" t="s">
        <v>52</v>
      </c>
      <c r="I192" s="16" t="s">
        <v>215</v>
      </c>
      <c r="J192" s="16" t="s">
        <v>31</v>
      </c>
      <c r="K192" s="16" t="s">
        <v>339</v>
      </c>
      <c r="L192" s="16" t="s">
        <v>56</v>
      </c>
      <c r="M192" s="16" t="s">
        <v>24</v>
      </c>
      <c r="N192" s="16" t="s">
        <v>25</v>
      </c>
      <c r="O192" s="17" t="s">
        <v>934</v>
      </c>
      <c r="P192" s="19" t="s">
        <v>994</v>
      </c>
      <c r="Q192" s="20">
        <v>2017</v>
      </c>
    </row>
    <row r="193" spans="1:17" s="13" customFormat="1" ht="85" x14ac:dyDescent="0.2">
      <c r="A193" s="14">
        <v>192</v>
      </c>
      <c r="B193" s="15" t="str">
        <f>HYPERLINK("https://link.springer.com/chapter/10.1007/978-3-319-45477-1_7","A Dedicated Algorithm for Verification of Interlocking Systems")</f>
        <v>A Dedicated Algorithm for Verification of Interlocking Systems</v>
      </c>
      <c r="C193" s="16" t="s">
        <v>199</v>
      </c>
      <c r="D193" s="16" t="s">
        <v>45</v>
      </c>
      <c r="E193" s="17" t="s">
        <v>246</v>
      </c>
      <c r="F193" s="16" t="s">
        <v>17</v>
      </c>
      <c r="G193" s="16" t="s">
        <v>519</v>
      </c>
      <c r="H193" s="33" t="s">
        <v>52</v>
      </c>
      <c r="I193" s="16" t="s">
        <v>358</v>
      </c>
      <c r="J193" s="16" t="s">
        <v>31</v>
      </c>
      <c r="K193" s="16" t="s">
        <v>339</v>
      </c>
      <c r="L193" s="16" t="s">
        <v>23</v>
      </c>
      <c r="M193" s="16" t="s">
        <v>34</v>
      </c>
      <c r="N193" s="16" t="s">
        <v>30</v>
      </c>
      <c r="O193" s="17" t="s">
        <v>932</v>
      </c>
      <c r="P193" s="19" t="s">
        <v>994</v>
      </c>
      <c r="Q193" s="20">
        <v>2016</v>
      </c>
    </row>
    <row r="194" spans="1:17" s="13" customFormat="1" ht="127" x14ac:dyDescent="0.2">
      <c r="A194" s="14">
        <v>193</v>
      </c>
      <c r="B194" s="15" t="str">
        <f>HYPERLINK("https://link.springer.com/chapter/10.1007/978-3-540-69100-6_24","Model-Based Generation of Interlocking Controller Software from Control Tables")</f>
        <v>Model-Based Generation of Interlocking Controller Software from Control Tables</v>
      </c>
      <c r="C194" s="16" t="s">
        <v>199</v>
      </c>
      <c r="D194" s="16" t="s">
        <v>57</v>
      </c>
      <c r="E194" s="17" t="s">
        <v>520</v>
      </c>
      <c r="F194" s="16" t="s">
        <v>402</v>
      </c>
      <c r="G194" s="16" t="s">
        <v>521</v>
      </c>
      <c r="H194" s="16" t="s">
        <v>522</v>
      </c>
      <c r="I194" s="16" t="s">
        <v>523</v>
      </c>
      <c r="J194" s="16" t="s">
        <v>31</v>
      </c>
      <c r="K194" s="16" t="s">
        <v>339</v>
      </c>
      <c r="L194" s="16" t="s">
        <v>23</v>
      </c>
      <c r="M194" s="16" t="s">
        <v>24</v>
      </c>
      <c r="N194" s="16" t="s">
        <v>25</v>
      </c>
      <c r="O194" s="17" t="s">
        <v>17</v>
      </c>
      <c r="P194" s="19" t="s">
        <v>994</v>
      </c>
      <c r="Q194" s="20">
        <v>2008</v>
      </c>
    </row>
    <row r="195" spans="1:17" s="13" customFormat="1" ht="155" x14ac:dyDescent="0.2">
      <c r="A195" s="14">
        <v>194</v>
      </c>
      <c r="B195" s="15" t="str">
        <f>HYPERLINK("https://link.springer.com/chapter/10.1007/3-540-49646-7_22","Model Checking Safety Critical Software with SPIN: an Application to a Railway Interlocking System")</f>
        <v>Model Checking Safety Critical Software with SPIN: an Application to a Railway Interlocking System</v>
      </c>
      <c r="C195" s="16" t="s">
        <v>199</v>
      </c>
      <c r="D195" s="16" t="s">
        <v>45</v>
      </c>
      <c r="E195" s="17" t="s">
        <v>524</v>
      </c>
      <c r="F195" s="16" t="s">
        <v>266</v>
      </c>
      <c r="G195" s="16" t="s">
        <v>508</v>
      </c>
      <c r="H195" s="16" t="s">
        <v>127</v>
      </c>
      <c r="I195" s="16" t="s">
        <v>358</v>
      </c>
      <c r="J195" s="16" t="s">
        <v>31</v>
      </c>
      <c r="K195" s="16" t="s">
        <v>339</v>
      </c>
      <c r="L195" s="16" t="s">
        <v>23</v>
      </c>
      <c r="M195" s="16" t="s">
        <v>24</v>
      </c>
      <c r="N195" s="16" t="s">
        <v>25</v>
      </c>
      <c r="O195" s="17" t="s">
        <v>932</v>
      </c>
      <c r="P195" s="19" t="s">
        <v>994</v>
      </c>
      <c r="Q195" s="20">
        <v>1998</v>
      </c>
    </row>
    <row r="196" spans="1:17" s="13" customFormat="1" ht="85" x14ac:dyDescent="0.2">
      <c r="A196" s="22">
        <v>195</v>
      </c>
      <c r="B196" s="23" t="str">
        <f>HYPERLINK("https://link.springer.com/article/10.1007/s10270-009-0130-7","Formalizing requirements with object models and temporal constraints")</f>
        <v>Formalizing requirements with object models and temporal constraints</v>
      </c>
      <c r="C196" s="18" t="s">
        <v>199</v>
      </c>
      <c r="D196" s="18" t="s">
        <v>15</v>
      </c>
      <c r="E196" s="17" t="s">
        <v>525</v>
      </c>
      <c r="F196" s="18" t="s">
        <v>36</v>
      </c>
      <c r="G196" s="18" t="s">
        <v>526</v>
      </c>
      <c r="H196" s="18" t="s">
        <v>527</v>
      </c>
      <c r="I196" s="18" t="s">
        <v>30</v>
      </c>
      <c r="J196" s="18" t="s">
        <v>40</v>
      </c>
      <c r="K196" s="18" t="s">
        <v>41</v>
      </c>
      <c r="L196" s="18" t="s">
        <v>56</v>
      </c>
      <c r="M196" s="18" t="s">
        <v>34</v>
      </c>
      <c r="N196" s="18" t="s">
        <v>30</v>
      </c>
      <c r="O196" s="17" t="s">
        <v>948</v>
      </c>
      <c r="P196" s="19" t="s">
        <v>995</v>
      </c>
      <c r="Q196" s="20">
        <v>2011</v>
      </c>
    </row>
    <row r="197" spans="1:17" s="13" customFormat="1" ht="85" x14ac:dyDescent="0.2">
      <c r="A197" s="14">
        <v>196</v>
      </c>
      <c r="B197" s="15" t="str">
        <f>HYPERLINK("http://link.springer.com/chapter/10.1007/3-540-61042-1_50","Priorities for modeling and verifying distributed systems")</f>
        <v>Priorities for modeling and verifying distributed systems</v>
      </c>
      <c r="C197" s="16" t="s">
        <v>199</v>
      </c>
      <c r="D197" s="16" t="s">
        <v>45</v>
      </c>
      <c r="E197" s="17" t="s">
        <v>35</v>
      </c>
      <c r="F197" s="16" t="s">
        <v>428</v>
      </c>
      <c r="G197" s="16" t="s">
        <v>428</v>
      </c>
      <c r="H197" s="16" t="s">
        <v>528</v>
      </c>
      <c r="I197" s="16" t="s">
        <v>358</v>
      </c>
      <c r="J197" s="16" t="s">
        <v>31</v>
      </c>
      <c r="K197" s="16" t="s">
        <v>339</v>
      </c>
      <c r="L197" s="16" t="s">
        <v>23</v>
      </c>
      <c r="M197" s="16" t="s">
        <v>34</v>
      </c>
      <c r="N197" s="16" t="s">
        <v>30</v>
      </c>
      <c r="O197" s="17" t="s">
        <v>938</v>
      </c>
      <c r="P197" s="19" t="s">
        <v>994</v>
      </c>
      <c r="Q197" s="20">
        <v>1996</v>
      </c>
    </row>
    <row r="198" spans="1:17" s="13" customFormat="1" ht="169" x14ac:dyDescent="0.2">
      <c r="A198" s="14">
        <v>197</v>
      </c>
      <c r="B198" s="15" t="str">
        <f>HYPERLINK("https://link.springer.com/article/10.1007/s100090100063","Using Symbolic Model Checking to Verify the Railway Stations of Hoorn-Kersenboogerd and Heerhugowaard")</f>
        <v>Using Symbolic Model Checking to Verify the Railway Stations of Hoorn-Kersenboogerd and Heerhugowaard</v>
      </c>
      <c r="C198" s="16" t="s">
        <v>199</v>
      </c>
      <c r="D198" s="16" t="s">
        <v>45</v>
      </c>
      <c r="E198" s="17" t="s">
        <v>35</v>
      </c>
      <c r="F198" s="16" t="s">
        <v>17</v>
      </c>
      <c r="G198" s="16" t="s">
        <v>529</v>
      </c>
      <c r="H198" s="16" t="s">
        <v>530</v>
      </c>
      <c r="I198" s="16" t="s">
        <v>313</v>
      </c>
      <c r="J198" s="16" t="s">
        <v>31</v>
      </c>
      <c r="K198" s="16" t="s">
        <v>339</v>
      </c>
      <c r="L198" s="16" t="s">
        <v>23</v>
      </c>
      <c r="M198" s="16" t="s">
        <v>34</v>
      </c>
      <c r="N198" s="16" t="s">
        <v>85</v>
      </c>
      <c r="O198" s="17" t="s">
        <v>928</v>
      </c>
      <c r="P198" s="19" t="s">
        <v>995</v>
      </c>
      <c r="Q198" s="20">
        <v>2002</v>
      </c>
    </row>
    <row r="199" spans="1:17" s="13" customFormat="1" ht="99" x14ac:dyDescent="0.2">
      <c r="A199" s="14">
        <v>198</v>
      </c>
      <c r="B199" s="15" t="str">
        <f>HYPERLINK("https://link.springer.com/chapter/10.1007/978-1-4471-0937-2_21","Specifying Railway Interlocking Requirements for Practical Use")</f>
        <v>Specifying Railway Interlocking Requirements for Practical Use</v>
      </c>
      <c r="C199" s="16" t="s">
        <v>199</v>
      </c>
      <c r="D199" s="16" t="s">
        <v>45</v>
      </c>
      <c r="E199" s="17" t="s">
        <v>46</v>
      </c>
      <c r="F199" s="25" t="s">
        <v>17</v>
      </c>
      <c r="G199" s="25" t="s">
        <v>531</v>
      </c>
      <c r="H199" s="16" t="s">
        <v>532</v>
      </c>
      <c r="I199" s="16" t="s">
        <v>313</v>
      </c>
      <c r="J199" s="16" t="s">
        <v>31</v>
      </c>
      <c r="K199" s="16" t="s">
        <v>339</v>
      </c>
      <c r="L199" s="16" t="s">
        <v>210</v>
      </c>
      <c r="M199" s="16" t="s">
        <v>34</v>
      </c>
      <c r="N199" s="16" t="s">
        <v>85</v>
      </c>
      <c r="O199" s="17" t="s">
        <v>932</v>
      </c>
      <c r="P199" s="19" t="s">
        <v>994</v>
      </c>
      <c r="Q199" s="20">
        <v>1996</v>
      </c>
    </row>
    <row r="200" spans="1:17" s="13" customFormat="1" ht="113" x14ac:dyDescent="0.2">
      <c r="A200" s="14">
        <v>199</v>
      </c>
      <c r="B200" s="15" t="str">
        <f>HYPERLINK("https://link.springer.com/chapter/10.1007/978-3-642-34032-1_26","Distributing the Challenge of Model Checking Interlocking Control Tables")</f>
        <v>Distributing the Challenge of Model Checking Interlocking Control Tables</v>
      </c>
      <c r="C200" s="16" t="s">
        <v>199</v>
      </c>
      <c r="D200" s="16" t="s">
        <v>45</v>
      </c>
      <c r="E200" s="17" t="s">
        <v>35</v>
      </c>
      <c r="F200" s="16" t="s">
        <v>533</v>
      </c>
      <c r="G200" s="16" t="s">
        <v>534</v>
      </c>
      <c r="H200" s="16" t="s">
        <v>535</v>
      </c>
      <c r="I200" s="16" t="s">
        <v>358</v>
      </c>
      <c r="J200" s="16" t="s">
        <v>31</v>
      </c>
      <c r="K200" s="16" t="s">
        <v>339</v>
      </c>
      <c r="L200" s="16" t="s">
        <v>33</v>
      </c>
      <c r="M200" s="16" t="s">
        <v>34</v>
      </c>
      <c r="N200" s="16" t="s">
        <v>30</v>
      </c>
      <c r="O200" s="17" t="s">
        <v>974</v>
      </c>
      <c r="P200" s="19" t="s">
        <v>994</v>
      </c>
      <c r="Q200" s="20">
        <v>2012</v>
      </c>
    </row>
    <row r="201" spans="1:17" s="13" customFormat="1" ht="113" x14ac:dyDescent="0.2">
      <c r="A201" s="14">
        <v>200</v>
      </c>
      <c r="B201" s="15" t="str">
        <f>HYPERLINK("https://link.springer.com/chapter/10.1007/978-3-319-66197-1_15","Compositional Verification of Interlocking Systems for Large Stations")</f>
        <v>Compositional Verification of Interlocking Systems for Large Stations</v>
      </c>
      <c r="C201" s="16" t="s">
        <v>199</v>
      </c>
      <c r="D201" s="16" t="s">
        <v>45</v>
      </c>
      <c r="E201" s="17" t="s">
        <v>35</v>
      </c>
      <c r="F201" s="16" t="s">
        <v>451</v>
      </c>
      <c r="G201" s="16" t="s">
        <v>536</v>
      </c>
      <c r="H201" s="16" t="s">
        <v>537</v>
      </c>
      <c r="I201" s="16" t="s">
        <v>358</v>
      </c>
      <c r="J201" s="16" t="s">
        <v>31</v>
      </c>
      <c r="K201" s="16" t="s">
        <v>339</v>
      </c>
      <c r="L201" s="16" t="s">
        <v>23</v>
      </c>
      <c r="M201" s="16" t="s">
        <v>34</v>
      </c>
      <c r="N201" s="16" t="s">
        <v>30</v>
      </c>
      <c r="O201" s="17" t="s">
        <v>927</v>
      </c>
      <c r="P201" s="19" t="s">
        <v>994</v>
      </c>
      <c r="Q201" s="20">
        <v>2017</v>
      </c>
    </row>
    <row r="202" spans="1:17" s="13" customFormat="1" ht="57" x14ac:dyDescent="0.2">
      <c r="A202" s="14">
        <v>201</v>
      </c>
      <c r="B202" s="15" t="str">
        <f>HYPERLINK("http://link.springer.com/chapter/10.1007/3-540-58555-9_117","Validation of a railway interlocking model")</f>
        <v>Validation of a railway interlocking model</v>
      </c>
      <c r="C202" s="16" t="s">
        <v>199</v>
      </c>
      <c r="D202" s="16" t="s">
        <v>45</v>
      </c>
      <c r="E202" s="17" t="s">
        <v>538</v>
      </c>
      <c r="F202" s="16" t="s">
        <v>411</v>
      </c>
      <c r="G202" s="16" t="s">
        <v>539</v>
      </c>
      <c r="H202" s="33" t="s">
        <v>52</v>
      </c>
      <c r="I202" s="16" t="s">
        <v>540</v>
      </c>
      <c r="J202" s="16" t="s">
        <v>31</v>
      </c>
      <c r="K202" s="16" t="s">
        <v>339</v>
      </c>
      <c r="L202" s="16" t="s">
        <v>23</v>
      </c>
      <c r="M202" s="16" t="s">
        <v>24</v>
      </c>
      <c r="N202" s="16" t="s">
        <v>25</v>
      </c>
      <c r="O202" s="17" t="s">
        <v>930</v>
      </c>
      <c r="P202" s="19" t="s">
        <v>994</v>
      </c>
      <c r="Q202" s="20">
        <v>1994</v>
      </c>
    </row>
    <row r="203" spans="1:17" s="13" customFormat="1" ht="71" x14ac:dyDescent="0.2">
      <c r="A203" s="14">
        <v>202</v>
      </c>
      <c r="B203" s="15" t="str">
        <f>HYPERLINK("https://link.springer.com/chapter/10.1007/3-540-48778-6_6","ProbVerus: Probabilistic Symbolic Model Checking")</f>
        <v>ProbVerus: Probabilistic Symbolic Model Checking</v>
      </c>
      <c r="C203" s="16" t="s">
        <v>199</v>
      </c>
      <c r="D203" s="16" t="s">
        <v>45</v>
      </c>
      <c r="E203" s="17" t="s">
        <v>35</v>
      </c>
      <c r="F203" s="25" t="s">
        <v>17</v>
      </c>
      <c r="G203" s="25" t="s">
        <v>541</v>
      </c>
      <c r="H203" s="25" t="s">
        <v>541</v>
      </c>
      <c r="I203" s="16" t="s">
        <v>358</v>
      </c>
      <c r="J203" s="16" t="s">
        <v>31</v>
      </c>
      <c r="K203" s="16" t="s">
        <v>339</v>
      </c>
      <c r="L203" s="16" t="s">
        <v>56</v>
      </c>
      <c r="M203" s="16" t="s">
        <v>34</v>
      </c>
      <c r="N203" s="16" t="s">
        <v>30</v>
      </c>
      <c r="O203" s="17" t="s">
        <v>17</v>
      </c>
      <c r="P203" s="19" t="s">
        <v>994</v>
      </c>
      <c r="Q203" s="20">
        <v>1999</v>
      </c>
    </row>
    <row r="204" spans="1:17" s="13" customFormat="1" ht="113" x14ac:dyDescent="0.2">
      <c r="A204" s="14">
        <v>203</v>
      </c>
      <c r="B204" s="15" t="str">
        <f>HYPERLINK("https://link.springer.com/article/10.1007/s10009-013-0295-9","Automated generation of formal safety conditions from railway interlocking tables")</f>
        <v>Automated generation of formal safety conditions from railway interlocking tables</v>
      </c>
      <c r="C204" s="16" t="s">
        <v>199</v>
      </c>
      <c r="D204" s="16" t="s">
        <v>45</v>
      </c>
      <c r="E204" s="17" t="s">
        <v>490</v>
      </c>
      <c r="F204" s="16" t="s">
        <v>542</v>
      </c>
      <c r="G204" s="16" t="s">
        <v>543</v>
      </c>
      <c r="H204" s="16" t="s">
        <v>544</v>
      </c>
      <c r="I204" s="16" t="s">
        <v>358</v>
      </c>
      <c r="J204" s="16" t="s">
        <v>31</v>
      </c>
      <c r="K204" s="16" t="s">
        <v>339</v>
      </c>
      <c r="L204" s="16" t="s">
        <v>23</v>
      </c>
      <c r="M204" s="16" t="s">
        <v>34</v>
      </c>
      <c r="N204" s="16" t="s">
        <v>30</v>
      </c>
      <c r="O204" s="17" t="s">
        <v>928</v>
      </c>
      <c r="P204" s="19" t="s">
        <v>995</v>
      </c>
      <c r="Q204" s="20">
        <v>2014</v>
      </c>
    </row>
    <row r="205" spans="1:17" s="13" customFormat="1" ht="155" x14ac:dyDescent="0.2">
      <c r="A205" s="14">
        <v>204</v>
      </c>
      <c r="B205" s="15" t="str">
        <f>HYPERLINK("https://link.springer.com/chapter/10.1007/978-3-642-21437-0_11","Formal Development of a Tool for Automated Modelling and Verification of Relay Interlocking Systems")</f>
        <v>Formal Development of a Tool for Automated Modelling and Verification of Relay Interlocking Systems</v>
      </c>
      <c r="C205" s="16" t="s">
        <v>199</v>
      </c>
      <c r="D205" s="16" t="s">
        <v>45</v>
      </c>
      <c r="E205" s="17" t="s">
        <v>490</v>
      </c>
      <c r="F205" s="16" t="s">
        <v>542</v>
      </c>
      <c r="G205" s="16" t="s">
        <v>545</v>
      </c>
      <c r="H205" s="16" t="s">
        <v>546</v>
      </c>
      <c r="I205" s="16" t="s">
        <v>424</v>
      </c>
      <c r="J205" s="16" t="s">
        <v>31</v>
      </c>
      <c r="K205" s="16" t="s">
        <v>339</v>
      </c>
      <c r="L205" s="16" t="s">
        <v>23</v>
      </c>
      <c r="M205" s="16" t="s">
        <v>34</v>
      </c>
      <c r="N205" s="16" t="s">
        <v>30</v>
      </c>
      <c r="O205" s="17" t="s">
        <v>930</v>
      </c>
      <c r="P205" s="19" t="s">
        <v>994</v>
      </c>
      <c r="Q205" s="20">
        <v>2011</v>
      </c>
    </row>
    <row r="206" spans="1:17" s="13" customFormat="1" ht="113" x14ac:dyDescent="0.2">
      <c r="A206" s="14">
        <v>205</v>
      </c>
      <c r="B206" s="15" t="str">
        <f>HYPERLINK("https://link.springer.com/chapter/10.1007/978-3-319-47169-3_19","On the Use of Static Checking in the Verification of Interlocking Systems")</f>
        <v>On the Use of Static Checking in the Verification of Interlocking Systems</v>
      </c>
      <c r="C206" s="16" t="s">
        <v>199</v>
      </c>
      <c r="D206" s="16" t="s">
        <v>45</v>
      </c>
      <c r="E206" s="17" t="s">
        <v>547</v>
      </c>
      <c r="F206" s="16" t="s">
        <v>548</v>
      </c>
      <c r="G206" s="16" t="s">
        <v>549</v>
      </c>
      <c r="H206" s="16" t="s">
        <v>550</v>
      </c>
      <c r="I206" s="16" t="s">
        <v>358</v>
      </c>
      <c r="J206" s="16" t="s">
        <v>31</v>
      </c>
      <c r="K206" s="16" t="s">
        <v>339</v>
      </c>
      <c r="L206" s="16" t="s">
        <v>23</v>
      </c>
      <c r="M206" s="24" t="s">
        <v>34</v>
      </c>
      <c r="N206" s="16" t="s">
        <v>30</v>
      </c>
      <c r="O206" s="17" t="s">
        <v>974</v>
      </c>
      <c r="P206" s="19" t="s">
        <v>994</v>
      </c>
      <c r="Q206" s="20">
        <v>2016</v>
      </c>
    </row>
    <row r="207" spans="1:17" s="13" customFormat="1" ht="127" x14ac:dyDescent="0.2">
      <c r="A207" s="14">
        <v>206</v>
      </c>
      <c r="B207" s="15" t="str">
        <f>HYPERLINK("https://ieeexplore.ieee.org/document/879808","Formal development and verification of a distributed railway control system")</f>
        <v>Formal development and verification of a distributed railway control system</v>
      </c>
      <c r="C207" s="16" t="s">
        <v>551</v>
      </c>
      <c r="D207" s="16" t="s">
        <v>45</v>
      </c>
      <c r="E207" s="17" t="s">
        <v>552</v>
      </c>
      <c r="F207" s="16" t="s">
        <v>434</v>
      </c>
      <c r="G207" s="16" t="s">
        <v>553</v>
      </c>
      <c r="H207" s="16" t="s">
        <v>554</v>
      </c>
      <c r="I207" s="16" t="s">
        <v>358</v>
      </c>
      <c r="J207" s="16" t="s">
        <v>31</v>
      </c>
      <c r="K207" s="16" t="s">
        <v>339</v>
      </c>
      <c r="L207" s="16" t="s">
        <v>33</v>
      </c>
      <c r="M207" s="16" t="s">
        <v>24</v>
      </c>
      <c r="N207" s="16" t="s">
        <v>30</v>
      </c>
      <c r="O207" s="17" t="s">
        <v>975</v>
      </c>
      <c r="P207" s="19" t="s">
        <v>995</v>
      </c>
      <c r="Q207" s="20">
        <v>2000</v>
      </c>
    </row>
    <row r="208" spans="1:17" s="13" customFormat="1" ht="99" x14ac:dyDescent="0.2">
      <c r="A208" s="14">
        <v>207</v>
      </c>
      <c r="B208" s="15" t="str">
        <f>HYPERLINK("https://link.springer.com/chapter/10.1007/978-3-319-05032-4_16","Applied Bounded Model Checking for Interlocking System Designs")</f>
        <v>Applied Bounded Model Checking for Interlocking System Designs</v>
      </c>
      <c r="C208" s="16" t="s">
        <v>199</v>
      </c>
      <c r="D208" s="16" t="s">
        <v>45</v>
      </c>
      <c r="E208" s="17" t="s">
        <v>390</v>
      </c>
      <c r="F208" s="16" t="s">
        <v>451</v>
      </c>
      <c r="G208" s="16" t="s">
        <v>451</v>
      </c>
      <c r="H208" s="16" t="s">
        <v>452</v>
      </c>
      <c r="I208" s="16" t="s">
        <v>358</v>
      </c>
      <c r="J208" s="16" t="s">
        <v>31</v>
      </c>
      <c r="K208" s="16" t="s">
        <v>339</v>
      </c>
      <c r="L208" s="16" t="s">
        <v>33</v>
      </c>
      <c r="M208" s="16" t="s">
        <v>34</v>
      </c>
      <c r="N208" s="16" t="s">
        <v>25</v>
      </c>
      <c r="O208" s="17" t="s">
        <v>927</v>
      </c>
      <c r="P208" s="19" t="s">
        <v>994</v>
      </c>
      <c r="Q208" s="20">
        <v>2013</v>
      </c>
    </row>
    <row r="209" spans="1:17" s="13" customFormat="1" ht="57" x14ac:dyDescent="0.2">
      <c r="A209" s="14">
        <v>208</v>
      </c>
      <c r="B209" s="15" t="str">
        <f>HYPERLINK("https://link.springer.com/chapter/10.1007/978-3-319-67729-3_7","Class-Diagrams for Abstract Data Types")</f>
        <v>Class-Diagrams for Abstract Data Types</v>
      </c>
      <c r="C209" s="16" t="s">
        <v>199</v>
      </c>
      <c r="D209" s="16" t="s">
        <v>15</v>
      </c>
      <c r="E209" s="17" t="s">
        <v>555</v>
      </c>
      <c r="F209" s="16" t="s">
        <v>517</v>
      </c>
      <c r="G209" s="16" t="s">
        <v>556</v>
      </c>
      <c r="H209" s="16" t="s">
        <v>188</v>
      </c>
      <c r="I209" s="16" t="s">
        <v>215</v>
      </c>
      <c r="J209" s="16" t="s">
        <v>31</v>
      </c>
      <c r="K209" s="16" t="s">
        <v>339</v>
      </c>
      <c r="L209" s="16" t="s">
        <v>33</v>
      </c>
      <c r="M209" s="16" t="s">
        <v>34</v>
      </c>
      <c r="N209" s="16" t="s">
        <v>30</v>
      </c>
      <c r="O209" s="17" t="s">
        <v>976</v>
      </c>
      <c r="P209" s="19" t="s">
        <v>994</v>
      </c>
      <c r="Q209" s="20">
        <v>2017</v>
      </c>
    </row>
    <row r="210" spans="1:17" s="13" customFormat="1" ht="99" x14ac:dyDescent="0.2">
      <c r="A210" s="14">
        <v>209</v>
      </c>
      <c r="B210" s="15" t="str">
        <f>HYPERLINK("https://link.springer.com/chapter/10.1007/3-540-63383-9_80","Modeling railway control systems using graph grammars: A case study")</f>
        <v>Modeling railway control systems using graph grammars: A case study</v>
      </c>
      <c r="C210" s="16" t="s">
        <v>199</v>
      </c>
      <c r="D210" s="16" t="s">
        <v>15</v>
      </c>
      <c r="E210" s="17" t="s">
        <v>557</v>
      </c>
      <c r="F210" s="16" t="s">
        <v>17</v>
      </c>
      <c r="G210" s="16" t="s">
        <v>558</v>
      </c>
      <c r="H210" s="33" t="s">
        <v>52</v>
      </c>
      <c r="I210" s="16" t="s">
        <v>559</v>
      </c>
      <c r="J210" s="16" t="s">
        <v>31</v>
      </c>
      <c r="K210" s="16" t="s">
        <v>339</v>
      </c>
      <c r="L210" s="16" t="s">
        <v>33</v>
      </c>
      <c r="M210" s="16" t="s">
        <v>34</v>
      </c>
      <c r="N210" s="16" t="s">
        <v>30</v>
      </c>
      <c r="O210" s="17" t="s">
        <v>977</v>
      </c>
      <c r="P210" s="19" t="s">
        <v>994</v>
      </c>
      <c r="Q210" s="20">
        <v>1997</v>
      </c>
    </row>
    <row r="211" spans="1:17" s="13" customFormat="1" ht="99" x14ac:dyDescent="0.2">
      <c r="A211" s="14">
        <v>210</v>
      </c>
      <c r="B211" s="15" t="str">
        <f>HYPERLINK("http://link.springer.com/chapter/10.1007/3-540-45614-7_12","Towards an Integrated Model Checker for Railway Signalling Data")</f>
        <v>Towards an Integrated Model Checker for Railway Signalling Data</v>
      </c>
      <c r="C211" s="16" t="s">
        <v>199</v>
      </c>
      <c r="D211" s="16" t="s">
        <v>45</v>
      </c>
      <c r="E211" s="17" t="s">
        <v>35</v>
      </c>
      <c r="F211" s="16" t="s">
        <v>425</v>
      </c>
      <c r="G211" s="16" t="s">
        <v>560</v>
      </c>
      <c r="H211" s="16" t="s">
        <v>560</v>
      </c>
      <c r="I211" s="16" t="s">
        <v>358</v>
      </c>
      <c r="J211" s="16" t="s">
        <v>31</v>
      </c>
      <c r="K211" s="16" t="s">
        <v>375</v>
      </c>
      <c r="L211" s="16" t="s">
        <v>33</v>
      </c>
      <c r="M211" s="16" t="s">
        <v>34</v>
      </c>
      <c r="N211" s="16" t="s">
        <v>25</v>
      </c>
      <c r="O211" s="17" t="s">
        <v>930</v>
      </c>
      <c r="P211" s="19" t="s">
        <v>994</v>
      </c>
      <c r="Q211" s="20">
        <v>2002</v>
      </c>
    </row>
    <row r="212" spans="1:17" s="13" customFormat="1" ht="99" x14ac:dyDescent="0.2">
      <c r="A212" s="14">
        <v>211</v>
      </c>
      <c r="B212" s="15" t="str">
        <f>HYPERLINK("https://link.springer.com/chapter/10.1007/978-3-319-33951-1_9","Static Verification of Railway Schema and Interlocking Design Data")</f>
        <v>Static Verification of Railway Schema and Interlocking Design Data</v>
      </c>
      <c r="C212" s="16" t="s">
        <v>199</v>
      </c>
      <c r="D212" s="16" t="s">
        <v>45</v>
      </c>
      <c r="E212" s="17" t="s">
        <v>561</v>
      </c>
      <c r="F212" s="16" t="s">
        <v>118</v>
      </c>
      <c r="G212" s="16" t="s">
        <v>562</v>
      </c>
      <c r="H212" s="16" t="s">
        <v>484</v>
      </c>
      <c r="I212" s="16" t="s">
        <v>358</v>
      </c>
      <c r="J212" s="16" t="s">
        <v>31</v>
      </c>
      <c r="K212" s="16" t="s">
        <v>375</v>
      </c>
      <c r="L212" s="16" t="s">
        <v>56</v>
      </c>
      <c r="M212" s="16" t="s">
        <v>34</v>
      </c>
      <c r="N212" s="16" t="s">
        <v>30</v>
      </c>
      <c r="O212" s="17" t="s">
        <v>934</v>
      </c>
      <c r="P212" s="19" t="s">
        <v>994</v>
      </c>
      <c r="Q212" s="20">
        <v>2016</v>
      </c>
    </row>
    <row r="213" spans="1:17" s="13" customFormat="1" ht="57" x14ac:dyDescent="0.2">
      <c r="A213" s="14">
        <v>212</v>
      </c>
      <c r="B213" s="15" t="str">
        <f>HYPERLINK("https://link.springer.com/chapter/10.1007/978-3-319-05032-4_15","Verification of Scheme Plans Using CSP||B")</f>
        <v>Verification of Scheme Plans Using CSP||B</v>
      </c>
      <c r="C213" s="16" t="s">
        <v>199</v>
      </c>
      <c r="D213" s="16" t="s">
        <v>45</v>
      </c>
      <c r="E213" s="17" t="s">
        <v>490</v>
      </c>
      <c r="F213" s="16" t="s">
        <v>346</v>
      </c>
      <c r="G213" s="16" t="s">
        <v>563</v>
      </c>
      <c r="H213" s="16" t="s">
        <v>564</v>
      </c>
      <c r="I213" s="16" t="s">
        <v>358</v>
      </c>
      <c r="J213" s="16" t="s">
        <v>31</v>
      </c>
      <c r="K213" s="16" t="s">
        <v>339</v>
      </c>
      <c r="L213" s="16" t="s">
        <v>33</v>
      </c>
      <c r="M213" s="16" t="s">
        <v>34</v>
      </c>
      <c r="N213" s="16" t="s">
        <v>30</v>
      </c>
      <c r="O213" s="17" t="s">
        <v>927</v>
      </c>
      <c r="P213" s="19" t="s">
        <v>994</v>
      </c>
      <c r="Q213" s="20">
        <v>2013</v>
      </c>
    </row>
    <row r="214" spans="1:17" s="13" customFormat="1" ht="71" x14ac:dyDescent="0.2">
      <c r="A214" s="14">
        <v>213</v>
      </c>
      <c r="B214" s="15" t="str">
        <f>HYPERLINK("https://link.springer.com/chapter/10.1007/978-3-319-05032-4_19","Verification of Solid State Interlocking Programs")</f>
        <v>Verification of Solid State Interlocking Programs</v>
      </c>
      <c r="C214" s="16" t="s">
        <v>199</v>
      </c>
      <c r="D214" s="16" t="s">
        <v>45</v>
      </c>
      <c r="E214" s="17" t="s">
        <v>565</v>
      </c>
      <c r="F214" s="16" t="s">
        <v>566</v>
      </c>
      <c r="G214" s="16" t="s">
        <v>566</v>
      </c>
      <c r="H214" s="16" t="s">
        <v>567</v>
      </c>
      <c r="I214" s="16" t="s">
        <v>313</v>
      </c>
      <c r="J214" s="16" t="s">
        <v>31</v>
      </c>
      <c r="K214" s="16" t="s">
        <v>339</v>
      </c>
      <c r="L214" s="16" t="s">
        <v>23</v>
      </c>
      <c r="M214" s="16" t="s">
        <v>24</v>
      </c>
      <c r="N214" s="16" t="s">
        <v>25</v>
      </c>
      <c r="O214" s="17" t="s">
        <v>927</v>
      </c>
      <c r="P214" s="19" t="s">
        <v>994</v>
      </c>
      <c r="Q214" s="20">
        <v>2013</v>
      </c>
    </row>
    <row r="215" spans="1:17" s="13" customFormat="1" ht="99" x14ac:dyDescent="0.2">
      <c r="A215" s="14">
        <v>214</v>
      </c>
      <c r="B215" s="15" t="str">
        <f>HYPERLINK("https://link.springer.com/article/10.1007/s10009-014-0304-7","Techniques for modelling and verifying railway interlockings")</f>
        <v>Techniques for modelling and verifying railway interlockings</v>
      </c>
      <c r="C215" s="16" t="s">
        <v>199</v>
      </c>
      <c r="D215" s="16" t="s">
        <v>45</v>
      </c>
      <c r="E215" s="17" t="s">
        <v>568</v>
      </c>
      <c r="F215" s="16" t="s">
        <v>346</v>
      </c>
      <c r="G215" s="16" t="s">
        <v>563</v>
      </c>
      <c r="H215" s="16" t="s">
        <v>564</v>
      </c>
      <c r="I215" s="16" t="s">
        <v>358</v>
      </c>
      <c r="J215" s="16" t="s">
        <v>31</v>
      </c>
      <c r="K215" s="16" t="s">
        <v>339</v>
      </c>
      <c r="L215" s="16" t="s">
        <v>23</v>
      </c>
      <c r="M215" s="16" t="s">
        <v>34</v>
      </c>
      <c r="N215" s="16" t="s">
        <v>30</v>
      </c>
      <c r="O215" s="17" t="s">
        <v>928</v>
      </c>
      <c r="P215" s="19" t="s">
        <v>995</v>
      </c>
      <c r="Q215" s="20">
        <v>2014</v>
      </c>
    </row>
    <row r="216" spans="1:17" s="13" customFormat="1" ht="141" x14ac:dyDescent="0.2">
      <c r="A216" s="14">
        <v>215</v>
      </c>
      <c r="B216" s="15" t="str">
        <f>HYPERLINK("https://link.springer.com/chapter/10.1007/11813040_35","Model-Based Variable and Transition Orderings for Efficient Symbolic Model Checking")</f>
        <v>Model-Based Variable and Transition Orderings for Efficient Symbolic Model Checking</v>
      </c>
      <c r="C216" s="16" t="s">
        <v>199</v>
      </c>
      <c r="D216" s="16" t="s">
        <v>45</v>
      </c>
      <c r="E216" s="17" t="s">
        <v>35</v>
      </c>
      <c r="F216" s="16" t="s">
        <v>425</v>
      </c>
      <c r="G216" s="16" t="s">
        <v>113</v>
      </c>
      <c r="H216" s="16" t="s">
        <v>569</v>
      </c>
      <c r="I216" s="16" t="s">
        <v>358</v>
      </c>
      <c r="J216" s="16" t="s">
        <v>31</v>
      </c>
      <c r="K216" s="16" t="s">
        <v>339</v>
      </c>
      <c r="L216" s="16" t="s">
        <v>23</v>
      </c>
      <c r="M216" s="16" t="s">
        <v>34</v>
      </c>
      <c r="N216" s="16" t="s">
        <v>30</v>
      </c>
      <c r="O216" s="17" t="s">
        <v>930</v>
      </c>
      <c r="P216" s="19" t="s">
        <v>994</v>
      </c>
      <c r="Q216" s="20">
        <v>2006</v>
      </c>
    </row>
    <row r="217" spans="1:17" s="13" customFormat="1" ht="71" x14ac:dyDescent="0.2">
      <c r="A217" s="22">
        <v>216</v>
      </c>
      <c r="B217" s="23" t="str">
        <f>HYPERLINK("https://link.springer.com/chapter/10.1007/978-3-319-68499-4_9","Deductive Verification of Railway Operations")</f>
        <v>Deductive Verification of Railway Operations</v>
      </c>
      <c r="C217" s="18" t="s">
        <v>199</v>
      </c>
      <c r="D217" s="18" t="s">
        <v>15</v>
      </c>
      <c r="E217" s="17" t="s">
        <v>570</v>
      </c>
      <c r="F217" s="18" t="s">
        <v>571</v>
      </c>
      <c r="G217" s="18" t="s">
        <v>572</v>
      </c>
      <c r="H217" s="31" t="s">
        <v>573</v>
      </c>
      <c r="I217" s="18" t="s">
        <v>39</v>
      </c>
      <c r="J217" s="21" t="s">
        <v>31</v>
      </c>
      <c r="K217" s="31" t="s">
        <v>574</v>
      </c>
      <c r="L217" s="18" t="s">
        <v>33</v>
      </c>
      <c r="M217" s="18" t="s">
        <v>34</v>
      </c>
      <c r="N217" s="18" t="s">
        <v>30</v>
      </c>
      <c r="O217" s="17" t="s">
        <v>934</v>
      </c>
      <c r="P217" s="19" t="s">
        <v>994</v>
      </c>
      <c r="Q217" s="20">
        <v>2017</v>
      </c>
    </row>
    <row r="218" spans="1:17" s="13" customFormat="1" ht="85" x14ac:dyDescent="0.2">
      <c r="A218" s="14">
        <v>217</v>
      </c>
      <c r="B218" s="15" t="str">
        <f>HYPERLINK("https://link.springer.com/chapter/10.1007/978-3-319-33951-1_10","Verification of Railway Interlocking - Compositional Approach with OCRA")</f>
        <v>Verification of Railway Interlocking - Compositional Approach with OCRA</v>
      </c>
      <c r="C218" s="16" t="s">
        <v>199</v>
      </c>
      <c r="D218" s="16" t="s">
        <v>45</v>
      </c>
      <c r="E218" s="17" t="s">
        <v>575</v>
      </c>
      <c r="F218" s="16" t="s">
        <v>425</v>
      </c>
      <c r="G218" s="16" t="s">
        <v>113</v>
      </c>
      <c r="H218" s="16" t="s">
        <v>576</v>
      </c>
      <c r="I218" s="16" t="s">
        <v>358</v>
      </c>
      <c r="J218" s="16" t="s">
        <v>31</v>
      </c>
      <c r="K218" s="16" t="s">
        <v>339</v>
      </c>
      <c r="L218" s="16" t="s">
        <v>23</v>
      </c>
      <c r="M218" s="16" t="s">
        <v>34</v>
      </c>
      <c r="N218" s="16" t="s">
        <v>30</v>
      </c>
      <c r="O218" s="17" t="s">
        <v>934</v>
      </c>
      <c r="P218" s="19" t="s">
        <v>994</v>
      </c>
      <c r="Q218" s="20">
        <v>2016</v>
      </c>
    </row>
    <row r="219" spans="1:17" s="13" customFormat="1" ht="99" x14ac:dyDescent="0.2">
      <c r="A219" s="14">
        <v>218</v>
      </c>
      <c r="B219" s="15" t="str">
        <f>HYPERLINK("https://link.springer.com/chapter/10.1007/978-3-319-47169-3_20","Compositional Verification of Multi-station Interlocking Systems")</f>
        <v>Compositional Verification of Multi-station Interlocking Systems</v>
      </c>
      <c r="C219" s="16" t="s">
        <v>199</v>
      </c>
      <c r="D219" s="16" t="s">
        <v>45</v>
      </c>
      <c r="E219" s="17" t="s">
        <v>577</v>
      </c>
      <c r="F219" s="16" t="s">
        <v>451</v>
      </c>
      <c r="G219" s="16" t="s">
        <v>578</v>
      </c>
      <c r="H219" s="16" t="s">
        <v>579</v>
      </c>
      <c r="I219" s="16" t="s">
        <v>358</v>
      </c>
      <c r="J219" s="16" t="s">
        <v>31</v>
      </c>
      <c r="K219" s="16" t="s">
        <v>339</v>
      </c>
      <c r="L219" s="16" t="s">
        <v>23</v>
      </c>
      <c r="M219" s="16" t="s">
        <v>34</v>
      </c>
      <c r="N219" s="16" t="s">
        <v>30</v>
      </c>
      <c r="O219" s="17" t="s">
        <v>974</v>
      </c>
      <c r="P219" s="19" t="s">
        <v>994</v>
      </c>
      <c r="Q219" s="20">
        <v>2016</v>
      </c>
    </row>
    <row r="220" spans="1:17" s="13" customFormat="1" ht="113" x14ac:dyDescent="0.2">
      <c r="A220" s="14">
        <v>219</v>
      </c>
      <c r="B220" s="15" t="str">
        <f>HYPERLINK("https://link.springer.com/chapter/10.1007/978-3-319-57288-8_11","Compositional Model Checking of Interlocking Systems for Lines with Multiple Stations")</f>
        <v>Compositional Model Checking of Interlocking Systems for Lines with Multiple Stations</v>
      </c>
      <c r="C220" s="16" t="s">
        <v>199</v>
      </c>
      <c r="D220" s="16" t="s">
        <v>45</v>
      </c>
      <c r="E220" s="17" t="s">
        <v>577</v>
      </c>
      <c r="F220" s="16" t="s">
        <v>451</v>
      </c>
      <c r="G220" s="16" t="s">
        <v>578</v>
      </c>
      <c r="H220" s="16" t="s">
        <v>580</v>
      </c>
      <c r="I220" s="16" t="s">
        <v>358</v>
      </c>
      <c r="J220" s="16" t="s">
        <v>31</v>
      </c>
      <c r="K220" s="16" t="s">
        <v>339</v>
      </c>
      <c r="L220" s="16" t="s">
        <v>23</v>
      </c>
      <c r="M220" s="16" t="s">
        <v>34</v>
      </c>
      <c r="N220" s="16" t="s">
        <v>30</v>
      </c>
      <c r="O220" s="17" t="s">
        <v>937</v>
      </c>
      <c r="P220" s="19" t="s">
        <v>994</v>
      </c>
      <c r="Q220" s="20">
        <v>2017</v>
      </c>
    </row>
    <row r="221" spans="1:17" s="13" customFormat="1" ht="127" x14ac:dyDescent="0.2">
      <c r="A221" s="14">
        <v>220</v>
      </c>
      <c r="B221" s="15" t="str">
        <f>HYPERLINK("https://link.springer.com/chapter/10.1007/978-3-642-39611-3_20","Defining and Model Checking Abstractions of Complex Railway Models Using CSP||B")</f>
        <v>Defining and Model Checking Abstractions of Complex Railway Models Using CSP||B</v>
      </c>
      <c r="C221" s="16" t="s">
        <v>199</v>
      </c>
      <c r="D221" s="16" t="s">
        <v>45</v>
      </c>
      <c r="E221" s="17" t="s">
        <v>581</v>
      </c>
      <c r="F221" s="16" t="s">
        <v>337</v>
      </c>
      <c r="G221" s="16" t="s">
        <v>582</v>
      </c>
      <c r="H221" s="16" t="s">
        <v>272</v>
      </c>
      <c r="I221" s="16" t="s">
        <v>358</v>
      </c>
      <c r="J221" s="16" t="s">
        <v>31</v>
      </c>
      <c r="K221" s="16" t="s">
        <v>339</v>
      </c>
      <c r="L221" s="16" t="s">
        <v>33</v>
      </c>
      <c r="M221" s="16" t="s">
        <v>34</v>
      </c>
      <c r="N221" s="16" t="s">
        <v>30</v>
      </c>
      <c r="O221" s="17" t="s">
        <v>17</v>
      </c>
      <c r="P221" s="19" t="s">
        <v>994</v>
      </c>
      <c r="Q221" s="20">
        <v>2012</v>
      </c>
    </row>
    <row r="222" spans="1:17" s="13" customFormat="1" ht="141" x14ac:dyDescent="0.2">
      <c r="A222" s="14">
        <v>221</v>
      </c>
      <c r="B222" s="15" t="str">
        <f>HYPERLINK("https://link.springer.com/chapter/10.1007/978-3-319-33951-1_3","A Novel Approach to HW/SW Integration Testing of Route-Based Interlocking System Controllers")</f>
        <v>A Novel Approach to HW/SW Integration Testing of Route-Based Interlocking System Controllers</v>
      </c>
      <c r="C222" s="16" t="s">
        <v>199</v>
      </c>
      <c r="D222" s="16" t="s">
        <v>15</v>
      </c>
      <c r="E222" s="17" t="s">
        <v>217</v>
      </c>
      <c r="F222" s="16" t="s">
        <v>238</v>
      </c>
      <c r="G222" s="16" t="s">
        <v>238</v>
      </c>
      <c r="H222" s="33" t="s">
        <v>52</v>
      </c>
      <c r="I222" s="16" t="s">
        <v>583</v>
      </c>
      <c r="J222" s="16" t="s">
        <v>31</v>
      </c>
      <c r="K222" s="16" t="s">
        <v>339</v>
      </c>
      <c r="L222" s="16" t="s">
        <v>33</v>
      </c>
      <c r="M222" s="16" t="s">
        <v>34</v>
      </c>
      <c r="N222" s="16" t="s">
        <v>30</v>
      </c>
      <c r="O222" s="17" t="s">
        <v>934</v>
      </c>
      <c r="P222" s="19" t="s">
        <v>994</v>
      </c>
      <c r="Q222" s="20">
        <v>2016</v>
      </c>
    </row>
    <row r="223" spans="1:17" s="13" customFormat="1" ht="99" x14ac:dyDescent="0.2">
      <c r="A223" s="14">
        <v>222</v>
      </c>
      <c r="B223" s="15" t="str">
        <f>HYPERLINK("https://link.springer.com/chapter/10.1007/978-3-319-41135-4_1","Using Formal Methods for Verification and Validation in Railway")</f>
        <v>Using Formal Methods for Verification and Validation in Railway</v>
      </c>
      <c r="C223" s="16" t="s">
        <v>199</v>
      </c>
      <c r="D223" s="16" t="s">
        <v>45</v>
      </c>
      <c r="E223" s="17" t="s">
        <v>584</v>
      </c>
      <c r="F223" s="16" t="s">
        <v>517</v>
      </c>
      <c r="G223" s="16" t="s">
        <v>585</v>
      </c>
      <c r="H223" s="16" t="s">
        <v>586</v>
      </c>
      <c r="I223" s="16" t="s">
        <v>587</v>
      </c>
      <c r="J223" s="16" t="s">
        <v>31</v>
      </c>
      <c r="K223" s="16" t="s">
        <v>339</v>
      </c>
      <c r="L223" s="16" t="s">
        <v>33</v>
      </c>
      <c r="M223" s="16" t="s">
        <v>24</v>
      </c>
      <c r="N223" s="16" t="s">
        <v>85</v>
      </c>
      <c r="O223" s="17" t="s">
        <v>971</v>
      </c>
      <c r="P223" s="19" t="s">
        <v>994</v>
      </c>
      <c r="Q223" s="20">
        <v>2016</v>
      </c>
    </row>
    <row r="224" spans="1:17" s="13" customFormat="1" ht="127" x14ac:dyDescent="0.2">
      <c r="A224" s="14">
        <v>223</v>
      </c>
      <c r="B224" s="15" t="str">
        <f>HYPERLINK("http://link.springer.com/chapter/10.1007/978-3-642-17071-3_8","The Use of Model Transformation in the INESS Project")</f>
        <v>The Use of Model Transformation in the INESS Project</v>
      </c>
      <c r="C224" s="16" t="s">
        <v>199</v>
      </c>
      <c r="D224" s="16" t="s">
        <v>15</v>
      </c>
      <c r="E224" s="17" t="s">
        <v>588</v>
      </c>
      <c r="F224" s="16" t="s">
        <v>589</v>
      </c>
      <c r="G224" s="16" t="s">
        <v>590</v>
      </c>
      <c r="H224" s="16" t="s">
        <v>591</v>
      </c>
      <c r="I224" s="16" t="s">
        <v>358</v>
      </c>
      <c r="J224" s="16" t="s">
        <v>31</v>
      </c>
      <c r="K224" s="16" t="s">
        <v>339</v>
      </c>
      <c r="L224" s="16" t="s">
        <v>33</v>
      </c>
      <c r="M224" s="16" t="s">
        <v>34</v>
      </c>
      <c r="N224" s="16" t="s">
        <v>30</v>
      </c>
      <c r="O224" s="17" t="s">
        <v>978</v>
      </c>
      <c r="P224" s="19" t="s">
        <v>994</v>
      </c>
      <c r="Q224" s="20">
        <v>2010</v>
      </c>
    </row>
    <row r="225" spans="1:17" s="13" customFormat="1" ht="85" x14ac:dyDescent="0.2">
      <c r="A225" s="14">
        <v>224</v>
      </c>
      <c r="B225" s="15" t="str">
        <f>HYPERLINK("https://link.springer.com/chapter/10.1007/978-3-319-27869-8_22","Model-in-the-Loop Testing of a Railway Interlocking System")</f>
        <v>Model-in-the-Loop Testing of a Railway Interlocking System</v>
      </c>
      <c r="C225" s="16" t="s">
        <v>199</v>
      </c>
      <c r="D225" s="16" t="s">
        <v>15</v>
      </c>
      <c r="E225" s="17" t="s">
        <v>592</v>
      </c>
      <c r="F225" s="16" t="s">
        <v>593</v>
      </c>
      <c r="G225" s="16" t="s">
        <v>594</v>
      </c>
      <c r="H225" s="16" t="s">
        <v>134</v>
      </c>
      <c r="I225" s="16" t="s">
        <v>595</v>
      </c>
      <c r="J225" s="16" t="s">
        <v>31</v>
      </c>
      <c r="K225" s="16" t="s">
        <v>339</v>
      </c>
      <c r="L225" s="16" t="s">
        <v>23</v>
      </c>
      <c r="M225" s="16" t="s">
        <v>24</v>
      </c>
      <c r="N225" s="16" t="s">
        <v>25</v>
      </c>
      <c r="O225" s="17" t="s">
        <v>969</v>
      </c>
      <c r="P225" s="19" t="s">
        <v>994</v>
      </c>
      <c r="Q225" s="20">
        <v>2015</v>
      </c>
    </row>
    <row r="226" spans="1:17" s="13" customFormat="1" ht="113" x14ac:dyDescent="0.2">
      <c r="A226" s="14">
        <v>225</v>
      </c>
      <c r="B226" s="15" t="str">
        <f>HYPERLINK("http://link.springer.com/chapter/10.1007/978-3-319-05416-2_13","On the Cloud-Enabled Refinement Checking of Railway Signalling Interlockings")</f>
        <v>On the Cloud-Enabled Refinement Checking of Railway Signalling Interlockings</v>
      </c>
      <c r="C226" s="16" t="s">
        <v>199</v>
      </c>
      <c r="D226" s="16" t="s">
        <v>45</v>
      </c>
      <c r="E226" s="17" t="s">
        <v>203</v>
      </c>
      <c r="F226" s="16" t="s">
        <v>318</v>
      </c>
      <c r="G226" s="16" t="s">
        <v>596</v>
      </c>
      <c r="H226" s="16" t="s">
        <v>597</v>
      </c>
      <c r="I226" s="16" t="s">
        <v>358</v>
      </c>
      <c r="J226" s="16" t="s">
        <v>31</v>
      </c>
      <c r="K226" s="16" t="s">
        <v>339</v>
      </c>
      <c r="L226" s="16" t="s">
        <v>33</v>
      </c>
      <c r="M226" s="16" t="s">
        <v>34</v>
      </c>
      <c r="N226" s="16" t="s">
        <v>30</v>
      </c>
      <c r="O226" s="17" t="s">
        <v>946</v>
      </c>
      <c r="P226" s="19" t="s">
        <v>994</v>
      </c>
      <c r="Q226" s="20">
        <v>2013</v>
      </c>
    </row>
    <row r="227" spans="1:17" s="13" customFormat="1" ht="71" x14ac:dyDescent="0.2">
      <c r="A227" s="14">
        <v>226</v>
      </c>
      <c r="B227" s="15" t="str">
        <f>HYPERLINK("https://link.springer.com/chapter/10.1007%2F978-3-642-25271-6_13","Verification of UML Models by Translation to UML-B")</f>
        <v>Verification of UML Models by Translation to UML-B</v>
      </c>
      <c r="C227" s="16" t="s">
        <v>199</v>
      </c>
      <c r="D227" s="16" t="s">
        <v>15</v>
      </c>
      <c r="E227" s="17" t="s">
        <v>598</v>
      </c>
      <c r="F227" s="16" t="s">
        <v>599</v>
      </c>
      <c r="G227" s="16" t="s">
        <v>600</v>
      </c>
      <c r="H227" s="16" t="s">
        <v>601</v>
      </c>
      <c r="I227" s="16" t="s">
        <v>215</v>
      </c>
      <c r="J227" s="16" t="s">
        <v>31</v>
      </c>
      <c r="K227" s="16" t="s">
        <v>339</v>
      </c>
      <c r="L227" s="16" t="s">
        <v>33</v>
      </c>
      <c r="M227" s="16" t="s">
        <v>34</v>
      </c>
      <c r="N227" s="16" t="s">
        <v>30</v>
      </c>
      <c r="O227" s="17" t="s">
        <v>978</v>
      </c>
      <c r="P227" s="19" t="s">
        <v>994</v>
      </c>
      <c r="Q227" s="20">
        <v>2010</v>
      </c>
    </row>
    <row r="228" spans="1:17" s="13" customFormat="1" ht="57" x14ac:dyDescent="0.2">
      <c r="A228" s="14">
        <v>227</v>
      </c>
      <c r="B228" s="15" t="str">
        <f>HYPERLINK("https://link.springer.com/chapter/10.1007/978-3-540-87875-9_9","The Future of Train Signaling")</f>
        <v>The Future of Train Signaling</v>
      </c>
      <c r="C228" s="16" t="s">
        <v>199</v>
      </c>
      <c r="D228" s="16" t="s">
        <v>57</v>
      </c>
      <c r="E228" s="17" t="s">
        <v>341</v>
      </c>
      <c r="F228" s="16" t="s">
        <v>451</v>
      </c>
      <c r="G228" s="16" t="s">
        <v>602</v>
      </c>
      <c r="H228" s="16" t="s">
        <v>603</v>
      </c>
      <c r="I228" s="16" t="s">
        <v>215</v>
      </c>
      <c r="J228" s="16" t="s">
        <v>31</v>
      </c>
      <c r="K228" s="16" t="s">
        <v>339</v>
      </c>
      <c r="L228" s="16" t="s">
        <v>33</v>
      </c>
      <c r="M228" s="16" t="s">
        <v>24</v>
      </c>
      <c r="N228" s="16" t="s">
        <v>85</v>
      </c>
      <c r="O228" s="17" t="s">
        <v>947</v>
      </c>
      <c r="P228" s="19" t="s">
        <v>994</v>
      </c>
      <c r="Q228" s="20">
        <v>2008</v>
      </c>
    </row>
    <row r="229" spans="1:17" s="13" customFormat="1" ht="99" x14ac:dyDescent="0.2">
      <c r="A229" s="14">
        <v>228</v>
      </c>
      <c r="B229" s="15" t="str">
        <f>HYPERLINK("https://link.springer.com/chapter/10.1007/978-3-642-13414-2_10","Modelling Railway Interlocking Tables Using Coloured Petri Nets")</f>
        <v>Modelling Railway Interlocking Tables Using Coloured Petri Nets</v>
      </c>
      <c r="C229" s="16" t="s">
        <v>199</v>
      </c>
      <c r="D229" s="16" t="s">
        <v>45</v>
      </c>
      <c r="E229" s="17" t="s">
        <v>604</v>
      </c>
      <c r="F229" s="16" t="s">
        <v>78</v>
      </c>
      <c r="G229" s="16" t="s">
        <v>605</v>
      </c>
      <c r="H229" s="16" t="s">
        <v>197</v>
      </c>
      <c r="I229" s="16" t="s">
        <v>358</v>
      </c>
      <c r="J229" s="16" t="s">
        <v>31</v>
      </c>
      <c r="K229" s="16" t="s">
        <v>339</v>
      </c>
      <c r="L229" s="16" t="s">
        <v>23</v>
      </c>
      <c r="M229" s="16" t="s">
        <v>34</v>
      </c>
      <c r="N229" s="16" t="s">
        <v>30</v>
      </c>
      <c r="O229" s="17" t="s">
        <v>977</v>
      </c>
      <c r="P229" s="19" t="s">
        <v>994</v>
      </c>
      <c r="Q229" s="20">
        <v>2010</v>
      </c>
    </row>
    <row r="230" spans="1:17" s="13" customFormat="1" ht="155" x14ac:dyDescent="0.2">
      <c r="A230" s="14">
        <v>229</v>
      </c>
      <c r="B230" s="15" t="str">
        <f>HYPERLINK("https://link.springer.com/chapter/10.1007/978-3-319-68499-4_7","A Domain-Specific Language for Generic Interlocking Models and Their Properties")</f>
        <v>A Domain-Specific Language for Generic Interlocking Models and Their Properties</v>
      </c>
      <c r="C230" s="16" t="s">
        <v>199</v>
      </c>
      <c r="D230" s="16" t="s">
        <v>45</v>
      </c>
      <c r="E230" s="17" t="s">
        <v>200</v>
      </c>
      <c r="F230" s="16" t="s">
        <v>451</v>
      </c>
      <c r="G230" s="16" t="s">
        <v>606</v>
      </c>
      <c r="H230" s="16" t="s">
        <v>550</v>
      </c>
      <c r="I230" s="16" t="s">
        <v>358</v>
      </c>
      <c r="J230" s="16" t="s">
        <v>31</v>
      </c>
      <c r="K230" s="16" t="s">
        <v>339</v>
      </c>
      <c r="L230" s="16" t="s">
        <v>33</v>
      </c>
      <c r="M230" s="16" t="s">
        <v>34</v>
      </c>
      <c r="N230" s="16" t="s">
        <v>30</v>
      </c>
      <c r="O230" s="17" t="s">
        <v>934</v>
      </c>
      <c r="P230" s="19" t="s">
        <v>994</v>
      </c>
      <c r="Q230" s="20">
        <v>2017</v>
      </c>
    </row>
    <row r="231" spans="1:17" s="13" customFormat="1" ht="113" x14ac:dyDescent="0.2">
      <c r="A231" s="14">
        <v>230</v>
      </c>
      <c r="B231" s="15" t="str">
        <f>HYPERLINK("https://link.springer.com/chapter/10.1007/978-3-642-34032-1_24","Optimising Ordering Strategies for Symbolic Model Checking of Railway Interlockings")</f>
        <v>Optimising Ordering Strategies for Symbolic Model Checking of Railway Interlockings</v>
      </c>
      <c r="C231" s="16" t="s">
        <v>199</v>
      </c>
      <c r="D231" s="16" t="s">
        <v>45</v>
      </c>
      <c r="E231" s="17" t="s">
        <v>35</v>
      </c>
      <c r="F231" s="16" t="s">
        <v>607</v>
      </c>
      <c r="G231" s="16" t="s">
        <v>608</v>
      </c>
      <c r="H231" s="16" t="s">
        <v>609</v>
      </c>
      <c r="I231" s="16" t="s">
        <v>358</v>
      </c>
      <c r="J231" s="16" t="s">
        <v>31</v>
      </c>
      <c r="K231" s="16" t="s">
        <v>339</v>
      </c>
      <c r="L231" s="16" t="s">
        <v>56</v>
      </c>
      <c r="M231" s="16" t="s">
        <v>131</v>
      </c>
      <c r="N231" s="16" t="s">
        <v>30</v>
      </c>
      <c r="O231" s="17" t="s">
        <v>974</v>
      </c>
      <c r="P231" s="19" t="s">
        <v>994</v>
      </c>
      <c r="Q231" s="20">
        <v>2012</v>
      </c>
    </row>
    <row r="232" spans="1:17" s="13" customFormat="1" ht="99" x14ac:dyDescent="0.2">
      <c r="A232" s="14">
        <v>231</v>
      </c>
      <c r="B232" s="15" t="str">
        <f>HYPERLINK("https://link.springer.com/chapter/10.1007/978-3-642-30729-4_5","Safety and Line Capacity in Railways – An Approach in Timed CSP")</f>
        <v>Safety and Line Capacity in Railways – An Approach in Timed CSP</v>
      </c>
      <c r="C232" s="16" t="s">
        <v>199</v>
      </c>
      <c r="D232" s="25" t="s">
        <v>45</v>
      </c>
      <c r="E232" s="17" t="s">
        <v>610</v>
      </c>
      <c r="F232" s="16" t="s">
        <v>318</v>
      </c>
      <c r="G232" s="16" t="s">
        <v>611</v>
      </c>
      <c r="H232" s="16" t="s">
        <v>612</v>
      </c>
      <c r="I232" s="16" t="s">
        <v>358</v>
      </c>
      <c r="J232" s="16" t="s">
        <v>31</v>
      </c>
      <c r="K232" s="16" t="s">
        <v>339</v>
      </c>
      <c r="L232" s="16" t="s">
        <v>33</v>
      </c>
      <c r="M232" s="16" t="s">
        <v>131</v>
      </c>
      <c r="N232" s="16" t="s">
        <v>30</v>
      </c>
      <c r="O232" s="17" t="s">
        <v>941</v>
      </c>
      <c r="P232" s="19" t="s">
        <v>994</v>
      </c>
      <c r="Q232" s="20">
        <v>2012</v>
      </c>
    </row>
    <row r="233" spans="1:17" s="13" customFormat="1" ht="99" x14ac:dyDescent="0.2">
      <c r="A233" s="14">
        <v>232</v>
      </c>
      <c r="B233" s="15" t="str">
        <f>HYPERLINK("https://link.springer.com/chapter/10.1007/978-3-319-08311-7_14","Practical Formal Methods in Railways - The SafeCap Approach")</f>
        <v>Practical Formal Methods in Railways - The SafeCap Approach</v>
      </c>
      <c r="C233" s="16" t="s">
        <v>199</v>
      </c>
      <c r="D233" s="25" t="s">
        <v>45</v>
      </c>
      <c r="E233" s="17" t="s">
        <v>153</v>
      </c>
      <c r="F233" s="16" t="s">
        <v>613</v>
      </c>
      <c r="G233" s="16" t="s">
        <v>614</v>
      </c>
      <c r="H233" s="16" t="s">
        <v>615</v>
      </c>
      <c r="I233" s="16" t="s">
        <v>358</v>
      </c>
      <c r="J233" s="16" t="s">
        <v>31</v>
      </c>
      <c r="K233" s="16" t="s">
        <v>339</v>
      </c>
      <c r="L233" s="16" t="s">
        <v>23</v>
      </c>
      <c r="M233" s="16" t="s">
        <v>34</v>
      </c>
      <c r="N233" s="16" t="s">
        <v>30</v>
      </c>
      <c r="O233" s="17" t="s">
        <v>979</v>
      </c>
      <c r="P233" s="19" t="s">
        <v>994</v>
      </c>
      <c r="Q233" s="20">
        <v>2014</v>
      </c>
    </row>
    <row r="234" spans="1:17" s="13" customFormat="1" ht="99" x14ac:dyDescent="0.2">
      <c r="A234" s="14">
        <v>233</v>
      </c>
      <c r="B234" s="15" t="str">
        <f>HYPERLINK("https://link.springer.com/article/10.1023/A:1008645826258","A Formal Verification Environment for Railway Signaling System Design")</f>
        <v>A Formal Verification Environment for Railway Signaling System Design</v>
      </c>
      <c r="C234" s="16" t="s">
        <v>327</v>
      </c>
      <c r="D234" s="16" t="s">
        <v>15</v>
      </c>
      <c r="E234" s="17" t="s">
        <v>490</v>
      </c>
      <c r="F234" s="25" t="s">
        <v>428</v>
      </c>
      <c r="G234" s="25" t="s">
        <v>453</v>
      </c>
      <c r="H234" s="16" t="s">
        <v>616</v>
      </c>
      <c r="I234" s="25" t="s">
        <v>509</v>
      </c>
      <c r="J234" s="16" t="s">
        <v>31</v>
      </c>
      <c r="K234" s="25" t="s">
        <v>339</v>
      </c>
      <c r="L234" s="16" t="s">
        <v>23</v>
      </c>
      <c r="M234" s="16" t="s">
        <v>24</v>
      </c>
      <c r="N234" s="16" t="s">
        <v>25</v>
      </c>
      <c r="O234" s="17" t="s">
        <v>949</v>
      </c>
      <c r="P234" s="19" t="s">
        <v>995</v>
      </c>
      <c r="Q234" s="20">
        <v>1998</v>
      </c>
    </row>
    <row r="235" spans="1:17" s="13" customFormat="1" ht="141" x14ac:dyDescent="0.2">
      <c r="A235" s="22">
        <v>234</v>
      </c>
      <c r="B235" s="23" t="str">
        <f>HYPERLINK("https://link.springer.com/chapter/10.1007/978-3-642-31424-7_29","Formal Verification and Validation of ERTMS Industrial Railway Train Spacing System")</f>
        <v>Formal Verification and Validation of ERTMS Industrial Railway Train Spacing System</v>
      </c>
      <c r="C235" s="18" t="s">
        <v>199</v>
      </c>
      <c r="D235" s="18" t="s">
        <v>45</v>
      </c>
      <c r="E235" s="17" t="s">
        <v>35</v>
      </c>
      <c r="F235" s="18" t="s">
        <v>181</v>
      </c>
      <c r="G235" s="18" t="s">
        <v>617</v>
      </c>
      <c r="H235" s="18" t="s">
        <v>618</v>
      </c>
      <c r="I235" s="18" t="s">
        <v>587</v>
      </c>
      <c r="J235" s="18" t="s">
        <v>40</v>
      </c>
      <c r="K235" s="18" t="s">
        <v>41</v>
      </c>
      <c r="L235" s="18" t="s">
        <v>23</v>
      </c>
      <c r="M235" s="18" t="s">
        <v>24</v>
      </c>
      <c r="N235" s="18" t="s">
        <v>25</v>
      </c>
      <c r="O235" s="17" t="s">
        <v>951</v>
      </c>
      <c r="P235" s="19" t="s">
        <v>994</v>
      </c>
      <c r="Q235" s="20">
        <v>2012</v>
      </c>
    </row>
    <row r="236" spans="1:17" s="13" customFormat="1" ht="113" x14ac:dyDescent="0.2">
      <c r="A236" s="14">
        <v>235</v>
      </c>
      <c r="B236" s="15" t="str">
        <f>HYPERLINK("https://link.springer.com/chapter/10.1007/978-3-030-00856-7_21","Formalizing Railway Signaling System ERTMS/ETCS Using UML/Event-B")</f>
        <v>Formalizing Railway Signaling System ERTMS/ETCS Using UML/Event-B</v>
      </c>
      <c r="C236" s="16" t="s">
        <v>199</v>
      </c>
      <c r="D236" s="16" t="s">
        <v>15</v>
      </c>
      <c r="E236" s="17" t="s">
        <v>619</v>
      </c>
      <c r="F236" s="16" t="s">
        <v>599</v>
      </c>
      <c r="G236" s="16" t="s">
        <v>620</v>
      </c>
      <c r="H236" s="16" t="s">
        <v>621</v>
      </c>
      <c r="I236" s="16" t="s">
        <v>30</v>
      </c>
      <c r="J236" s="16" t="s">
        <v>40</v>
      </c>
      <c r="K236" s="16" t="s">
        <v>41</v>
      </c>
      <c r="L236" s="16" t="s">
        <v>56</v>
      </c>
      <c r="M236" s="16" t="s">
        <v>131</v>
      </c>
      <c r="N236" s="16" t="s">
        <v>25</v>
      </c>
      <c r="O236" s="17" t="s">
        <v>17</v>
      </c>
      <c r="P236" s="19" t="s">
        <v>994</v>
      </c>
      <c r="Q236" s="37">
        <v>2018</v>
      </c>
    </row>
    <row r="237" spans="1:17" s="13" customFormat="1" ht="113" x14ac:dyDescent="0.2">
      <c r="A237" s="14">
        <v>236</v>
      </c>
      <c r="B237" s="15" t="str">
        <f>HYPERLINK("https://link.springer.com/chapter/10.1007/978-3-030-00244-2_7","Modelling and Analysing ERTMS Hybrid Level 3 with the mCRL2 Toolset")</f>
        <v>Modelling and Analysing ERTMS Hybrid Level 3 with the mCRL2 Toolset</v>
      </c>
      <c r="C237" s="16" t="s">
        <v>199</v>
      </c>
      <c r="D237" s="16" t="s">
        <v>45</v>
      </c>
      <c r="E237" s="17" t="s">
        <v>524</v>
      </c>
      <c r="F237" s="16" t="s">
        <v>405</v>
      </c>
      <c r="G237" s="16" t="s">
        <v>405</v>
      </c>
      <c r="H237" s="16" t="s">
        <v>405</v>
      </c>
      <c r="I237" s="16" t="s">
        <v>30</v>
      </c>
      <c r="J237" s="16" t="s">
        <v>40</v>
      </c>
      <c r="K237" s="16" t="s">
        <v>41</v>
      </c>
      <c r="L237" s="16" t="s">
        <v>56</v>
      </c>
      <c r="M237" s="16" t="s">
        <v>131</v>
      </c>
      <c r="N237" s="16" t="s">
        <v>25</v>
      </c>
      <c r="O237" s="17" t="s">
        <v>943</v>
      </c>
      <c r="P237" s="19" t="s">
        <v>994</v>
      </c>
      <c r="Q237" s="37">
        <v>2018</v>
      </c>
    </row>
    <row r="238" spans="1:17" s="13" customFormat="1" ht="141" x14ac:dyDescent="0.2">
      <c r="A238" s="14">
        <v>237</v>
      </c>
      <c r="B238" s="15" t="str">
        <f>HYPERLINK("https://link.springer.com/chapter/10.1007/978-3-030-03421-4_24","Statistical Model Checking of a Moving Block Railway Signalling Scenario with Uppaal SMC")</f>
        <v>Statistical Model Checking of a Moving Block Railway Signalling Scenario with Uppaal SMC</v>
      </c>
      <c r="C238" s="16" t="s">
        <v>199</v>
      </c>
      <c r="D238" s="16" t="s">
        <v>45</v>
      </c>
      <c r="E238" s="17" t="s">
        <v>622</v>
      </c>
      <c r="F238" s="16" t="s">
        <v>174</v>
      </c>
      <c r="G238" s="16" t="s">
        <v>623</v>
      </c>
      <c r="H238" s="16" t="s">
        <v>151</v>
      </c>
      <c r="I238" s="16" t="s">
        <v>30</v>
      </c>
      <c r="J238" s="16" t="s">
        <v>40</v>
      </c>
      <c r="K238" s="16" t="s">
        <v>41</v>
      </c>
      <c r="L238" s="16" t="s">
        <v>33</v>
      </c>
      <c r="M238" s="16" t="s">
        <v>34</v>
      </c>
      <c r="N238" s="16" t="s">
        <v>30</v>
      </c>
      <c r="O238" s="17" t="s">
        <v>974</v>
      </c>
      <c r="P238" s="19" t="s">
        <v>994</v>
      </c>
      <c r="Q238" s="37">
        <v>2018</v>
      </c>
    </row>
    <row r="239" spans="1:17" s="13" customFormat="1" ht="113" x14ac:dyDescent="0.2">
      <c r="A239" s="14">
        <v>238</v>
      </c>
      <c r="B239" s="23" t="s">
        <v>624</v>
      </c>
      <c r="C239" s="16" t="s">
        <v>132</v>
      </c>
      <c r="D239" s="16" t="s">
        <v>45</v>
      </c>
      <c r="E239" s="17" t="s">
        <v>622</v>
      </c>
      <c r="F239" s="16" t="s">
        <v>625</v>
      </c>
      <c r="G239" s="16" t="s">
        <v>625</v>
      </c>
      <c r="H239" s="16" t="s">
        <v>626</v>
      </c>
      <c r="I239" s="16" t="s">
        <v>30</v>
      </c>
      <c r="J239" s="16" t="s">
        <v>31</v>
      </c>
      <c r="K239" s="16" t="s">
        <v>339</v>
      </c>
      <c r="L239" s="16" t="s">
        <v>23</v>
      </c>
      <c r="M239" s="16" t="s">
        <v>34</v>
      </c>
      <c r="N239" s="16" t="s">
        <v>30</v>
      </c>
      <c r="O239" s="17" t="s">
        <v>968</v>
      </c>
      <c r="P239" s="19" t="s">
        <v>994</v>
      </c>
      <c r="Q239" s="20">
        <v>2017</v>
      </c>
    </row>
    <row r="240" spans="1:17" s="13" customFormat="1" ht="127" x14ac:dyDescent="0.2">
      <c r="A240" s="14">
        <v>239</v>
      </c>
      <c r="B240" s="15" t="str">
        <f>HYPERLINK("https://link.springer.com/chapter/10.1007/978-3-319-68690-5_4","Transforming Timing Requirements into CCSL Constraints to Verify Cyber-Physical Systems")</f>
        <v>Transforming Timing Requirements into CCSL Constraints to Verify Cyber-Physical Systems</v>
      </c>
      <c r="C240" s="16" t="s">
        <v>199</v>
      </c>
      <c r="D240" s="16" t="s">
        <v>15</v>
      </c>
      <c r="E240" s="17" t="s">
        <v>35</v>
      </c>
      <c r="F240" s="16" t="s">
        <v>627</v>
      </c>
      <c r="G240" s="16" t="s">
        <v>628</v>
      </c>
      <c r="H240" s="16" t="s">
        <v>629</v>
      </c>
      <c r="I240" s="16" t="s">
        <v>20</v>
      </c>
      <c r="J240" s="16" t="s">
        <v>31</v>
      </c>
      <c r="K240" s="16" t="s">
        <v>41</v>
      </c>
      <c r="L240" s="16" t="s">
        <v>56</v>
      </c>
      <c r="M240" s="16" t="s">
        <v>24</v>
      </c>
      <c r="N240" s="16" t="s">
        <v>30</v>
      </c>
      <c r="O240" s="17" t="s">
        <v>936</v>
      </c>
      <c r="P240" s="19" t="s">
        <v>994</v>
      </c>
      <c r="Q240" s="20">
        <v>2017</v>
      </c>
    </row>
    <row r="241" spans="1:17" s="13" customFormat="1" ht="99" x14ac:dyDescent="0.2">
      <c r="A241" s="14">
        <v>240</v>
      </c>
      <c r="B241" s="15" t="s">
        <v>630</v>
      </c>
      <c r="C241" s="16" t="s">
        <v>132</v>
      </c>
      <c r="D241" s="16" t="s">
        <v>45</v>
      </c>
      <c r="E241" s="17" t="s">
        <v>631</v>
      </c>
      <c r="F241" s="16" t="s">
        <v>17</v>
      </c>
      <c r="G241" s="16" t="s">
        <v>632</v>
      </c>
      <c r="H241" s="16" t="s">
        <v>633</v>
      </c>
      <c r="I241" s="16" t="s">
        <v>30</v>
      </c>
      <c r="J241" s="30" t="s">
        <v>31</v>
      </c>
      <c r="K241" s="16" t="s">
        <v>41</v>
      </c>
      <c r="L241" s="16" t="s">
        <v>23</v>
      </c>
      <c r="M241" s="16" t="s">
        <v>24</v>
      </c>
      <c r="N241" s="16" t="s">
        <v>85</v>
      </c>
      <c r="O241" s="17" t="s">
        <v>17</v>
      </c>
      <c r="P241" s="19" t="s">
        <v>994</v>
      </c>
      <c r="Q241" s="20">
        <v>2017</v>
      </c>
    </row>
    <row r="242" spans="1:17" s="13" customFormat="1" ht="127" x14ac:dyDescent="0.2">
      <c r="A242" s="14">
        <v>241</v>
      </c>
      <c r="B242" s="15" t="str">
        <f>HYPERLINK("https://link.springer.com/chapter/10.1007/978-3-319-95582-7_16","Stepwise Development and Model Checking of a Distributed Interlocking System - Using RAISE")</f>
        <v>Stepwise Development and Model Checking of a Distributed Interlocking System - Using RAISE</v>
      </c>
      <c r="C242" s="16" t="s">
        <v>199</v>
      </c>
      <c r="D242" s="16" t="s">
        <v>45</v>
      </c>
      <c r="E242" s="17" t="s">
        <v>35</v>
      </c>
      <c r="F242" s="16" t="s">
        <v>434</v>
      </c>
      <c r="G242" s="16" t="s">
        <v>634</v>
      </c>
      <c r="H242" s="16" t="s">
        <v>544</v>
      </c>
      <c r="I242" s="16" t="s">
        <v>358</v>
      </c>
      <c r="J242" s="16" t="s">
        <v>31</v>
      </c>
      <c r="K242" s="16" t="s">
        <v>339</v>
      </c>
      <c r="L242" s="16" t="s">
        <v>23</v>
      </c>
      <c r="M242" s="16" t="s">
        <v>34</v>
      </c>
      <c r="N242" s="16" t="s">
        <v>30</v>
      </c>
      <c r="O242" s="17" t="s">
        <v>930</v>
      </c>
      <c r="P242" s="19" t="s">
        <v>994</v>
      </c>
      <c r="Q242" s="37">
        <v>2018</v>
      </c>
    </row>
    <row r="243" spans="1:17" s="13" customFormat="1" ht="113" x14ac:dyDescent="0.2">
      <c r="A243" s="22">
        <v>242</v>
      </c>
      <c r="B243" s="23" t="str">
        <f>HYPERLINK("https://link.springer.com/article/10.1007/s10270-017-0583-z","Transactional execution of hierarchical reconfigurations in cyber-physical systems")</f>
        <v>Transactional execution of hierarchical reconfigurations in cyber-physical systems</v>
      </c>
      <c r="C243" s="18" t="s">
        <v>199</v>
      </c>
      <c r="D243" s="18" t="s">
        <v>15</v>
      </c>
      <c r="E243" s="17" t="s">
        <v>53</v>
      </c>
      <c r="F243" s="18" t="s">
        <v>635</v>
      </c>
      <c r="G243" s="18" t="s">
        <v>636</v>
      </c>
      <c r="H243" s="18" t="s">
        <v>637</v>
      </c>
      <c r="I243" s="18" t="s">
        <v>215</v>
      </c>
      <c r="J243" s="16" t="s">
        <v>31</v>
      </c>
      <c r="K243" s="18" t="s">
        <v>84</v>
      </c>
      <c r="L243" s="18" t="s">
        <v>56</v>
      </c>
      <c r="M243" s="18" t="s">
        <v>34</v>
      </c>
      <c r="N243" s="18" t="s">
        <v>30</v>
      </c>
      <c r="O243" s="17" t="s">
        <v>948</v>
      </c>
      <c r="P243" s="19" t="s">
        <v>995</v>
      </c>
      <c r="Q243" s="20">
        <v>2017</v>
      </c>
    </row>
    <row r="244" spans="1:17" s="13" customFormat="1" ht="85" x14ac:dyDescent="0.2">
      <c r="A244" s="14">
        <v>243</v>
      </c>
      <c r="B244" s="15" t="str">
        <f>HYPERLINK("https://link.springer.com/chapter/10.1007/978-3-319-99130-6_7","Formal Verification of Signalling Programs with SafeCap")</f>
        <v>Formal Verification of Signalling Programs with SafeCap</v>
      </c>
      <c r="C244" s="16" t="s">
        <v>199</v>
      </c>
      <c r="D244" s="16" t="s">
        <v>15</v>
      </c>
      <c r="E244" s="17" t="s">
        <v>638</v>
      </c>
      <c r="F244" s="16" t="s">
        <v>451</v>
      </c>
      <c r="G244" s="16" t="s">
        <v>482</v>
      </c>
      <c r="H244" s="16" t="s">
        <v>639</v>
      </c>
      <c r="I244" s="16" t="s">
        <v>540</v>
      </c>
      <c r="J244" s="16" t="s">
        <v>31</v>
      </c>
      <c r="K244" s="16" t="s">
        <v>339</v>
      </c>
      <c r="L244" s="16" t="s">
        <v>23</v>
      </c>
      <c r="M244" s="16" t="s">
        <v>131</v>
      </c>
      <c r="N244" s="16" t="s">
        <v>25</v>
      </c>
      <c r="O244" s="17" t="s">
        <v>932</v>
      </c>
      <c r="P244" s="19" t="s">
        <v>994</v>
      </c>
      <c r="Q244" s="37">
        <v>2018</v>
      </c>
    </row>
    <row r="245" spans="1:17" s="13" customFormat="1" ht="197" x14ac:dyDescent="0.2">
      <c r="A245" s="14">
        <v>244</v>
      </c>
      <c r="B245" s="15" t="str">
        <f>HYPERLINK("https://link.springer.com/article/10.1007/s10009-018-0488-3","Towards formal methods diversity in railways: an experience report with seven frameworks")</f>
        <v>Towards formal methods diversity in railways: an experience report with seven frameworks</v>
      </c>
      <c r="C245" s="16" t="s">
        <v>199</v>
      </c>
      <c r="D245" s="16" t="s">
        <v>45</v>
      </c>
      <c r="E245" s="17" t="s">
        <v>53</v>
      </c>
      <c r="F245" s="16" t="s">
        <v>640</v>
      </c>
      <c r="G245" s="16" t="s">
        <v>641</v>
      </c>
      <c r="H245" s="16" t="s">
        <v>642</v>
      </c>
      <c r="I245" s="16" t="s">
        <v>30</v>
      </c>
      <c r="J245" s="16" t="s">
        <v>21</v>
      </c>
      <c r="K245" s="24" t="s">
        <v>643</v>
      </c>
      <c r="L245" s="16" t="s">
        <v>23</v>
      </c>
      <c r="M245" s="16" t="s">
        <v>34</v>
      </c>
      <c r="N245" s="16" t="s">
        <v>30</v>
      </c>
      <c r="O245" s="17" t="s">
        <v>928</v>
      </c>
      <c r="P245" s="19" t="s">
        <v>995</v>
      </c>
      <c r="Q245" s="37">
        <v>2018</v>
      </c>
    </row>
    <row r="246" spans="1:17" s="13" customFormat="1" ht="99" x14ac:dyDescent="0.2">
      <c r="A246" s="14">
        <v>245</v>
      </c>
      <c r="B246" s="15" t="str">
        <f>HYPERLINK("https://link.springer.com/chapter/10.1007/978-3-319-68972-2_15","Gray-Box Conformance Testing for Symbolic Reactive State Machines")</f>
        <v>Gray-Box Conformance Testing for Symbolic Reactive State Machines</v>
      </c>
      <c r="C246" s="16" t="s">
        <v>199</v>
      </c>
      <c r="D246" s="16" t="s">
        <v>57</v>
      </c>
      <c r="E246" s="17" t="s">
        <v>644</v>
      </c>
      <c r="F246" s="16" t="s">
        <v>90</v>
      </c>
      <c r="G246" s="16" t="s">
        <v>357</v>
      </c>
      <c r="H246" s="33" t="s">
        <v>52</v>
      </c>
      <c r="I246" s="16" t="s">
        <v>184</v>
      </c>
      <c r="J246" s="16" t="s">
        <v>40</v>
      </c>
      <c r="K246" s="16" t="s">
        <v>109</v>
      </c>
      <c r="L246" s="16" t="s">
        <v>33</v>
      </c>
      <c r="M246" s="16" t="s">
        <v>34</v>
      </c>
      <c r="N246" s="16" t="s">
        <v>30</v>
      </c>
      <c r="O246" s="17" t="s">
        <v>980</v>
      </c>
      <c r="P246" s="19" t="s">
        <v>994</v>
      </c>
      <c r="Q246" s="20">
        <v>2017</v>
      </c>
    </row>
    <row r="247" spans="1:17" s="13" customFormat="1" ht="127" x14ac:dyDescent="0.2">
      <c r="A247" s="14">
        <v>246</v>
      </c>
      <c r="B247" s="15" t="str">
        <f>HYPERLINK("https://link.springer.com/article/10.1007/s10009-018-0482-9","Modelling and simulating a Thai railway signalling system using Coloured Petri Nets")</f>
        <v>Modelling and simulating a Thai railway signalling system using Coloured Petri Nets</v>
      </c>
      <c r="C247" s="16" t="s">
        <v>199</v>
      </c>
      <c r="D247" s="18" t="s">
        <v>45</v>
      </c>
      <c r="E247" s="17" t="s">
        <v>645</v>
      </c>
      <c r="F247" s="18" t="s">
        <v>78</v>
      </c>
      <c r="G247" s="18" t="s">
        <v>605</v>
      </c>
      <c r="H247" s="18" t="s">
        <v>197</v>
      </c>
      <c r="I247" s="18" t="s">
        <v>509</v>
      </c>
      <c r="J247" s="16" t="s">
        <v>31</v>
      </c>
      <c r="K247" s="31" t="s">
        <v>339</v>
      </c>
      <c r="L247" s="18" t="s">
        <v>23</v>
      </c>
      <c r="M247" s="18" t="s">
        <v>131</v>
      </c>
      <c r="N247" s="18" t="s">
        <v>30</v>
      </c>
      <c r="O247" s="17" t="s">
        <v>928</v>
      </c>
      <c r="P247" s="19" t="s">
        <v>995</v>
      </c>
      <c r="Q247" s="37">
        <v>2018</v>
      </c>
    </row>
    <row r="248" spans="1:17" s="13" customFormat="1" ht="113" x14ac:dyDescent="0.2">
      <c r="A248" s="14">
        <v>247</v>
      </c>
      <c r="B248" s="15" t="str">
        <f>HYPERLINK("https://link.springer.com/article/10.1007/s10703-017-0281-z","Efficient verification of railway infrastructure designs against standard regulations")</f>
        <v>Efficient verification of railway infrastructure designs against standard regulations</v>
      </c>
      <c r="C248" s="16" t="s">
        <v>646</v>
      </c>
      <c r="D248" s="16" t="s">
        <v>45</v>
      </c>
      <c r="E248" s="17" t="s">
        <v>647</v>
      </c>
      <c r="F248" s="16" t="s">
        <v>625</v>
      </c>
      <c r="G248" s="16" t="s">
        <v>648</v>
      </c>
      <c r="H248" s="16" t="s">
        <v>649</v>
      </c>
      <c r="I248" s="16" t="s">
        <v>540</v>
      </c>
      <c r="J248" s="16" t="s">
        <v>31</v>
      </c>
      <c r="K248" s="16" t="s">
        <v>339</v>
      </c>
      <c r="L248" s="16" t="s">
        <v>340</v>
      </c>
      <c r="M248" s="16" t="s">
        <v>24</v>
      </c>
      <c r="N248" s="16" t="s">
        <v>25</v>
      </c>
      <c r="O248" s="17" t="s">
        <v>949</v>
      </c>
      <c r="P248" s="19" t="s">
        <v>995</v>
      </c>
      <c r="Q248" s="37">
        <v>2018</v>
      </c>
    </row>
    <row r="249" spans="1:17" s="13" customFormat="1" ht="113" x14ac:dyDescent="0.2">
      <c r="A249" s="14">
        <v>248</v>
      </c>
      <c r="B249" s="23" t="s">
        <v>650</v>
      </c>
      <c r="C249" s="25" t="s">
        <v>66</v>
      </c>
      <c r="D249" s="25" t="s">
        <v>45</v>
      </c>
      <c r="E249" s="17" t="s">
        <v>651</v>
      </c>
      <c r="F249" s="16" t="s">
        <v>150</v>
      </c>
      <c r="G249" s="16" t="s">
        <v>150</v>
      </c>
      <c r="H249" s="16" t="s">
        <v>151</v>
      </c>
      <c r="I249" s="25" t="s">
        <v>93</v>
      </c>
      <c r="J249" s="25" t="s">
        <v>21</v>
      </c>
      <c r="K249" s="16" t="s">
        <v>652</v>
      </c>
      <c r="L249" s="25" t="s">
        <v>23</v>
      </c>
      <c r="M249" s="25" t="s">
        <v>34</v>
      </c>
      <c r="N249" s="25" t="s">
        <v>30</v>
      </c>
      <c r="O249" s="17" t="s">
        <v>17</v>
      </c>
      <c r="P249" s="19" t="s">
        <v>995</v>
      </c>
      <c r="Q249" s="37">
        <v>2018</v>
      </c>
    </row>
    <row r="250" spans="1:17" s="13" customFormat="1" ht="141" x14ac:dyDescent="0.2">
      <c r="A250" s="14">
        <v>249</v>
      </c>
      <c r="B250" s="23" t="s">
        <v>653</v>
      </c>
      <c r="C250" s="25" t="s">
        <v>66</v>
      </c>
      <c r="D250" s="16" t="s">
        <v>57</v>
      </c>
      <c r="E250" s="17" t="s">
        <v>58</v>
      </c>
      <c r="F250" s="16" t="s">
        <v>36</v>
      </c>
      <c r="G250" s="16" t="s">
        <v>36</v>
      </c>
      <c r="H250" s="16" t="s">
        <v>654</v>
      </c>
      <c r="I250" s="16" t="s">
        <v>30</v>
      </c>
      <c r="J250" s="16" t="s">
        <v>40</v>
      </c>
      <c r="K250" s="16" t="s">
        <v>41</v>
      </c>
      <c r="L250" s="16" t="s">
        <v>23</v>
      </c>
      <c r="M250" s="16" t="s">
        <v>34</v>
      </c>
      <c r="N250" s="16" t="s">
        <v>30</v>
      </c>
      <c r="O250" s="17" t="s">
        <v>17</v>
      </c>
      <c r="P250" s="19" t="s">
        <v>995</v>
      </c>
      <c r="Q250" s="20">
        <v>2017</v>
      </c>
    </row>
    <row r="251" spans="1:17" s="13" customFormat="1" ht="99" x14ac:dyDescent="0.2">
      <c r="A251" s="14">
        <v>250</v>
      </c>
      <c r="B251" s="23" t="s">
        <v>655</v>
      </c>
      <c r="C251" s="25" t="s">
        <v>66</v>
      </c>
      <c r="D251" s="16" t="s">
        <v>45</v>
      </c>
      <c r="E251" s="17" t="s">
        <v>552</v>
      </c>
      <c r="F251" s="16" t="s">
        <v>118</v>
      </c>
      <c r="G251" s="16" t="s">
        <v>656</v>
      </c>
      <c r="H251" s="33" t="s">
        <v>52</v>
      </c>
      <c r="I251" s="16" t="s">
        <v>30</v>
      </c>
      <c r="J251" s="16" t="s">
        <v>40</v>
      </c>
      <c r="K251" s="16" t="s">
        <v>41</v>
      </c>
      <c r="L251" s="16" t="s">
        <v>33</v>
      </c>
      <c r="M251" s="16" t="s">
        <v>34</v>
      </c>
      <c r="N251" s="16" t="s">
        <v>30</v>
      </c>
      <c r="O251" s="17" t="s">
        <v>914</v>
      </c>
      <c r="P251" s="19" t="s">
        <v>995</v>
      </c>
      <c r="Q251" s="20">
        <v>2017</v>
      </c>
    </row>
    <row r="252" spans="1:17" s="13" customFormat="1" ht="141" x14ac:dyDescent="0.2">
      <c r="A252" s="14">
        <v>251</v>
      </c>
      <c r="B252" s="23" t="s">
        <v>657</v>
      </c>
      <c r="C252" s="25" t="s">
        <v>66</v>
      </c>
      <c r="D252" s="16" t="s">
        <v>45</v>
      </c>
      <c r="E252" s="17" t="s">
        <v>658</v>
      </c>
      <c r="F252" s="16" t="s">
        <v>78</v>
      </c>
      <c r="G252" s="16" t="s">
        <v>659</v>
      </c>
      <c r="H252" s="16" t="s">
        <v>197</v>
      </c>
      <c r="I252" s="16" t="s">
        <v>30</v>
      </c>
      <c r="J252" s="16" t="s">
        <v>31</v>
      </c>
      <c r="K252" s="16" t="s">
        <v>41</v>
      </c>
      <c r="L252" s="16" t="s">
        <v>23</v>
      </c>
      <c r="M252" s="16" t="s">
        <v>34</v>
      </c>
      <c r="N252" s="16" t="s">
        <v>30</v>
      </c>
      <c r="O252" s="17" t="s">
        <v>17</v>
      </c>
      <c r="P252" s="19" t="s">
        <v>995</v>
      </c>
      <c r="Q252" s="37">
        <v>2018</v>
      </c>
    </row>
    <row r="253" spans="1:17" s="13" customFormat="1" ht="141" x14ac:dyDescent="0.2">
      <c r="A253" s="14">
        <v>252</v>
      </c>
      <c r="B253" s="23" t="s">
        <v>660</v>
      </c>
      <c r="C253" s="25" t="s">
        <v>66</v>
      </c>
      <c r="D253" s="16" t="s">
        <v>45</v>
      </c>
      <c r="E253" s="17" t="s">
        <v>359</v>
      </c>
      <c r="F253" s="16" t="s">
        <v>661</v>
      </c>
      <c r="G253" s="16" t="s">
        <v>662</v>
      </c>
      <c r="H253" s="16" t="s">
        <v>197</v>
      </c>
      <c r="I253" s="16" t="s">
        <v>30</v>
      </c>
      <c r="J253" s="16" t="s">
        <v>31</v>
      </c>
      <c r="K253" s="16" t="s">
        <v>32</v>
      </c>
      <c r="L253" s="25" t="s">
        <v>23</v>
      </c>
      <c r="M253" s="16" t="s">
        <v>34</v>
      </c>
      <c r="N253" s="16" t="s">
        <v>30</v>
      </c>
      <c r="O253" s="17" t="s">
        <v>913</v>
      </c>
      <c r="P253" s="19" t="s">
        <v>995</v>
      </c>
      <c r="Q253" s="37">
        <v>2018</v>
      </c>
    </row>
    <row r="254" spans="1:17" s="13" customFormat="1" ht="99" x14ac:dyDescent="0.2">
      <c r="A254" s="14">
        <v>253</v>
      </c>
      <c r="B254" s="23" t="s">
        <v>663</v>
      </c>
      <c r="C254" s="25" t="s">
        <v>66</v>
      </c>
      <c r="D254" s="16" t="s">
        <v>45</v>
      </c>
      <c r="E254" s="17" t="s">
        <v>664</v>
      </c>
      <c r="F254" s="16" t="s">
        <v>571</v>
      </c>
      <c r="G254" s="16" t="s">
        <v>572</v>
      </c>
      <c r="H254" s="16" t="s">
        <v>573</v>
      </c>
      <c r="I254" s="16" t="s">
        <v>30</v>
      </c>
      <c r="J254" s="16" t="s">
        <v>40</v>
      </c>
      <c r="K254" s="28" t="s">
        <v>41</v>
      </c>
      <c r="L254" s="16" t="s">
        <v>23</v>
      </c>
      <c r="M254" s="16" t="s">
        <v>24</v>
      </c>
      <c r="N254" s="16" t="s">
        <v>30</v>
      </c>
      <c r="O254" s="17" t="s">
        <v>914</v>
      </c>
      <c r="P254" s="19" t="s">
        <v>995</v>
      </c>
      <c r="Q254" s="37">
        <v>2018</v>
      </c>
    </row>
    <row r="255" spans="1:17" s="13" customFormat="1" ht="141" x14ac:dyDescent="0.2">
      <c r="A255" s="14">
        <v>254</v>
      </c>
      <c r="B255" s="23" t="s">
        <v>665</v>
      </c>
      <c r="C255" s="25" t="s">
        <v>66</v>
      </c>
      <c r="D255" s="16" t="s">
        <v>45</v>
      </c>
      <c r="E255" s="17" t="s">
        <v>666</v>
      </c>
      <c r="F255" s="16" t="s">
        <v>667</v>
      </c>
      <c r="G255" s="16" t="s">
        <v>668</v>
      </c>
      <c r="H255" s="16" t="s">
        <v>669</v>
      </c>
      <c r="I255" s="16" t="s">
        <v>30</v>
      </c>
      <c r="J255" s="16" t="s">
        <v>31</v>
      </c>
      <c r="K255" s="16" t="s">
        <v>41</v>
      </c>
      <c r="L255" s="16" t="s">
        <v>23</v>
      </c>
      <c r="M255" s="16" t="s">
        <v>34</v>
      </c>
      <c r="N255" s="16" t="s">
        <v>30</v>
      </c>
      <c r="O255" s="17" t="s">
        <v>981</v>
      </c>
      <c r="P255" s="19" t="s">
        <v>995</v>
      </c>
      <c r="Q255" s="37">
        <v>2019</v>
      </c>
    </row>
    <row r="256" spans="1:17" s="13" customFormat="1" ht="127" x14ac:dyDescent="0.2">
      <c r="A256" s="14">
        <v>255</v>
      </c>
      <c r="B256" s="23" t="s">
        <v>670</v>
      </c>
      <c r="C256" s="25" t="s">
        <v>132</v>
      </c>
      <c r="D256" s="16" t="s">
        <v>45</v>
      </c>
      <c r="E256" s="17" t="s">
        <v>35</v>
      </c>
      <c r="F256" s="16" t="s">
        <v>150</v>
      </c>
      <c r="G256" s="16" t="s">
        <v>150</v>
      </c>
      <c r="H256" s="16" t="s">
        <v>151</v>
      </c>
      <c r="I256" s="16" t="s">
        <v>30</v>
      </c>
      <c r="J256" s="33" t="s">
        <v>65</v>
      </c>
      <c r="K256" s="16" t="s">
        <v>41</v>
      </c>
      <c r="L256" s="16" t="s">
        <v>33</v>
      </c>
      <c r="M256" s="16" t="s">
        <v>34</v>
      </c>
      <c r="N256" s="16" t="s">
        <v>30</v>
      </c>
      <c r="O256" s="17" t="s">
        <v>17</v>
      </c>
      <c r="P256" s="19" t="s">
        <v>994</v>
      </c>
      <c r="Q256" s="20">
        <v>2017</v>
      </c>
    </row>
    <row r="257" spans="1:17" s="13" customFormat="1" ht="85" x14ac:dyDescent="0.2">
      <c r="A257" s="14">
        <v>256</v>
      </c>
      <c r="B257" s="23" t="s">
        <v>671</v>
      </c>
      <c r="C257" s="25" t="s">
        <v>132</v>
      </c>
      <c r="D257" s="16" t="s">
        <v>45</v>
      </c>
      <c r="E257" s="17" t="s">
        <v>672</v>
      </c>
      <c r="F257" s="16" t="s">
        <v>673</v>
      </c>
      <c r="G257" s="16" t="s">
        <v>674</v>
      </c>
      <c r="H257" s="16" t="s">
        <v>675</v>
      </c>
      <c r="I257" s="16" t="s">
        <v>30</v>
      </c>
      <c r="J257" s="16" t="s">
        <v>31</v>
      </c>
      <c r="K257" s="16" t="s">
        <v>32</v>
      </c>
      <c r="L257" s="16" t="s">
        <v>33</v>
      </c>
      <c r="M257" s="16" t="s">
        <v>34</v>
      </c>
      <c r="N257" s="16" t="s">
        <v>30</v>
      </c>
      <c r="O257" s="17" t="s">
        <v>17</v>
      </c>
      <c r="P257" s="19" t="s">
        <v>994</v>
      </c>
      <c r="Q257" s="37">
        <v>2018</v>
      </c>
    </row>
    <row r="258" spans="1:17" s="13" customFormat="1" ht="141" x14ac:dyDescent="0.2">
      <c r="A258" s="14">
        <v>257</v>
      </c>
      <c r="B258" s="23" t="s">
        <v>676</v>
      </c>
      <c r="C258" s="25" t="s">
        <v>132</v>
      </c>
      <c r="D258" s="16" t="s">
        <v>45</v>
      </c>
      <c r="E258" s="17" t="s">
        <v>677</v>
      </c>
      <c r="F258" s="16" t="s">
        <v>150</v>
      </c>
      <c r="G258" s="16" t="s">
        <v>678</v>
      </c>
      <c r="H258" s="16" t="s">
        <v>151</v>
      </c>
      <c r="I258" s="16" t="s">
        <v>93</v>
      </c>
      <c r="J258" s="16" t="s">
        <v>21</v>
      </c>
      <c r="K258" s="16" t="s">
        <v>109</v>
      </c>
      <c r="L258" s="16" t="s">
        <v>23</v>
      </c>
      <c r="M258" s="16" t="s">
        <v>34</v>
      </c>
      <c r="N258" s="16" t="s">
        <v>30</v>
      </c>
      <c r="O258" s="17" t="s">
        <v>17</v>
      </c>
      <c r="P258" s="19" t="s">
        <v>995</v>
      </c>
      <c r="Q258" s="37">
        <v>2018</v>
      </c>
    </row>
    <row r="259" spans="1:17" s="13" customFormat="1" ht="155" x14ac:dyDescent="0.2">
      <c r="A259" s="14">
        <v>258</v>
      </c>
      <c r="B259" s="23" t="s">
        <v>679</v>
      </c>
      <c r="C259" s="25" t="s">
        <v>132</v>
      </c>
      <c r="D259" s="16" t="s">
        <v>45</v>
      </c>
      <c r="E259" s="17" t="s">
        <v>35</v>
      </c>
      <c r="F259" s="16" t="s">
        <v>78</v>
      </c>
      <c r="G259" s="16" t="s">
        <v>680</v>
      </c>
      <c r="H259" s="16" t="s">
        <v>444</v>
      </c>
      <c r="I259" s="16" t="s">
        <v>30</v>
      </c>
      <c r="J259" s="16" t="s">
        <v>31</v>
      </c>
      <c r="K259" s="16" t="s">
        <v>339</v>
      </c>
      <c r="L259" s="16" t="s">
        <v>23</v>
      </c>
      <c r="M259" s="16" t="s">
        <v>34</v>
      </c>
      <c r="N259" s="16" t="s">
        <v>30</v>
      </c>
      <c r="O259" s="17" t="s">
        <v>17</v>
      </c>
      <c r="P259" s="19" t="s">
        <v>994</v>
      </c>
      <c r="Q259" s="37">
        <v>2018</v>
      </c>
    </row>
    <row r="260" spans="1:17" s="13" customFormat="1" ht="113" x14ac:dyDescent="0.2">
      <c r="A260" s="14">
        <v>259</v>
      </c>
      <c r="B260" s="23" t="s">
        <v>681</v>
      </c>
      <c r="C260" s="25" t="s">
        <v>132</v>
      </c>
      <c r="D260" s="16" t="s">
        <v>45</v>
      </c>
      <c r="E260" s="17" t="s">
        <v>682</v>
      </c>
      <c r="F260" s="16" t="s">
        <v>425</v>
      </c>
      <c r="G260" s="16" t="s">
        <v>683</v>
      </c>
      <c r="H260" s="16" t="s">
        <v>684</v>
      </c>
      <c r="I260" s="16" t="s">
        <v>30</v>
      </c>
      <c r="J260" s="16" t="s">
        <v>21</v>
      </c>
      <c r="K260" s="16" t="s">
        <v>339</v>
      </c>
      <c r="L260" s="16" t="s">
        <v>56</v>
      </c>
      <c r="M260" s="16" t="s">
        <v>34</v>
      </c>
      <c r="N260" s="16" t="s">
        <v>30</v>
      </c>
      <c r="O260" s="17" t="s">
        <v>17</v>
      </c>
      <c r="P260" s="19" t="s">
        <v>994</v>
      </c>
      <c r="Q260" s="37">
        <v>2018</v>
      </c>
    </row>
    <row r="261" spans="1:17" s="13" customFormat="1" ht="183" x14ac:dyDescent="0.2">
      <c r="A261" s="14">
        <v>260</v>
      </c>
      <c r="B261" s="23" t="s">
        <v>685</v>
      </c>
      <c r="C261" s="16" t="s">
        <v>132</v>
      </c>
      <c r="D261" s="16" t="s">
        <v>45</v>
      </c>
      <c r="E261" s="17" t="s">
        <v>622</v>
      </c>
      <c r="F261" s="38" t="s">
        <v>686</v>
      </c>
      <c r="G261" s="38" t="s">
        <v>687</v>
      </c>
      <c r="H261" s="16" t="s">
        <v>688</v>
      </c>
      <c r="I261" s="16" t="s">
        <v>30</v>
      </c>
      <c r="J261" s="33" t="s">
        <v>65</v>
      </c>
      <c r="K261" s="16" t="s">
        <v>41</v>
      </c>
      <c r="L261" s="16" t="s">
        <v>23</v>
      </c>
      <c r="M261" s="16" t="s">
        <v>34</v>
      </c>
      <c r="N261" s="16" t="s">
        <v>25</v>
      </c>
      <c r="O261" s="17" t="s">
        <v>982</v>
      </c>
      <c r="P261" s="19" t="s">
        <v>995</v>
      </c>
      <c r="Q261" s="20">
        <v>2017</v>
      </c>
    </row>
    <row r="262" spans="1:17" s="13" customFormat="1" ht="141" x14ac:dyDescent="0.2">
      <c r="A262" s="14">
        <v>261</v>
      </c>
      <c r="B262" s="23" t="s">
        <v>689</v>
      </c>
      <c r="C262" s="16" t="s">
        <v>132</v>
      </c>
      <c r="D262" s="25" t="s">
        <v>45</v>
      </c>
      <c r="E262" s="17" t="s">
        <v>690</v>
      </c>
      <c r="F262" s="16" t="s">
        <v>150</v>
      </c>
      <c r="G262" s="16" t="s">
        <v>150</v>
      </c>
      <c r="H262" s="16" t="s">
        <v>691</v>
      </c>
      <c r="I262" s="16" t="s">
        <v>93</v>
      </c>
      <c r="J262" s="33" t="s">
        <v>65</v>
      </c>
      <c r="K262" s="38" t="s">
        <v>243</v>
      </c>
      <c r="L262" s="16" t="s">
        <v>33</v>
      </c>
      <c r="M262" s="16" t="s">
        <v>34</v>
      </c>
      <c r="N262" s="16" t="s">
        <v>25</v>
      </c>
      <c r="O262" s="17" t="s">
        <v>17</v>
      </c>
      <c r="P262" s="19" t="s">
        <v>994</v>
      </c>
      <c r="Q262" s="37">
        <v>2018</v>
      </c>
    </row>
    <row r="263" spans="1:17" s="13" customFormat="1" ht="99" x14ac:dyDescent="0.2">
      <c r="A263" s="14">
        <v>262</v>
      </c>
      <c r="B263" s="15" t="s">
        <v>692</v>
      </c>
      <c r="C263" s="16" t="s">
        <v>14</v>
      </c>
      <c r="D263" s="16" t="s">
        <v>45</v>
      </c>
      <c r="E263" s="17" t="s">
        <v>693</v>
      </c>
      <c r="F263" s="16" t="s">
        <v>233</v>
      </c>
      <c r="G263" s="16" t="s">
        <v>694</v>
      </c>
      <c r="H263" s="16" t="s">
        <v>695</v>
      </c>
      <c r="I263" s="16" t="s">
        <v>540</v>
      </c>
      <c r="J263" s="16" t="s">
        <v>40</v>
      </c>
      <c r="K263" s="16" t="s">
        <v>41</v>
      </c>
      <c r="L263" s="16" t="s">
        <v>33</v>
      </c>
      <c r="M263" s="16" t="s">
        <v>34</v>
      </c>
      <c r="N263" s="16" t="s">
        <v>30</v>
      </c>
      <c r="O263" s="17" t="s">
        <v>983</v>
      </c>
      <c r="P263" s="39" t="s">
        <v>994</v>
      </c>
      <c r="Q263" s="20">
        <v>2019</v>
      </c>
    </row>
    <row r="264" spans="1:17" s="13" customFormat="1" ht="113" x14ac:dyDescent="0.2">
      <c r="A264" s="14">
        <v>263</v>
      </c>
      <c r="B264" s="15" t="s">
        <v>696</v>
      </c>
      <c r="C264" s="16" t="s">
        <v>14</v>
      </c>
      <c r="D264" s="16" t="s">
        <v>45</v>
      </c>
      <c r="E264" s="17" t="s">
        <v>697</v>
      </c>
      <c r="F264" s="16" t="s">
        <v>78</v>
      </c>
      <c r="G264" s="16" t="s">
        <v>698</v>
      </c>
      <c r="H264" s="16" t="s">
        <v>197</v>
      </c>
      <c r="I264" s="16" t="s">
        <v>215</v>
      </c>
      <c r="J264" s="16" t="s">
        <v>31</v>
      </c>
      <c r="K264" s="16" t="s">
        <v>243</v>
      </c>
      <c r="L264" s="16" t="s">
        <v>33</v>
      </c>
      <c r="M264" s="16" t="s">
        <v>34</v>
      </c>
      <c r="N264" s="16" t="s">
        <v>30</v>
      </c>
      <c r="O264" s="17" t="s">
        <v>17</v>
      </c>
      <c r="P264" s="39" t="s">
        <v>994</v>
      </c>
      <c r="Q264" s="20">
        <v>2019</v>
      </c>
    </row>
    <row r="265" spans="1:17" s="13" customFormat="1" ht="127" x14ac:dyDescent="0.2">
      <c r="A265" s="14">
        <v>264</v>
      </c>
      <c r="B265" s="15" t="s">
        <v>699</v>
      </c>
      <c r="C265" s="16" t="s">
        <v>14</v>
      </c>
      <c r="D265" s="16" t="s">
        <v>15</v>
      </c>
      <c r="E265" s="17" t="s">
        <v>77</v>
      </c>
      <c r="F265" s="16" t="s">
        <v>700</v>
      </c>
      <c r="G265" s="16" t="s">
        <v>701</v>
      </c>
      <c r="H265" s="16" t="s">
        <v>702</v>
      </c>
      <c r="I265" s="16" t="s">
        <v>215</v>
      </c>
      <c r="J265" s="16" t="s">
        <v>31</v>
      </c>
      <c r="K265" s="16" t="s">
        <v>109</v>
      </c>
      <c r="L265" s="16" t="s">
        <v>703</v>
      </c>
      <c r="M265" s="16" t="s">
        <v>131</v>
      </c>
      <c r="N265" s="16" t="s">
        <v>30</v>
      </c>
      <c r="O265" s="17" t="s">
        <v>984</v>
      </c>
      <c r="P265" s="39" t="s">
        <v>994</v>
      </c>
      <c r="Q265" s="20">
        <v>2020</v>
      </c>
    </row>
    <row r="266" spans="1:17" s="13" customFormat="1" ht="113" x14ac:dyDescent="0.2">
      <c r="A266" s="14">
        <v>265</v>
      </c>
      <c r="B266" s="15" t="s">
        <v>704</v>
      </c>
      <c r="C266" s="16" t="s">
        <v>14</v>
      </c>
      <c r="D266" s="16" t="s">
        <v>45</v>
      </c>
      <c r="E266" s="17" t="s">
        <v>46</v>
      </c>
      <c r="F266" s="16" t="s">
        <v>467</v>
      </c>
      <c r="G266" s="16" t="s">
        <v>705</v>
      </c>
      <c r="H266" s="16" t="s">
        <v>467</v>
      </c>
      <c r="I266" s="16" t="s">
        <v>215</v>
      </c>
      <c r="J266" s="16" t="s">
        <v>31</v>
      </c>
      <c r="K266" s="16" t="s">
        <v>32</v>
      </c>
      <c r="L266" s="16" t="s">
        <v>33</v>
      </c>
      <c r="M266" s="16" t="s">
        <v>34</v>
      </c>
      <c r="N266" s="16" t="s">
        <v>30</v>
      </c>
      <c r="O266" s="17" t="s">
        <v>985</v>
      </c>
      <c r="P266" s="39" t="s">
        <v>994</v>
      </c>
      <c r="Q266" s="20">
        <v>2019</v>
      </c>
    </row>
    <row r="267" spans="1:17" s="13" customFormat="1" ht="99" x14ac:dyDescent="0.2">
      <c r="A267" s="14">
        <v>266</v>
      </c>
      <c r="B267" s="40" t="s">
        <v>706</v>
      </c>
      <c r="C267" s="16" t="s">
        <v>132</v>
      </c>
      <c r="D267" s="16" t="s">
        <v>57</v>
      </c>
      <c r="E267" s="17" t="s">
        <v>436</v>
      </c>
      <c r="F267" s="16" t="s">
        <v>700</v>
      </c>
      <c r="G267" s="16" t="s">
        <v>707</v>
      </c>
      <c r="H267" s="16" t="s">
        <v>708</v>
      </c>
      <c r="I267" s="16" t="s">
        <v>540</v>
      </c>
      <c r="J267" s="16" t="s">
        <v>31</v>
      </c>
      <c r="K267" s="16" t="s">
        <v>222</v>
      </c>
      <c r="L267" s="16" t="s">
        <v>33</v>
      </c>
      <c r="M267" s="16" t="s">
        <v>34</v>
      </c>
      <c r="N267" s="16" t="s">
        <v>30</v>
      </c>
      <c r="O267" s="17" t="s">
        <v>918</v>
      </c>
      <c r="P267" s="39" t="s">
        <v>994</v>
      </c>
      <c r="Q267" s="20">
        <v>2018</v>
      </c>
    </row>
    <row r="268" spans="1:17" s="13" customFormat="1" ht="127" x14ac:dyDescent="0.2">
      <c r="A268" s="22">
        <v>267</v>
      </c>
      <c r="B268" s="41" t="s">
        <v>709</v>
      </c>
      <c r="C268" s="18" t="s">
        <v>132</v>
      </c>
      <c r="D268" s="18" t="s">
        <v>45</v>
      </c>
      <c r="E268" s="17" t="s">
        <v>200</v>
      </c>
      <c r="F268" s="18" t="s">
        <v>78</v>
      </c>
      <c r="G268" s="18" t="s">
        <v>710</v>
      </c>
      <c r="H268" s="18" t="s">
        <v>197</v>
      </c>
      <c r="I268" s="18" t="s">
        <v>215</v>
      </c>
      <c r="J268" s="25" t="s">
        <v>31</v>
      </c>
      <c r="K268" s="42" t="s">
        <v>574</v>
      </c>
      <c r="L268" s="18" t="s">
        <v>711</v>
      </c>
      <c r="M268" s="18" t="s">
        <v>34</v>
      </c>
      <c r="N268" s="18" t="s">
        <v>30</v>
      </c>
      <c r="O268" s="17" t="s">
        <v>17</v>
      </c>
      <c r="P268" s="39" t="s">
        <v>994</v>
      </c>
      <c r="Q268" s="20">
        <v>2018</v>
      </c>
    </row>
    <row r="269" spans="1:17" s="13" customFormat="1" ht="141" x14ac:dyDescent="0.2">
      <c r="A269" s="14">
        <v>268</v>
      </c>
      <c r="B269" s="40" t="s">
        <v>712</v>
      </c>
      <c r="C269" s="16" t="s">
        <v>132</v>
      </c>
      <c r="D269" s="16" t="s">
        <v>45</v>
      </c>
      <c r="E269" s="17" t="s">
        <v>713</v>
      </c>
      <c r="F269" s="16" t="s">
        <v>163</v>
      </c>
      <c r="G269" s="16" t="s">
        <v>163</v>
      </c>
      <c r="H269" s="16" t="s">
        <v>714</v>
      </c>
      <c r="I269" s="16" t="s">
        <v>215</v>
      </c>
      <c r="J269" s="16" t="s">
        <v>21</v>
      </c>
      <c r="K269" s="16" t="s">
        <v>109</v>
      </c>
      <c r="L269" s="16" t="s">
        <v>33</v>
      </c>
      <c r="M269" s="16" t="s">
        <v>34</v>
      </c>
      <c r="N269" s="16" t="s">
        <v>30</v>
      </c>
      <c r="O269" s="17" t="s">
        <v>918</v>
      </c>
      <c r="P269" s="39" t="s">
        <v>994</v>
      </c>
      <c r="Q269" s="20">
        <v>2018</v>
      </c>
    </row>
    <row r="270" spans="1:17" s="13" customFormat="1" ht="127" x14ac:dyDescent="0.2">
      <c r="A270" s="14">
        <v>269</v>
      </c>
      <c r="B270" s="15" t="s">
        <v>715</v>
      </c>
      <c r="C270" s="16" t="s">
        <v>132</v>
      </c>
      <c r="D270" s="16" t="s">
        <v>15</v>
      </c>
      <c r="E270" s="17" t="s">
        <v>384</v>
      </c>
      <c r="F270" s="16" t="s">
        <v>716</v>
      </c>
      <c r="G270" s="16" t="s">
        <v>717</v>
      </c>
      <c r="H270" s="16" t="s">
        <v>718</v>
      </c>
      <c r="I270" s="16" t="s">
        <v>215</v>
      </c>
      <c r="J270" s="33" t="s">
        <v>65</v>
      </c>
      <c r="K270" s="16" t="s">
        <v>97</v>
      </c>
      <c r="L270" s="16" t="s">
        <v>33</v>
      </c>
      <c r="M270" s="16" t="s">
        <v>34</v>
      </c>
      <c r="N270" s="16" t="s">
        <v>25</v>
      </c>
      <c r="O270" s="17" t="s">
        <v>918</v>
      </c>
      <c r="P270" s="39" t="s">
        <v>994</v>
      </c>
      <c r="Q270" s="20">
        <v>2018</v>
      </c>
    </row>
    <row r="271" spans="1:17" s="13" customFormat="1" ht="141" x14ac:dyDescent="0.2">
      <c r="A271" s="14">
        <v>270</v>
      </c>
      <c r="B271" s="40" t="s">
        <v>719</v>
      </c>
      <c r="C271" s="16" t="s">
        <v>132</v>
      </c>
      <c r="D271" s="16" t="s">
        <v>45</v>
      </c>
      <c r="E271" s="17" t="s">
        <v>720</v>
      </c>
      <c r="F271" s="16" t="s">
        <v>150</v>
      </c>
      <c r="G271" s="16" t="s">
        <v>721</v>
      </c>
      <c r="H271" s="16" t="s">
        <v>151</v>
      </c>
      <c r="I271" s="16" t="s">
        <v>93</v>
      </c>
      <c r="J271" s="33" t="s">
        <v>65</v>
      </c>
      <c r="K271" s="16" t="s">
        <v>123</v>
      </c>
      <c r="L271" s="16" t="s">
        <v>33</v>
      </c>
      <c r="M271" s="16" t="s">
        <v>34</v>
      </c>
      <c r="N271" s="16" t="s">
        <v>30</v>
      </c>
      <c r="O271" s="17" t="s">
        <v>919</v>
      </c>
      <c r="P271" s="39" t="s">
        <v>994</v>
      </c>
      <c r="Q271" s="20">
        <v>2018</v>
      </c>
    </row>
    <row r="272" spans="1:17" s="13" customFormat="1" ht="99" x14ac:dyDescent="0.2">
      <c r="A272" s="14">
        <v>271</v>
      </c>
      <c r="B272" s="40" t="s">
        <v>722</v>
      </c>
      <c r="C272" s="16" t="s">
        <v>132</v>
      </c>
      <c r="D272" s="16" t="s">
        <v>45</v>
      </c>
      <c r="E272" s="17" t="s">
        <v>35</v>
      </c>
      <c r="F272" s="16" t="s">
        <v>78</v>
      </c>
      <c r="G272" s="16" t="s">
        <v>723</v>
      </c>
      <c r="H272" s="16" t="s">
        <v>724</v>
      </c>
      <c r="I272" s="16" t="s">
        <v>215</v>
      </c>
      <c r="J272" s="16" t="s">
        <v>31</v>
      </c>
      <c r="K272" s="16" t="s">
        <v>32</v>
      </c>
      <c r="L272" s="16" t="s">
        <v>33</v>
      </c>
      <c r="M272" s="16" t="s">
        <v>34</v>
      </c>
      <c r="N272" s="16" t="s">
        <v>30</v>
      </c>
      <c r="O272" s="17" t="s">
        <v>918</v>
      </c>
      <c r="P272" s="39" t="s">
        <v>994</v>
      </c>
      <c r="Q272" s="20">
        <v>2018</v>
      </c>
    </row>
    <row r="273" spans="1:17" s="13" customFormat="1" ht="141" x14ac:dyDescent="0.2">
      <c r="A273" s="14">
        <v>272</v>
      </c>
      <c r="B273" s="40" t="s">
        <v>725</v>
      </c>
      <c r="C273" s="16" t="s">
        <v>132</v>
      </c>
      <c r="D273" s="16" t="s">
        <v>45</v>
      </c>
      <c r="E273" s="17" t="s">
        <v>387</v>
      </c>
      <c r="F273" s="16" t="s">
        <v>238</v>
      </c>
      <c r="G273" s="16" t="s">
        <v>238</v>
      </c>
      <c r="H273" s="16" t="s">
        <v>151</v>
      </c>
      <c r="I273" s="16" t="s">
        <v>215</v>
      </c>
      <c r="J273" s="33" t="s">
        <v>65</v>
      </c>
      <c r="K273" s="16" t="s">
        <v>41</v>
      </c>
      <c r="L273" s="16" t="s">
        <v>33</v>
      </c>
      <c r="M273" s="16" t="s">
        <v>34</v>
      </c>
      <c r="N273" s="16" t="s">
        <v>30</v>
      </c>
      <c r="O273" s="17" t="s">
        <v>17</v>
      </c>
      <c r="P273" s="39" t="s">
        <v>994</v>
      </c>
      <c r="Q273" s="20">
        <v>2018</v>
      </c>
    </row>
    <row r="274" spans="1:17" s="13" customFormat="1" ht="127" x14ac:dyDescent="0.2">
      <c r="A274" s="14">
        <v>273</v>
      </c>
      <c r="B274" s="40" t="s">
        <v>726</v>
      </c>
      <c r="C274" s="16" t="s">
        <v>132</v>
      </c>
      <c r="D274" s="16" t="s">
        <v>45</v>
      </c>
      <c r="E274" s="17" t="s">
        <v>727</v>
      </c>
      <c r="F274" s="16" t="s">
        <v>150</v>
      </c>
      <c r="G274" s="16" t="s">
        <v>728</v>
      </c>
      <c r="H274" s="16" t="s">
        <v>129</v>
      </c>
      <c r="I274" s="16" t="s">
        <v>215</v>
      </c>
      <c r="J274" s="16" t="s">
        <v>31</v>
      </c>
      <c r="K274" s="16" t="s">
        <v>339</v>
      </c>
      <c r="L274" s="16" t="s">
        <v>33</v>
      </c>
      <c r="M274" s="16" t="s">
        <v>34</v>
      </c>
      <c r="N274" s="16" t="s">
        <v>30</v>
      </c>
      <c r="O274" s="17" t="s">
        <v>918</v>
      </c>
      <c r="P274" s="39" t="s">
        <v>994</v>
      </c>
      <c r="Q274" s="20">
        <v>2018</v>
      </c>
    </row>
    <row r="275" spans="1:17" s="13" customFormat="1" ht="127" x14ac:dyDescent="0.2">
      <c r="A275" s="14">
        <v>274</v>
      </c>
      <c r="B275" s="15" t="s">
        <v>729</v>
      </c>
      <c r="C275" s="16" t="s">
        <v>132</v>
      </c>
      <c r="D275" s="16" t="s">
        <v>57</v>
      </c>
      <c r="E275" s="17" t="s">
        <v>384</v>
      </c>
      <c r="F275" s="16" t="s">
        <v>17</v>
      </c>
      <c r="G275" s="16" t="s">
        <v>730</v>
      </c>
      <c r="H275" s="33" t="s">
        <v>52</v>
      </c>
      <c r="I275" s="16" t="s">
        <v>215</v>
      </c>
      <c r="J275" s="16" t="s">
        <v>31</v>
      </c>
      <c r="K275" s="16" t="s">
        <v>84</v>
      </c>
      <c r="L275" s="16" t="s">
        <v>33</v>
      </c>
      <c r="M275" s="16" t="s">
        <v>34</v>
      </c>
      <c r="N275" s="16" t="s">
        <v>30</v>
      </c>
      <c r="O275" s="17" t="s">
        <v>918</v>
      </c>
      <c r="P275" s="39" t="s">
        <v>994</v>
      </c>
      <c r="Q275" s="20">
        <v>2018</v>
      </c>
    </row>
    <row r="276" spans="1:17" s="13" customFormat="1" ht="170" x14ac:dyDescent="0.2">
      <c r="A276" s="14">
        <v>275</v>
      </c>
      <c r="B276" s="40" t="s">
        <v>731</v>
      </c>
      <c r="C276" s="16" t="s">
        <v>132</v>
      </c>
      <c r="D276" s="16" t="s">
        <v>45</v>
      </c>
      <c r="E276" s="17" t="s">
        <v>481</v>
      </c>
      <c r="F276" s="43" t="s">
        <v>163</v>
      </c>
      <c r="G276" s="43" t="s">
        <v>732</v>
      </c>
      <c r="H276" s="16" t="s">
        <v>733</v>
      </c>
      <c r="I276" s="16" t="s">
        <v>215</v>
      </c>
      <c r="J276" s="16" t="s">
        <v>31</v>
      </c>
      <c r="K276" s="43" t="s">
        <v>339</v>
      </c>
      <c r="L276" s="16" t="s">
        <v>703</v>
      </c>
      <c r="M276" s="16" t="s">
        <v>34</v>
      </c>
      <c r="N276" s="16" t="s">
        <v>25</v>
      </c>
      <c r="O276" s="17" t="s">
        <v>986</v>
      </c>
      <c r="P276" s="39" t="s">
        <v>994</v>
      </c>
      <c r="Q276" s="20">
        <v>2018</v>
      </c>
    </row>
    <row r="277" spans="1:17" s="13" customFormat="1" ht="71" x14ac:dyDescent="0.2">
      <c r="A277" s="14">
        <v>276</v>
      </c>
      <c r="B277" s="40" t="s">
        <v>734</v>
      </c>
      <c r="C277" s="16" t="s">
        <v>132</v>
      </c>
      <c r="D277" s="16" t="s">
        <v>45</v>
      </c>
      <c r="E277" s="17" t="s">
        <v>390</v>
      </c>
      <c r="F277" s="16" t="s">
        <v>402</v>
      </c>
      <c r="G277" s="16" t="s">
        <v>402</v>
      </c>
      <c r="H277" s="16" t="s">
        <v>52</v>
      </c>
      <c r="I277" s="16" t="s">
        <v>215</v>
      </c>
      <c r="J277" s="16" t="s">
        <v>31</v>
      </c>
      <c r="K277" s="16" t="s">
        <v>339</v>
      </c>
      <c r="L277" s="16" t="s">
        <v>33</v>
      </c>
      <c r="M277" s="16" t="s">
        <v>34</v>
      </c>
      <c r="N277" s="16" t="s">
        <v>25</v>
      </c>
      <c r="O277" s="17" t="s">
        <v>918</v>
      </c>
      <c r="P277" s="39" t="s">
        <v>994</v>
      </c>
      <c r="Q277" s="20">
        <v>2018</v>
      </c>
    </row>
    <row r="278" spans="1:17" s="13" customFormat="1" ht="183" x14ac:dyDescent="0.2">
      <c r="A278" s="14">
        <v>277</v>
      </c>
      <c r="B278" s="40" t="s">
        <v>735</v>
      </c>
      <c r="C278" s="16" t="s">
        <v>132</v>
      </c>
      <c r="D278" s="16" t="s">
        <v>45</v>
      </c>
      <c r="E278" s="17" t="s">
        <v>736</v>
      </c>
      <c r="F278" s="16" t="s">
        <v>425</v>
      </c>
      <c r="G278" s="16" t="s">
        <v>113</v>
      </c>
      <c r="H278" s="16" t="s">
        <v>113</v>
      </c>
      <c r="I278" s="16" t="s">
        <v>737</v>
      </c>
      <c r="J278" s="33" t="s">
        <v>65</v>
      </c>
      <c r="K278" s="16" t="s">
        <v>84</v>
      </c>
      <c r="L278" s="16" t="s">
        <v>33</v>
      </c>
      <c r="M278" s="16" t="s">
        <v>34</v>
      </c>
      <c r="N278" s="16" t="s">
        <v>30</v>
      </c>
      <c r="O278" s="17" t="s">
        <v>918</v>
      </c>
      <c r="P278" s="39" t="s">
        <v>994</v>
      </c>
      <c r="Q278" s="20">
        <v>2018</v>
      </c>
    </row>
    <row r="279" spans="1:17" s="13" customFormat="1" ht="127" x14ac:dyDescent="0.2">
      <c r="A279" s="14">
        <v>278</v>
      </c>
      <c r="B279" s="40" t="s">
        <v>738</v>
      </c>
      <c r="C279" s="16" t="s">
        <v>132</v>
      </c>
      <c r="D279" s="16" t="s">
        <v>45</v>
      </c>
      <c r="E279" s="17" t="s">
        <v>739</v>
      </c>
      <c r="F279" s="16" t="s">
        <v>17</v>
      </c>
      <c r="G279" s="16" t="s">
        <v>740</v>
      </c>
      <c r="H279" s="16" t="s">
        <v>741</v>
      </c>
      <c r="I279" s="16" t="s">
        <v>215</v>
      </c>
      <c r="J279" s="43" t="s">
        <v>21</v>
      </c>
      <c r="K279" s="16" t="s">
        <v>189</v>
      </c>
      <c r="L279" s="16" t="s">
        <v>703</v>
      </c>
      <c r="M279" s="16" t="s">
        <v>34</v>
      </c>
      <c r="N279" s="16" t="s">
        <v>25</v>
      </c>
      <c r="O279" s="17" t="s">
        <v>987</v>
      </c>
      <c r="P279" s="39" t="s">
        <v>995</v>
      </c>
      <c r="Q279" s="20">
        <v>2020</v>
      </c>
    </row>
    <row r="280" spans="1:17" s="13" customFormat="1" ht="155" x14ac:dyDescent="0.2">
      <c r="A280" s="14">
        <v>279</v>
      </c>
      <c r="B280" s="40" t="s">
        <v>742</v>
      </c>
      <c r="C280" s="16" t="s">
        <v>132</v>
      </c>
      <c r="D280" s="16" t="s">
        <v>45</v>
      </c>
      <c r="E280" s="17" t="s">
        <v>35</v>
      </c>
      <c r="F280" s="16" t="s">
        <v>428</v>
      </c>
      <c r="G280" s="16" t="s">
        <v>743</v>
      </c>
      <c r="H280" s="16" t="s">
        <v>744</v>
      </c>
      <c r="I280" s="16" t="s">
        <v>215</v>
      </c>
      <c r="J280" s="16" t="s">
        <v>40</v>
      </c>
      <c r="K280" s="16" t="s">
        <v>41</v>
      </c>
      <c r="L280" s="16" t="s">
        <v>33</v>
      </c>
      <c r="M280" s="16" t="s">
        <v>34</v>
      </c>
      <c r="N280" s="16" t="s">
        <v>30</v>
      </c>
      <c r="O280" s="17" t="s">
        <v>17</v>
      </c>
      <c r="P280" s="39" t="s">
        <v>994</v>
      </c>
      <c r="Q280" s="20">
        <v>2019</v>
      </c>
    </row>
    <row r="281" spans="1:17" s="13" customFormat="1" ht="183" x14ac:dyDescent="0.2">
      <c r="A281" s="14">
        <v>280</v>
      </c>
      <c r="B281" s="40" t="s">
        <v>745</v>
      </c>
      <c r="C281" s="16" t="s">
        <v>132</v>
      </c>
      <c r="D281" s="16" t="s">
        <v>45</v>
      </c>
      <c r="E281" s="17" t="s">
        <v>746</v>
      </c>
      <c r="F281" s="16" t="s">
        <v>78</v>
      </c>
      <c r="G281" s="16" t="s">
        <v>747</v>
      </c>
      <c r="H281" s="16" t="s">
        <v>197</v>
      </c>
      <c r="I281" s="16" t="s">
        <v>737</v>
      </c>
      <c r="J281" s="33" t="s">
        <v>65</v>
      </c>
      <c r="K281" s="16" t="s">
        <v>123</v>
      </c>
      <c r="L281" s="16" t="s">
        <v>33</v>
      </c>
      <c r="M281" s="16" t="s">
        <v>34</v>
      </c>
      <c r="N281" s="16" t="s">
        <v>30</v>
      </c>
      <c r="O281" s="17" t="s">
        <v>17</v>
      </c>
      <c r="P281" s="39" t="s">
        <v>994</v>
      </c>
      <c r="Q281" s="20">
        <v>2019</v>
      </c>
    </row>
    <row r="282" spans="1:17" s="13" customFormat="1" ht="127" x14ac:dyDescent="0.2">
      <c r="A282" s="14">
        <v>281</v>
      </c>
      <c r="B282" s="40" t="s">
        <v>748</v>
      </c>
      <c r="C282" s="16" t="s">
        <v>132</v>
      </c>
      <c r="D282" s="16" t="s">
        <v>15</v>
      </c>
      <c r="E282" s="17" t="s">
        <v>749</v>
      </c>
      <c r="F282" s="16" t="s">
        <v>195</v>
      </c>
      <c r="G282" s="16" t="s">
        <v>750</v>
      </c>
      <c r="H282" s="16" t="s">
        <v>197</v>
      </c>
      <c r="I282" s="16" t="s">
        <v>215</v>
      </c>
      <c r="J282" s="16" t="s">
        <v>31</v>
      </c>
      <c r="K282" s="16" t="s">
        <v>339</v>
      </c>
      <c r="L282" s="16" t="s">
        <v>33</v>
      </c>
      <c r="M282" s="16" t="s">
        <v>34</v>
      </c>
      <c r="N282" s="16" t="s">
        <v>30</v>
      </c>
      <c r="O282" s="17" t="s">
        <v>17</v>
      </c>
      <c r="P282" s="39" t="s">
        <v>994</v>
      </c>
      <c r="Q282" s="20">
        <v>2020</v>
      </c>
    </row>
    <row r="283" spans="1:17" s="13" customFormat="1" ht="113" x14ac:dyDescent="0.2">
      <c r="A283" s="14">
        <v>282</v>
      </c>
      <c r="B283" s="40" t="s">
        <v>751</v>
      </c>
      <c r="C283" s="16" t="s">
        <v>132</v>
      </c>
      <c r="D283" s="16" t="s">
        <v>45</v>
      </c>
      <c r="E283" s="17" t="s">
        <v>752</v>
      </c>
      <c r="F283" s="16" t="s">
        <v>753</v>
      </c>
      <c r="G283" s="16" t="s">
        <v>754</v>
      </c>
      <c r="H283" s="16" t="s">
        <v>755</v>
      </c>
      <c r="I283" s="16" t="s">
        <v>215</v>
      </c>
      <c r="J283" s="33" t="s">
        <v>65</v>
      </c>
      <c r="K283" s="16" t="s">
        <v>41</v>
      </c>
      <c r="L283" s="16" t="s">
        <v>33</v>
      </c>
      <c r="M283" s="16" t="s">
        <v>34</v>
      </c>
      <c r="N283" s="16" t="s">
        <v>30</v>
      </c>
      <c r="O283" s="17" t="s">
        <v>987</v>
      </c>
      <c r="P283" s="39" t="s">
        <v>995</v>
      </c>
      <c r="Q283" s="20">
        <v>2020</v>
      </c>
    </row>
    <row r="284" spans="1:17" s="13" customFormat="1" ht="211" x14ac:dyDescent="0.2">
      <c r="A284" s="14">
        <v>283</v>
      </c>
      <c r="B284" s="40" t="s">
        <v>756</v>
      </c>
      <c r="C284" s="16" t="s">
        <v>132</v>
      </c>
      <c r="D284" s="16" t="s">
        <v>15</v>
      </c>
      <c r="E284" s="17" t="s">
        <v>645</v>
      </c>
      <c r="F284" s="16" t="s">
        <v>195</v>
      </c>
      <c r="G284" s="16" t="s">
        <v>757</v>
      </c>
      <c r="H284" s="16" t="s">
        <v>197</v>
      </c>
      <c r="I284" s="16" t="s">
        <v>215</v>
      </c>
      <c r="J284" s="16" t="s">
        <v>31</v>
      </c>
      <c r="K284" s="25" t="s">
        <v>41</v>
      </c>
      <c r="L284" s="16" t="s">
        <v>33</v>
      </c>
      <c r="M284" s="16" t="s">
        <v>34</v>
      </c>
      <c r="N284" s="16" t="s">
        <v>30</v>
      </c>
      <c r="O284" s="17" t="s">
        <v>17</v>
      </c>
      <c r="P284" s="39" t="s">
        <v>994</v>
      </c>
      <c r="Q284" s="20">
        <v>2019</v>
      </c>
    </row>
    <row r="285" spans="1:17" s="13" customFormat="1" ht="141" x14ac:dyDescent="0.2">
      <c r="A285" s="14">
        <v>284</v>
      </c>
      <c r="B285" s="40" t="s">
        <v>758</v>
      </c>
      <c r="C285" s="16" t="s">
        <v>132</v>
      </c>
      <c r="D285" s="16" t="s">
        <v>45</v>
      </c>
      <c r="E285" s="17" t="s">
        <v>759</v>
      </c>
      <c r="F285" s="16" t="s">
        <v>150</v>
      </c>
      <c r="G285" s="16" t="s">
        <v>150</v>
      </c>
      <c r="H285" s="16" t="s">
        <v>151</v>
      </c>
      <c r="I285" s="16" t="s">
        <v>93</v>
      </c>
      <c r="J285" s="16" t="s">
        <v>21</v>
      </c>
      <c r="K285" s="16" t="s">
        <v>84</v>
      </c>
      <c r="L285" s="16" t="s">
        <v>33</v>
      </c>
      <c r="M285" s="16" t="s">
        <v>34</v>
      </c>
      <c r="N285" s="16" t="s">
        <v>30</v>
      </c>
      <c r="O285" s="17" t="s">
        <v>919</v>
      </c>
      <c r="P285" s="39" t="s">
        <v>994</v>
      </c>
      <c r="Q285" s="20">
        <v>2019</v>
      </c>
    </row>
    <row r="286" spans="1:17" s="13" customFormat="1" ht="127" x14ac:dyDescent="0.2">
      <c r="A286" s="14">
        <v>285</v>
      </c>
      <c r="B286" s="40" t="s">
        <v>760</v>
      </c>
      <c r="C286" s="16" t="s">
        <v>132</v>
      </c>
      <c r="D286" s="16" t="s">
        <v>15</v>
      </c>
      <c r="E286" s="17" t="s">
        <v>761</v>
      </c>
      <c r="F286" s="16" t="s">
        <v>762</v>
      </c>
      <c r="G286" s="16" t="s">
        <v>763</v>
      </c>
      <c r="H286" s="16" t="s">
        <v>764</v>
      </c>
      <c r="I286" s="16" t="s">
        <v>540</v>
      </c>
      <c r="J286" s="16" t="s">
        <v>31</v>
      </c>
      <c r="K286" s="16" t="s">
        <v>339</v>
      </c>
      <c r="L286" s="16" t="s">
        <v>33</v>
      </c>
      <c r="M286" s="16" t="s">
        <v>34</v>
      </c>
      <c r="N286" s="16" t="s">
        <v>25</v>
      </c>
      <c r="O286" s="17" t="s">
        <v>988</v>
      </c>
      <c r="P286" s="39" t="s">
        <v>994</v>
      </c>
      <c r="Q286" s="20">
        <v>2019</v>
      </c>
    </row>
    <row r="287" spans="1:17" s="13" customFormat="1" ht="127" x14ac:dyDescent="0.2">
      <c r="A287" s="14">
        <v>286</v>
      </c>
      <c r="B287" s="40" t="s">
        <v>765</v>
      </c>
      <c r="C287" s="16" t="s">
        <v>132</v>
      </c>
      <c r="D287" s="16" t="s">
        <v>45</v>
      </c>
      <c r="E287" s="17" t="s">
        <v>35</v>
      </c>
      <c r="F287" s="16" t="s">
        <v>766</v>
      </c>
      <c r="G287" s="16" t="s">
        <v>767</v>
      </c>
      <c r="H287" s="16" t="s">
        <v>768</v>
      </c>
      <c r="I287" s="16" t="s">
        <v>215</v>
      </c>
      <c r="J287" s="16" t="s">
        <v>31</v>
      </c>
      <c r="K287" s="16" t="s">
        <v>339</v>
      </c>
      <c r="L287" s="16" t="s">
        <v>33</v>
      </c>
      <c r="M287" s="16" t="s">
        <v>34</v>
      </c>
      <c r="N287" s="16" t="s">
        <v>25</v>
      </c>
      <c r="O287" s="17" t="s">
        <v>920</v>
      </c>
      <c r="P287" s="39" t="s">
        <v>995</v>
      </c>
      <c r="Q287" s="20">
        <v>2020</v>
      </c>
    </row>
    <row r="288" spans="1:17" s="13" customFormat="1" ht="85" x14ac:dyDescent="0.2">
      <c r="A288" s="14">
        <v>287</v>
      </c>
      <c r="B288" s="40" t="s">
        <v>769</v>
      </c>
      <c r="C288" s="16" t="s">
        <v>132</v>
      </c>
      <c r="D288" s="16" t="s">
        <v>15</v>
      </c>
      <c r="E288" s="17" t="s">
        <v>770</v>
      </c>
      <c r="F288" s="16" t="s">
        <v>771</v>
      </c>
      <c r="G288" s="16" t="s">
        <v>772</v>
      </c>
      <c r="H288" s="16" t="s">
        <v>507</v>
      </c>
      <c r="I288" s="16" t="s">
        <v>215</v>
      </c>
      <c r="J288" s="16" t="s">
        <v>31</v>
      </c>
      <c r="K288" s="16" t="s">
        <v>339</v>
      </c>
      <c r="L288" s="16" t="s">
        <v>33</v>
      </c>
      <c r="M288" s="16" t="s">
        <v>34</v>
      </c>
      <c r="N288" s="16" t="s">
        <v>30</v>
      </c>
      <c r="O288" s="17" t="s">
        <v>989</v>
      </c>
      <c r="P288" s="39" t="s">
        <v>994</v>
      </c>
      <c r="Q288" s="20">
        <v>2019</v>
      </c>
    </row>
    <row r="289" spans="1:17" s="13" customFormat="1" ht="127" x14ac:dyDescent="0.2">
      <c r="A289" s="22">
        <v>288</v>
      </c>
      <c r="B289" s="41" t="s">
        <v>773</v>
      </c>
      <c r="C289" s="18" t="s">
        <v>132</v>
      </c>
      <c r="D289" s="18" t="s">
        <v>15</v>
      </c>
      <c r="E289" s="17" t="s">
        <v>774</v>
      </c>
      <c r="F289" s="18" t="s">
        <v>517</v>
      </c>
      <c r="G289" s="18" t="s">
        <v>585</v>
      </c>
      <c r="H289" s="42" t="s">
        <v>775</v>
      </c>
      <c r="I289" s="18" t="s">
        <v>737</v>
      </c>
      <c r="J289" s="18" t="s">
        <v>40</v>
      </c>
      <c r="K289" s="18" t="s">
        <v>41</v>
      </c>
      <c r="L289" s="18" t="s">
        <v>33</v>
      </c>
      <c r="M289" s="18" t="s">
        <v>34</v>
      </c>
      <c r="N289" s="18" t="s">
        <v>25</v>
      </c>
      <c r="O289" s="17" t="s">
        <v>17</v>
      </c>
      <c r="P289" s="39" t="s">
        <v>994</v>
      </c>
      <c r="Q289" s="20">
        <v>2019</v>
      </c>
    </row>
    <row r="290" spans="1:17" s="13" customFormat="1" ht="211" x14ac:dyDescent="0.2">
      <c r="A290" s="14">
        <v>289</v>
      </c>
      <c r="B290" s="40" t="s">
        <v>776</v>
      </c>
      <c r="C290" s="16" t="s">
        <v>132</v>
      </c>
      <c r="D290" s="16" t="s">
        <v>15</v>
      </c>
      <c r="E290" s="17" t="s">
        <v>645</v>
      </c>
      <c r="F290" s="16" t="s">
        <v>777</v>
      </c>
      <c r="G290" s="16" t="s">
        <v>778</v>
      </c>
      <c r="H290" s="16" t="s">
        <v>197</v>
      </c>
      <c r="I290" s="16" t="s">
        <v>215</v>
      </c>
      <c r="J290" s="16" t="s">
        <v>31</v>
      </c>
      <c r="K290" s="16" t="s">
        <v>41</v>
      </c>
      <c r="L290" s="16" t="s">
        <v>33</v>
      </c>
      <c r="M290" s="16" t="s">
        <v>34</v>
      </c>
      <c r="N290" s="16" t="s">
        <v>30</v>
      </c>
      <c r="O290" s="17" t="s">
        <v>990</v>
      </c>
      <c r="P290" s="39" t="s">
        <v>994</v>
      </c>
      <c r="Q290" s="20">
        <v>2020</v>
      </c>
    </row>
    <row r="291" spans="1:17" s="13" customFormat="1" ht="211" x14ac:dyDescent="0.2">
      <c r="A291" s="14">
        <v>290</v>
      </c>
      <c r="B291" s="40" t="s">
        <v>779</v>
      </c>
      <c r="C291" s="16" t="s">
        <v>132</v>
      </c>
      <c r="D291" s="16" t="s">
        <v>45</v>
      </c>
      <c r="E291" s="17" t="s">
        <v>246</v>
      </c>
      <c r="F291" s="16" t="s">
        <v>174</v>
      </c>
      <c r="G291" s="16" t="s">
        <v>780</v>
      </c>
      <c r="H291" s="16" t="s">
        <v>151</v>
      </c>
      <c r="I291" s="16" t="s">
        <v>215</v>
      </c>
      <c r="J291" s="33" t="s">
        <v>65</v>
      </c>
      <c r="K291" s="16" t="s">
        <v>41</v>
      </c>
      <c r="L291" s="16" t="s">
        <v>33</v>
      </c>
      <c r="M291" s="16" t="s">
        <v>34</v>
      </c>
      <c r="N291" s="16" t="s">
        <v>30</v>
      </c>
      <c r="O291" s="17" t="s">
        <v>990</v>
      </c>
      <c r="P291" s="39" t="s">
        <v>994</v>
      </c>
      <c r="Q291" s="20">
        <v>2019</v>
      </c>
    </row>
    <row r="292" spans="1:17" s="13" customFormat="1" ht="99" x14ac:dyDescent="0.2">
      <c r="A292" s="14">
        <v>291</v>
      </c>
      <c r="B292" s="40" t="s">
        <v>781</v>
      </c>
      <c r="C292" s="16" t="s">
        <v>132</v>
      </c>
      <c r="D292" s="16" t="s">
        <v>45</v>
      </c>
      <c r="E292" s="17" t="s">
        <v>782</v>
      </c>
      <c r="F292" s="16" t="s">
        <v>78</v>
      </c>
      <c r="G292" s="16" t="s">
        <v>659</v>
      </c>
      <c r="H292" s="16" t="s">
        <v>783</v>
      </c>
      <c r="I292" s="16" t="s">
        <v>784</v>
      </c>
      <c r="J292" s="16" t="s">
        <v>31</v>
      </c>
      <c r="K292" s="16" t="s">
        <v>41</v>
      </c>
      <c r="L292" s="16" t="s">
        <v>703</v>
      </c>
      <c r="M292" s="16" t="s">
        <v>34</v>
      </c>
      <c r="N292" s="16" t="s">
        <v>30</v>
      </c>
      <c r="O292" s="17" t="s">
        <v>920</v>
      </c>
      <c r="P292" s="39" t="s">
        <v>995</v>
      </c>
      <c r="Q292" s="20">
        <v>2019</v>
      </c>
    </row>
    <row r="293" spans="1:17" s="13" customFormat="1" ht="99" x14ac:dyDescent="0.2">
      <c r="A293" s="14">
        <v>292</v>
      </c>
      <c r="B293" s="40" t="s">
        <v>785</v>
      </c>
      <c r="C293" s="16" t="s">
        <v>132</v>
      </c>
      <c r="D293" s="16" t="s">
        <v>45</v>
      </c>
      <c r="E293" s="17" t="s">
        <v>786</v>
      </c>
      <c r="F293" s="16" t="s">
        <v>163</v>
      </c>
      <c r="G293" s="16" t="s">
        <v>787</v>
      </c>
      <c r="H293" s="16" t="s">
        <v>788</v>
      </c>
      <c r="I293" s="16" t="s">
        <v>30</v>
      </c>
      <c r="J293" s="16" t="s">
        <v>21</v>
      </c>
      <c r="K293" s="16" t="s">
        <v>41</v>
      </c>
      <c r="L293" s="16" t="s">
        <v>33</v>
      </c>
      <c r="M293" s="16" t="s">
        <v>34</v>
      </c>
      <c r="N293" s="16" t="s">
        <v>30</v>
      </c>
      <c r="O293" s="17" t="s">
        <v>17</v>
      </c>
      <c r="P293" s="39" t="s">
        <v>994</v>
      </c>
      <c r="Q293" s="20">
        <v>2019</v>
      </c>
    </row>
    <row r="294" spans="1:17" s="13" customFormat="1" ht="169" x14ac:dyDescent="0.2">
      <c r="A294" s="14">
        <v>293</v>
      </c>
      <c r="B294" s="15" t="s">
        <v>789</v>
      </c>
      <c r="C294" s="16" t="s">
        <v>790</v>
      </c>
      <c r="D294" s="16" t="s">
        <v>45</v>
      </c>
      <c r="E294" s="17" t="s">
        <v>791</v>
      </c>
      <c r="F294" s="16" t="s">
        <v>90</v>
      </c>
      <c r="G294" s="16" t="s">
        <v>792</v>
      </c>
      <c r="H294" s="42" t="s">
        <v>793</v>
      </c>
      <c r="I294" s="16" t="s">
        <v>215</v>
      </c>
      <c r="J294" s="16" t="s">
        <v>31</v>
      </c>
      <c r="K294" s="43" t="s">
        <v>32</v>
      </c>
      <c r="L294" s="16" t="s">
        <v>33</v>
      </c>
      <c r="M294" s="16" t="s">
        <v>34</v>
      </c>
      <c r="N294" s="16" t="s">
        <v>30</v>
      </c>
      <c r="O294" s="17" t="s">
        <v>910</v>
      </c>
      <c r="P294" s="39" t="s">
        <v>995</v>
      </c>
      <c r="Q294" s="20">
        <v>2018</v>
      </c>
    </row>
    <row r="295" spans="1:17" s="13" customFormat="1" ht="99" x14ac:dyDescent="0.2">
      <c r="A295" s="14">
        <v>294</v>
      </c>
      <c r="B295" s="40" t="s">
        <v>794</v>
      </c>
      <c r="C295" s="16" t="s">
        <v>790</v>
      </c>
      <c r="D295" s="16" t="s">
        <v>45</v>
      </c>
      <c r="E295" s="17" t="s">
        <v>35</v>
      </c>
      <c r="F295" s="16" t="s">
        <v>150</v>
      </c>
      <c r="G295" s="16" t="s">
        <v>150</v>
      </c>
      <c r="H295" s="16" t="s">
        <v>151</v>
      </c>
      <c r="I295" s="16" t="s">
        <v>215</v>
      </c>
      <c r="J295" s="16" t="s">
        <v>31</v>
      </c>
      <c r="K295" s="16" t="s">
        <v>339</v>
      </c>
      <c r="L295" s="16" t="s">
        <v>33</v>
      </c>
      <c r="M295" s="16" t="s">
        <v>34</v>
      </c>
      <c r="N295" s="16" t="s">
        <v>30</v>
      </c>
      <c r="O295" s="17" t="s">
        <v>910</v>
      </c>
      <c r="P295" s="39" t="s">
        <v>995</v>
      </c>
      <c r="Q295" s="20">
        <v>2019</v>
      </c>
    </row>
    <row r="296" spans="1:17" s="13" customFormat="1" ht="99" x14ac:dyDescent="0.2">
      <c r="A296" s="14">
        <v>295</v>
      </c>
      <c r="B296" s="40" t="s">
        <v>795</v>
      </c>
      <c r="C296" s="16" t="s">
        <v>790</v>
      </c>
      <c r="D296" s="16" t="s">
        <v>57</v>
      </c>
      <c r="E296" s="17" t="s">
        <v>796</v>
      </c>
      <c r="F296" s="16" t="s">
        <v>517</v>
      </c>
      <c r="G296" s="16" t="s">
        <v>797</v>
      </c>
      <c r="H296" s="43" t="s">
        <v>798</v>
      </c>
      <c r="I296" s="16" t="s">
        <v>215</v>
      </c>
      <c r="J296" s="16" t="s">
        <v>40</v>
      </c>
      <c r="K296" s="16" t="s">
        <v>41</v>
      </c>
      <c r="L296" s="16" t="s">
        <v>33</v>
      </c>
      <c r="M296" s="16" t="s">
        <v>34</v>
      </c>
      <c r="N296" s="16" t="s">
        <v>30</v>
      </c>
      <c r="O296" s="17" t="s">
        <v>17</v>
      </c>
      <c r="P296" s="39" t="s">
        <v>995</v>
      </c>
      <c r="Q296" s="20">
        <v>2020</v>
      </c>
    </row>
    <row r="297" spans="1:17" s="13" customFormat="1" ht="127" x14ac:dyDescent="0.2">
      <c r="A297" s="14">
        <v>296</v>
      </c>
      <c r="B297" s="40" t="s">
        <v>799</v>
      </c>
      <c r="C297" s="16" t="s">
        <v>790</v>
      </c>
      <c r="D297" s="16" t="s">
        <v>45</v>
      </c>
      <c r="E297" s="17" t="s">
        <v>800</v>
      </c>
      <c r="F297" s="16" t="s">
        <v>118</v>
      </c>
      <c r="G297" s="16" t="s">
        <v>801</v>
      </c>
      <c r="H297" s="16" t="s">
        <v>802</v>
      </c>
      <c r="I297" s="16" t="s">
        <v>559</v>
      </c>
      <c r="J297" s="16" t="s">
        <v>31</v>
      </c>
      <c r="K297" s="16" t="s">
        <v>339</v>
      </c>
      <c r="L297" s="16" t="s">
        <v>210</v>
      </c>
      <c r="M297" s="16" t="s">
        <v>34</v>
      </c>
      <c r="N297" s="16" t="s">
        <v>25</v>
      </c>
      <c r="O297" s="17" t="s">
        <v>914</v>
      </c>
      <c r="P297" s="39" t="s">
        <v>995</v>
      </c>
      <c r="Q297" s="20">
        <v>2020</v>
      </c>
    </row>
    <row r="298" spans="1:17" s="13" customFormat="1" ht="127" x14ac:dyDescent="0.2">
      <c r="A298" s="14">
        <v>297</v>
      </c>
      <c r="B298" s="40" t="s">
        <v>803</v>
      </c>
      <c r="C298" s="16" t="s">
        <v>790</v>
      </c>
      <c r="D298" s="16" t="s">
        <v>45</v>
      </c>
      <c r="E298" s="17" t="s">
        <v>804</v>
      </c>
      <c r="F298" s="16" t="s">
        <v>805</v>
      </c>
      <c r="G298" s="16" t="s">
        <v>806</v>
      </c>
      <c r="H298" s="16" t="s">
        <v>807</v>
      </c>
      <c r="I298" s="16" t="s">
        <v>540</v>
      </c>
      <c r="J298" s="16" t="s">
        <v>21</v>
      </c>
      <c r="K298" s="16" t="s">
        <v>41</v>
      </c>
      <c r="L298" s="16" t="s">
        <v>33</v>
      </c>
      <c r="M298" s="16" t="s">
        <v>34</v>
      </c>
      <c r="N298" s="16" t="s">
        <v>25</v>
      </c>
      <c r="O298" s="17" t="s">
        <v>914</v>
      </c>
      <c r="P298" s="39" t="s">
        <v>995</v>
      </c>
      <c r="Q298" s="20">
        <v>2020</v>
      </c>
    </row>
    <row r="299" spans="1:17" s="13" customFormat="1" ht="225" x14ac:dyDescent="0.2">
      <c r="A299" s="14">
        <v>298</v>
      </c>
      <c r="B299" s="40" t="s">
        <v>808</v>
      </c>
      <c r="C299" s="16" t="s">
        <v>790</v>
      </c>
      <c r="D299" s="16" t="s">
        <v>15</v>
      </c>
      <c r="E299" s="17" t="s">
        <v>809</v>
      </c>
      <c r="F299" s="16" t="s">
        <v>125</v>
      </c>
      <c r="G299" s="16" t="s">
        <v>810</v>
      </c>
      <c r="H299" s="16" t="s">
        <v>811</v>
      </c>
      <c r="I299" s="16" t="s">
        <v>812</v>
      </c>
      <c r="J299" s="16" t="s">
        <v>40</v>
      </c>
      <c r="K299" s="16" t="s">
        <v>41</v>
      </c>
      <c r="L299" s="16" t="s">
        <v>703</v>
      </c>
      <c r="M299" s="16" t="s">
        <v>131</v>
      </c>
      <c r="N299" s="16" t="s">
        <v>25</v>
      </c>
      <c r="O299" s="17" t="s">
        <v>916</v>
      </c>
      <c r="P299" s="39" t="s">
        <v>995</v>
      </c>
      <c r="Q299" s="20">
        <v>2020</v>
      </c>
    </row>
    <row r="300" spans="1:17" s="13" customFormat="1" ht="57" x14ac:dyDescent="0.2">
      <c r="A300" s="14">
        <v>299</v>
      </c>
      <c r="B300" s="15" t="s">
        <v>813</v>
      </c>
      <c r="C300" s="16" t="s">
        <v>401</v>
      </c>
      <c r="D300" s="16" t="s">
        <v>45</v>
      </c>
      <c r="E300" s="17" t="s">
        <v>200</v>
      </c>
      <c r="F300" s="16" t="s">
        <v>118</v>
      </c>
      <c r="G300" s="16" t="s">
        <v>562</v>
      </c>
      <c r="H300" s="16" t="s">
        <v>814</v>
      </c>
      <c r="I300" s="16" t="s">
        <v>30</v>
      </c>
      <c r="J300" s="16" t="s">
        <v>40</v>
      </c>
      <c r="K300" s="16" t="s">
        <v>41</v>
      </c>
      <c r="L300" s="16" t="s">
        <v>33</v>
      </c>
      <c r="M300" s="16" t="s">
        <v>34</v>
      </c>
      <c r="N300" s="16" t="s">
        <v>30</v>
      </c>
      <c r="O300" s="17" t="s">
        <v>17</v>
      </c>
      <c r="P300" s="39" t="s">
        <v>994</v>
      </c>
      <c r="Q300" s="20">
        <v>2018</v>
      </c>
    </row>
    <row r="301" spans="1:17" s="13" customFormat="1" ht="99" x14ac:dyDescent="0.2">
      <c r="A301" s="14">
        <v>300</v>
      </c>
      <c r="B301" s="40" t="s">
        <v>815</v>
      </c>
      <c r="C301" s="16" t="s">
        <v>401</v>
      </c>
      <c r="D301" s="16" t="s">
        <v>15</v>
      </c>
      <c r="E301" s="17" t="s">
        <v>816</v>
      </c>
      <c r="F301" s="16" t="s">
        <v>517</v>
      </c>
      <c r="G301" s="16" t="s">
        <v>817</v>
      </c>
      <c r="H301" s="16" t="s">
        <v>818</v>
      </c>
      <c r="I301" s="16" t="s">
        <v>215</v>
      </c>
      <c r="J301" s="16" t="s">
        <v>40</v>
      </c>
      <c r="K301" s="16" t="s">
        <v>41</v>
      </c>
      <c r="L301" s="16" t="s">
        <v>23</v>
      </c>
      <c r="M301" s="16" t="s">
        <v>34</v>
      </c>
      <c r="N301" s="16" t="s">
        <v>30</v>
      </c>
      <c r="O301" s="17" t="s">
        <v>928</v>
      </c>
      <c r="P301" s="39" t="s">
        <v>995</v>
      </c>
      <c r="Q301" s="20">
        <v>2020</v>
      </c>
    </row>
    <row r="302" spans="1:17" s="13" customFormat="1" ht="71" x14ac:dyDescent="0.2">
      <c r="A302" s="14">
        <v>301</v>
      </c>
      <c r="B302" s="40" t="s">
        <v>819</v>
      </c>
      <c r="C302" s="16" t="s">
        <v>401</v>
      </c>
      <c r="D302" s="16" t="s">
        <v>45</v>
      </c>
      <c r="E302" s="17" t="s">
        <v>524</v>
      </c>
      <c r="F302" s="16" t="s">
        <v>266</v>
      </c>
      <c r="G302" s="16" t="s">
        <v>266</v>
      </c>
      <c r="H302" s="16" t="s">
        <v>127</v>
      </c>
      <c r="I302" s="16" t="s">
        <v>215</v>
      </c>
      <c r="J302" s="16" t="s">
        <v>40</v>
      </c>
      <c r="K302" s="16" t="s">
        <v>41</v>
      </c>
      <c r="L302" s="16" t="s">
        <v>23</v>
      </c>
      <c r="M302" s="16" t="s">
        <v>34</v>
      </c>
      <c r="N302" s="16" t="s">
        <v>30</v>
      </c>
      <c r="O302" s="17" t="s">
        <v>928</v>
      </c>
      <c r="P302" s="39" t="s">
        <v>995</v>
      </c>
      <c r="Q302" s="20">
        <v>2020</v>
      </c>
    </row>
    <row r="303" spans="1:17" s="13" customFormat="1" ht="127" x14ac:dyDescent="0.2">
      <c r="A303" s="14">
        <v>302</v>
      </c>
      <c r="B303" s="40" t="s">
        <v>820</v>
      </c>
      <c r="C303" s="16" t="s">
        <v>401</v>
      </c>
      <c r="D303" s="16" t="s">
        <v>45</v>
      </c>
      <c r="E303" s="17" t="s">
        <v>821</v>
      </c>
      <c r="F303" s="16" t="s">
        <v>118</v>
      </c>
      <c r="G303" s="16" t="s">
        <v>118</v>
      </c>
      <c r="H303" s="16" t="s">
        <v>272</v>
      </c>
      <c r="I303" s="16" t="s">
        <v>559</v>
      </c>
      <c r="J303" s="16" t="s">
        <v>40</v>
      </c>
      <c r="K303" s="16" t="s">
        <v>41</v>
      </c>
      <c r="L303" s="16" t="s">
        <v>340</v>
      </c>
      <c r="M303" s="16" t="s">
        <v>111</v>
      </c>
      <c r="N303" s="16" t="s">
        <v>25</v>
      </c>
      <c r="O303" s="17" t="s">
        <v>928</v>
      </c>
      <c r="P303" s="39" t="s">
        <v>995</v>
      </c>
      <c r="Q303" s="20">
        <v>2020</v>
      </c>
    </row>
    <row r="304" spans="1:17" s="13" customFormat="1" ht="113" x14ac:dyDescent="0.2">
      <c r="A304" s="14">
        <v>303</v>
      </c>
      <c r="B304" s="40" t="s">
        <v>822</v>
      </c>
      <c r="C304" s="16" t="s">
        <v>401</v>
      </c>
      <c r="D304" s="16" t="s">
        <v>45</v>
      </c>
      <c r="E304" s="17" t="s">
        <v>823</v>
      </c>
      <c r="F304" s="16" t="s">
        <v>118</v>
      </c>
      <c r="G304" s="16" t="s">
        <v>562</v>
      </c>
      <c r="H304" s="16" t="s">
        <v>272</v>
      </c>
      <c r="I304" s="16" t="s">
        <v>30</v>
      </c>
      <c r="J304" s="16" t="s">
        <v>40</v>
      </c>
      <c r="K304" s="16" t="s">
        <v>41</v>
      </c>
      <c r="L304" s="16" t="s">
        <v>23</v>
      </c>
      <c r="M304" s="16" t="s">
        <v>34</v>
      </c>
      <c r="N304" s="16" t="s">
        <v>30</v>
      </c>
      <c r="O304" s="17" t="s">
        <v>928</v>
      </c>
      <c r="P304" s="39" t="s">
        <v>995</v>
      </c>
      <c r="Q304" s="20">
        <v>2020</v>
      </c>
    </row>
    <row r="305" spans="1:17" s="13" customFormat="1" ht="85" x14ac:dyDescent="0.2">
      <c r="A305" s="14">
        <v>304</v>
      </c>
      <c r="B305" s="40" t="s">
        <v>824</v>
      </c>
      <c r="C305" s="16" t="s">
        <v>401</v>
      </c>
      <c r="D305" s="16" t="s">
        <v>45</v>
      </c>
      <c r="E305" s="17" t="s">
        <v>825</v>
      </c>
      <c r="F305" s="16" t="s">
        <v>826</v>
      </c>
      <c r="G305" s="16" t="s">
        <v>827</v>
      </c>
      <c r="H305" s="16" t="s">
        <v>828</v>
      </c>
      <c r="I305" s="16" t="s">
        <v>30</v>
      </c>
      <c r="J305" s="16" t="s">
        <v>40</v>
      </c>
      <c r="K305" s="16" t="s">
        <v>41</v>
      </c>
      <c r="L305" s="16" t="s">
        <v>23</v>
      </c>
      <c r="M305" s="16" t="s">
        <v>34</v>
      </c>
      <c r="N305" s="16" t="s">
        <v>30</v>
      </c>
      <c r="O305" s="17" t="s">
        <v>928</v>
      </c>
      <c r="P305" s="39" t="s">
        <v>995</v>
      </c>
      <c r="Q305" s="20">
        <v>2020</v>
      </c>
    </row>
    <row r="306" spans="1:17" s="13" customFormat="1" ht="155" x14ac:dyDescent="0.2">
      <c r="A306" s="14">
        <v>305</v>
      </c>
      <c r="B306" s="40" t="s">
        <v>829</v>
      </c>
      <c r="C306" s="16" t="s">
        <v>401</v>
      </c>
      <c r="D306" s="16" t="s">
        <v>15</v>
      </c>
      <c r="E306" s="17" t="s">
        <v>830</v>
      </c>
      <c r="F306" s="16" t="s">
        <v>831</v>
      </c>
      <c r="G306" s="16" t="s">
        <v>832</v>
      </c>
      <c r="H306" s="16" t="s">
        <v>188</v>
      </c>
      <c r="I306" s="16" t="s">
        <v>20</v>
      </c>
      <c r="J306" s="16" t="s">
        <v>40</v>
      </c>
      <c r="K306" s="16" t="s">
        <v>41</v>
      </c>
      <c r="L306" s="16" t="s">
        <v>23</v>
      </c>
      <c r="M306" s="16" t="s">
        <v>34</v>
      </c>
      <c r="N306" s="16" t="s">
        <v>30</v>
      </c>
      <c r="O306" s="17" t="s">
        <v>928</v>
      </c>
      <c r="P306" s="39" t="s">
        <v>995</v>
      </c>
      <c r="Q306" s="20">
        <v>2020</v>
      </c>
    </row>
    <row r="307" spans="1:17" s="13" customFormat="1" ht="155" x14ac:dyDescent="0.2">
      <c r="A307" s="14">
        <v>306</v>
      </c>
      <c r="B307" s="40" t="s">
        <v>833</v>
      </c>
      <c r="C307" s="16" t="s">
        <v>401</v>
      </c>
      <c r="D307" s="16" t="s">
        <v>15</v>
      </c>
      <c r="E307" s="17" t="s">
        <v>834</v>
      </c>
      <c r="F307" s="16" t="s">
        <v>177</v>
      </c>
      <c r="G307" s="16" t="s">
        <v>177</v>
      </c>
      <c r="H307" s="16" t="s">
        <v>835</v>
      </c>
      <c r="I307" s="16" t="s">
        <v>30</v>
      </c>
      <c r="J307" s="16" t="s">
        <v>31</v>
      </c>
      <c r="K307" s="16" t="s">
        <v>41</v>
      </c>
      <c r="L307" s="16" t="s">
        <v>56</v>
      </c>
      <c r="M307" s="16" t="s">
        <v>34</v>
      </c>
      <c r="N307" s="16" t="s">
        <v>30</v>
      </c>
      <c r="O307" s="17" t="s">
        <v>991</v>
      </c>
      <c r="P307" s="39" t="s">
        <v>995</v>
      </c>
      <c r="Q307" s="20">
        <v>2020</v>
      </c>
    </row>
    <row r="308" spans="1:17" s="13" customFormat="1" ht="57" x14ac:dyDescent="0.2">
      <c r="A308" s="14">
        <v>307</v>
      </c>
      <c r="B308" s="40" t="s">
        <v>836</v>
      </c>
      <c r="C308" s="16" t="s">
        <v>401</v>
      </c>
      <c r="D308" s="16" t="s">
        <v>45</v>
      </c>
      <c r="E308" s="17" t="s">
        <v>46</v>
      </c>
      <c r="F308" s="16" t="s">
        <v>118</v>
      </c>
      <c r="G308" s="16" t="s">
        <v>562</v>
      </c>
      <c r="H308" s="16" t="s">
        <v>188</v>
      </c>
      <c r="I308" s="16" t="s">
        <v>20</v>
      </c>
      <c r="J308" s="16" t="s">
        <v>40</v>
      </c>
      <c r="K308" s="16" t="s">
        <v>41</v>
      </c>
      <c r="L308" s="16" t="s">
        <v>23</v>
      </c>
      <c r="M308" s="16" t="s">
        <v>34</v>
      </c>
      <c r="N308" s="16" t="s">
        <v>30</v>
      </c>
      <c r="O308" s="17" t="s">
        <v>928</v>
      </c>
      <c r="P308" s="39" t="s">
        <v>995</v>
      </c>
      <c r="Q308" s="20">
        <v>2020</v>
      </c>
    </row>
    <row r="309" spans="1:17" s="13" customFormat="1" ht="141" x14ac:dyDescent="0.2">
      <c r="A309" s="14">
        <v>308</v>
      </c>
      <c r="B309" s="40" t="s">
        <v>837</v>
      </c>
      <c r="C309" s="16" t="s">
        <v>401</v>
      </c>
      <c r="D309" s="16" t="s">
        <v>45</v>
      </c>
      <c r="E309" s="17" t="s">
        <v>838</v>
      </c>
      <c r="F309" s="16" t="s">
        <v>78</v>
      </c>
      <c r="G309" s="16" t="s">
        <v>103</v>
      </c>
      <c r="H309" s="16" t="s">
        <v>197</v>
      </c>
      <c r="I309" s="16" t="s">
        <v>30</v>
      </c>
      <c r="J309" s="16" t="s">
        <v>21</v>
      </c>
      <c r="K309" s="16" t="s">
        <v>41</v>
      </c>
      <c r="L309" s="16" t="s">
        <v>23</v>
      </c>
      <c r="M309" s="16" t="s">
        <v>34</v>
      </c>
      <c r="N309" s="16" t="s">
        <v>30</v>
      </c>
      <c r="O309" s="17" t="s">
        <v>17</v>
      </c>
      <c r="P309" s="39" t="s">
        <v>994</v>
      </c>
      <c r="Q309" s="20">
        <v>2019</v>
      </c>
    </row>
    <row r="310" spans="1:17" s="13" customFormat="1" ht="71" x14ac:dyDescent="0.2">
      <c r="A310" s="14">
        <v>309</v>
      </c>
      <c r="B310" s="40" t="s">
        <v>839</v>
      </c>
      <c r="C310" s="16" t="s">
        <v>401</v>
      </c>
      <c r="D310" s="16" t="s">
        <v>45</v>
      </c>
      <c r="E310" s="17" t="s">
        <v>840</v>
      </c>
      <c r="F310" s="16" t="s">
        <v>841</v>
      </c>
      <c r="G310" s="16" t="s">
        <v>842</v>
      </c>
      <c r="H310" s="16" t="s">
        <v>312</v>
      </c>
      <c r="I310" s="16" t="s">
        <v>587</v>
      </c>
      <c r="J310" s="16" t="s">
        <v>31</v>
      </c>
      <c r="K310" s="16" t="s">
        <v>339</v>
      </c>
      <c r="L310" s="16" t="s">
        <v>23</v>
      </c>
      <c r="M310" s="16" t="s">
        <v>111</v>
      </c>
      <c r="N310" s="16" t="s">
        <v>85</v>
      </c>
      <c r="O310" s="17" t="s">
        <v>934</v>
      </c>
      <c r="P310" s="39" t="s">
        <v>994</v>
      </c>
      <c r="Q310" s="20">
        <v>2019</v>
      </c>
    </row>
    <row r="311" spans="1:17" s="13" customFormat="1" ht="127" x14ac:dyDescent="0.2">
      <c r="A311" s="14">
        <v>310</v>
      </c>
      <c r="B311" s="40" t="s">
        <v>843</v>
      </c>
      <c r="C311" s="16" t="s">
        <v>401</v>
      </c>
      <c r="D311" s="16" t="s">
        <v>45</v>
      </c>
      <c r="E311" s="17" t="s">
        <v>844</v>
      </c>
      <c r="F311" s="16" t="s">
        <v>118</v>
      </c>
      <c r="G311" s="16" t="s">
        <v>562</v>
      </c>
      <c r="H311" s="16" t="s">
        <v>116</v>
      </c>
      <c r="I311" s="16" t="s">
        <v>587</v>
      </c>
      <c r="J311" s="16" t="s">
        <v>21</v>
      </c>
      <c r="K311" s="16" t="s">
        <v>189</v>
      </c>
      <c r="L311" s="16" t="s">
        <v>110</v>
      </c>
      <c r="M311" s="16" t="s">
        <v>111</v>
      </c>
      <c r="N311" s="16" t="s">
        <v>25</v>
      </c>
      <c r="O311" s="17" t="s">
        <v>934</v>
      </c>
      <c r="P311" s="39" t="s">
        <v>994</v>
      </c>
      <c r="Q311" s="20">
        <v>2019</v>
      </c>
    </row>
    <row r="312" spans="1:17" s="13" customFormat="1" ht="169" x14ac:dyDescent="0.2">
      <c r="A312" s="14">
        <v>311</v>
      </c>
      <c r="B312" s="40" t="s">
        <v>845</v>
      </c>
      <c r="C312" s="16" t="s">
        <v>401</v>
      </c>
      <c r="D312" s="16" t="s">
        <v>15</v>
      </c>
      <c r="E312" s="17" t="s">
        <v>846</v>
      </c>
      <c r="F312" s="16" t="s">
        <v>847</v>
      </c>
      <c r="G312" s="16" t="s">
        <v>848</v>
      </c>
      <c r="H312" s="16" t="s">
        <v>849</v>
      </c>
      <c r="I312" s="16" t="s">
        <v>30</v>
      </c>
      <c r="J312" s="16" t="s">
        <v>40</v>
      </c>
      <c r="K312" s="16" t="s">
        <v>41</v>
      </c>
      <c r="L312" s="16" t="s">
        <v>23</v>
      </c>
      <c r="M312" s="16" t="s">
        <v>34</v>
      </c>
      <c r="N312" s="16" t="s">
        <v>30</v>
      </c>
      <c r="O312" s="17" t="s">
        <v>943</v>
      </c>
      <c r="P312" s="39" t="s">
        <v>994</v>
      </c>
      <c r="Q312" s="20">
        <v>2019</v>
      </c>
    </row>
    <row r="313" spans="1:17" s="13" customFormat="1" ht="113" x14ac:dyDescent="0.2">
      <c r="A313" s="14">
        <v>312</v>
      </c>
      <c r="B313" s="40" t="s">
        <v>850</v>
      </c>
      <c r="C313" s="16" t="s">
        <v>401</v>
      </c>
      <c r="D313" s="16" t="s">
        <v>45</v>
      </c>
      <c r="E313" s="17" t="s">
        <v>35</v>
      </c>
      <c r="F313" s="16" t="s">
        <v>266</v>
      </c>
      <c r="G313" s="16" t="s">
        <v>266</v>
      </c>
      <c r="H313" s="16" t="s">
        <v>127</v>
      </c>
      <c r="I313" s="16" t="s">
        <v>215</v>
      </c>
      <c r="J313" s="16" t="s">
        <v>31</v>
      </c>
      <c r="K313" s="16" t="s">
        <v>339</v>
      </c>
      <c r="L313" s="16" t="s">
        <v>56</v>
      </c>
      <c r="M313" s="16" t="s">
        <v>169</v>
      </c>
      <c r="N313" s="16" t="s">
        <v>30</v>
      </c>
      <c r="O313" s="17" t="s">
        <v>17</v>
      </c>
      <c r="P313" s="39" t="s">
        <v>994</v>
      </c>
      <c r="Q313" s="20">
        <v>2019</v>
      </c>
    </row>
    <row r="314" spans="1:17" s="13" customFormat="1" ht="113" x14ac:dyDescent="0.2">
      <c r="A314" s="14">
        <v>313</v>
      </c>
      <c r="B314" s="40" t="s">
        <v>851</v>
      </c>
      <c r="C314" s="16" t="s">
        <v>401</v>
      </c>
      <c r="D314" s="16" t="s">
        <v>45</v>
      </c>
      <c r="E314" s="17" t="s">
        <v>852</v>
      </c>
      <c r="F314" s="16" t="s">
        <v>405</v>
      </c>
      <c r="G314" s="16" t="s">
        <v>405</v>
      </c>
      <c r="H314" s="16" t="s">
        <v>853</v>
      </c>
      <c r="I314" s="16" t="s">
        <v>30</v>
      </c>
      <c r="J314" s="16" t="s">
        <v>31</v>
      </c>
      <c r="K314" s="16" t="s">
        <v>339</v>
      </c>
      <c r="L314" s="16" t="s">
        <v>33</v>
      </c>
      <c r="M314" s="16" t="s">
        <v>169</v>
      </c>
      <c r="N314" s="16" t="s">
        <v>30</v>
      </c>
      <c r="O314" s="17" t="s">
        <v>943</v>
      </c>
      <c r="P314" s="39" t="s">
        <v>994</v>
      </c>
      <c r="Q314" s="20">
        <v>2019</v>
      </c>
    </row>
    <row r="315" spans="1:17" s="13" customFormat="1" ht="141" x14ac:dyDescent="0.2">
      <c r="A315" s="14">
        <v>314</v>
      </c>
      <c r="B315" s="40" t="s">
        <v>854</v>
      </c>
      <c r="C315" s="16" t="s">
        <v>401</v>
      </c>
      <c r="D315" s="16" t="s">
        <v>15</v>
      </c>
      <c r="E315" s="17" t="s">
        <v>855</v>
      </c>
      <c r="F315" s="16" t="s">
        <v>599</v>
      </c>
      <c r="G315" s="16" t="s">
        <v>856</v>
      </c>
      <c r="H315" s="16" t="s">
        <v>857</v>
      </c>
      <c r="I315" s="16" t="s">
        <v>20</v>
      </c>
      <c r="J315" s="16" t="s">
        <v>31</v>
      </c>
      <c r="K315" s="16" t="s">
        <v>41</v>
      </c>
      <c r="L315" s="16" t="s">
        <v>33</v>
      </c>
      <c r="M315" s="16" t="s">
        <v>169</v>
      </c>
      <c r="N315" s="16" t="s">
        <v>30</v>
      </c>
      <c r="O315" s="17" t="s">
        <v>934</v>
      </c>
      <c r="P315" s="39" t="s">
        <v>994</v>
      </c>
      <c r="Q315" s="20">
        <v>2019</v>
      </c>
    </row>
    <row r="316" spans="1:17" s="13" customFormat="1" ht="141" x14ac:dyDescent="0.2">
      <c r="A316" s="14">
        <v>315</v>
      </c>
      <c r="B316" s="40" t="s">
        <v>858</v>
      </c>
      <c r="C316" s="16" t="s">
        <v>401</v>
      </c>
      <c r="D316" s="16" t="s">
        <v>15</v>
      </c>
      <c r="E316" s="17" t="s">
        <v>859</v>
      </c>
      <c r="F316" s="16" t="s">
        <v>860</v>
      </c>
      <c r="G316" s="16" t="s">
        <v>861</v>
      </c>
      <c r="H316" s="16" t="s">
        <v>862</v>
      </c>
      <c r="I316" s="16" t="s">
        <v>20</v>
      </c>
      <c r="J316" s="16" t="s">
        <v>31</v>
      </c>
      <c r="K316" s="16" t="s">
        <v>41</v>
      </c>
      <c r="L316" s="16" t="s">
        <v>23</v>
      </c>
      <c r="M316" s="16" t="s">
        <v>34</v>
      </c>
      <c r="N316" s="16" t="s">
        <v>30</v>
      </c>
      <c r="O316" s="17" t="s">
        <v>934</v>
      </c>
      <c r="P316" s="39" t="s">
        <v>994</v>
      </c>
      <c r="Q316" s="20">
        <v>2019</v>
      </c>
    </row>
    <row r="317" spans="1:17" s="13" customFormat="1" ht="197" x14ac:dyDescent="0.2">
      <c r="A317" s="14">
        <v>316</v>
      </c>
      <c r="B317" s="40" t="s">
        <v>863</v>
      </c>
      <c r="C317" s="16" t="s">
        <v>401</v>
      </c>
      <c r="D317" s="16" t="s">
        <v>45</v>
      </c>
      <c r="E317" s="17" t="s">
        <v>35</v>
      </c>
      <c r="F317" s="16" t="s">
        <v>613</v>
      </c>
      <c r="G317" s="16" t="s">
        <v>864</v>
      </c>
      <c r="H317" s="16" t="s">
        <v>272</v>
      </c>
      <c r="I317" s="16" t="s">
        <v>358</v>
      </c>
      <c r="J317" s="16" t="s">
        <v>31</v>
      </c>
      <c r="K317" s="16" t="s">
        <v>339</v>
      </c>
      <c r="L317" s="16" t="s">
        <v>33</v>
      </c>
      <c r="M317" s="16" t="s">
        <v>34</v>
      </c>
      <c r="N317" s="16" t="s">
        <v>30</v>
      </c>
      <c r="O317" s="17" t="s">
        <v>934</v>
      </c>
      <c r="P317" s="39" t="s">
        <v>994</v>
      </c>
      <c r="Q317" s="20">
        <v>2019</v>
      </c>
    </row>
    <row r="318" spans="1:17" s="13" customFormat="1" ht="113" x14ac:dyDescent="0.2">
      <c r="A318" s="14">
        <v>317</v>
      </c>
      <c r="B318" s="40" t="s">
        <v>865</v>
      </c>
      <c r="C318" s="16" t="s">
        <v>401</v>
      </c>
      <c r="D318" s="16" t="s">
        <v>45</v>
      </c>
      <c r="E318" s="17" t="s">
        <v>390</v>
      </c>
      <c r="F318" s="16" t="s">
        <v>17</v>
      </c>
      <c r="G318" s="16" t="s">
        <v>87</v>
      </c>
      <c r="H318" s="16" t="s">
        <v>866</v>
      </c>
      <c r="I318" s="16" t="s">
        <v>587</v>
      </c>
      <c r="J318" s="16" t="s">
        <v>31</v>
      </c>
      <c r="K318" s="16" t="s">
        <v>375</v>
      </c>
      <c r="L318" s="16" t="s">
        <v>33</v>
      </c>
      <c r="M318" s="16" t="s">
        <v>169</v>
      </c>
      <c r="N318" s="16" t="s">
        <v>30</v>
      </c>
      <c r="O318" s="17" t="s">
        <v>934</v>
      </c>
      <c r="P318" s="39" t="s">
        <v>994</v>
      </c>
      <c r="Q318" s="20">
        <v>2019</v>
      </c>
    </row>
    <row r="319" spans="1:17" s="13" customFormat="1" ht="127" x14ac:dyDescent="0.2">
      <c r="A319" s="14">
        <v>318</v>
      </c>
      <c r="B319" s="40" t="s">
        <v>867</v>
      </c>
      <c r="C319" s="16" t="s">
        <v>401</v>
      </c>
      <c r="D319" s="16" t="s">
        <v>15</v>
      </c>
      <c r="E319" s="17" t="s">
        <v>868</v>
      </c>
      <c r="F319" s="16" t="s">
        <v>869</v>
      </c>
      <c r="G319" s="16" t="s">
        <v>870</v>
      </c>
      <c r="H319" s="16" t="s">
        <v>29</v>
      </c>
      <c r="I319" s="16" t="s">
        <v>30</v>
      </c>
      <c r="J319" s="16" t="s">
        <v>40</v>
      </c>
      <c r="K319" s="16" t="s">
        <v>41</v>
      </c>
      <c r="L319" s="16" t="s">
        <v>56</v>
      </c>
      <c r="M319" s="16" t="s">
        <v>34</v>
      </c>
      <c r="N319" s="16" t="s">
        <v>30</v>
      </c>
      <c r="O319" s="17" t="s">
        <v>943</v>
      </c>
      <c r="P319" s="39" t="s">
        <v>994</v>
      </c>
      <c r="Q319" s="20">
        <v>2019</v>
      </c>
    </row>
    <row r="320" spans="1:17" s="13" customFormat="1" ht="155" x14ac:dyDescent="0.2">
      <c r="A320" s="14">
        <v>319</v>
      </c>
      <c r="B320" s="40" t="s">
        <v>871</v>
      </c>
      <c r="C320" s="16" t="s">
        <v>401</v>
      </c>
      <c r="D320" s="16" t="s">
        <v>45</v>
      </c>
      <c r="E320" s="17" t="s">
        <v>35</v>
      </c>
      <c r="F320" s="16" t="s">
        <v>150</v>
      </c>
      <c r="G320" s="16" t="s">
        <v>872</v>
      </c>
      <c r="H320" s="16" t="s">
        <v>151</v>
      </c>
      <c r="I320" s="16" t="s">
        <v>20</v>
      </c>
      <c r="J320" s="16" t="s">
        <v>40</v>
      </c>
      <c r="K320" s="16" t="s">
        <v>84</v>
      </c>
      <c r="L320" s="16" t="s">
        <v>56</v>
      </c>
      <c r="M320" s="16" t="s">
        <v>34</v>
      </c>
      <c r="N320" s="16" t="s">
        <v>30</v>
      </c>
      <c r="O320" s="17" t="s">
        <v>992</v>
      </c>
      <c r="P320" s="39" t="s">
        <v>994</v>
      </c>
      <c r="Q320" s="20">
        <v>2020</v>
      </c>
    </row>
    <row r="321" spans="1:17" s="13" customFormat="1" ht="85" x14ac:dyDescent="0.2">
      <c r="A321" s="14">
        <v>320</v>
      </c>
      <c r="B321" s="40" t="s">
        <v>873</v>
      </c>
      <c r="C321" s="16" t="s">
        <v>401</v>
      </c>
      <c r="D321" s="16" t="s">
        <v>15</v>
      </c>
      <c r="E321" s="17" t="s">
        <v>874</v>
      </c>
      <c r="F321" s="16" t="s">
        <v>513</v>
      </c>
      <c r="G321" s="16" t="s">
        <v>875</v>
      </c>
      <c r="H321" s="16" t="s">
        <v>876</v>
      </c>
      <c r="I321" s="16" t="s">
        <v>20</v>
      </c>
      <c r="J321" s="16" t="s">
        <v>31</v>
      </c>
      <c r="K321" s="16" t="s">
        <v>339</v>
      </c>
      <c r="L321" s="16" t="s">
        <v>23</v>
      </c>
      <c r="M321" s="16" t="s">
        <v>111</v>
      </c>
      <c r="N321" s="16" t="s">
        <v>85</v>
      </c>
      <c r="O321" s="17" t="s">
        <v>934</v>
      </c>
      <c r="P321" s="39" t="s">
        <v>994</v>
      </c>
      <c r="Q321" s="20">
        <v>2019</v>
      </c>
    </row>
    <row r="322" spans="1:17" s="13" customFormat="1" ht="127" x14ac:dyDescent="0.2">
      <c r="A322" s="14">
        <v>321</v>
      </c>
      <c r="B322" s="40" t="s">
        <v>877</v>
      </c>
      <c r="C322" s="16" t="s">
        <v>401</v>
      </c>
      <c r="D322" s="16" t="s">
        <v>45</v>
      </c>
      <c r="E322" s="17" t="s">
        <v>878</v>
      </c>
      <c r="F322" s="38" t="s">
        <v>150</v>
      </c>
      <c r="G322" s="16" t="s">
        <v>879</v>
      </c>
      <c r="H322" s="16" t="s">
        <v>151</v>
      </c>
      <c r="I322" s="16" t="s">
        <v>20</v>
      </c>
      <c r="J322" s="16" t="s">
        <v>31</v>
      </c>
      <c r="K322" s="16" t="s">
        <v>41</v>
      </c>
      <c r="L322" s="16" t="s">
        <v>56</v>
      </c>
      <c r="M322" s="16" t="s">
        <v>34</v>
      </c>
      <c r="N322" s="16" t="s">
        <v>25</v>
      </c>
      <c r="O322" s="17" t="s">
        <v>934</v>
      </c>
      <c r="P322" s="39" t="s">
        <v>994</v>
      </c>
      <c r="Q322" s="20">
        <v>2019</v>
      </c>
    </row>
    <row r="323" spans="1:17" s="13" customFormat="1" ht="113" x14ac:dyDescent="0.2">
      <c r="A323" s="14">
        <v>322</v>
      </c>
      <c r="B323" s="40" t="s">
        <v>880</v>
      </c>
      <c r="C323" s="16" t="s">
        <v>401</v>
      </c>
      <c r="D323" s="16" t="s">
        <v>45</v>
      </c>
      <c r="E323" s="17" t="s">
        <v>881</v>
      </c>
      <c r="F323" s="16" t="s">
        <v>118</v>
      </c>
      <c r="G323" s="16" t="s">
        <v>562</v>
      </c>
      <c r="H323" s="16" t="s">
        <v>882</v>
      </c>
      <c r="I323" s="16" t="s">
        <v>20</v>
      </c>
      <c r="J323" s="16" t="s">
        <v>31</v>
      </c>
      <c r="K323" s="16" t="s">
        <v>339</v>
      </c>
      <c r="L323" s="16" t="s">
        <v>33</v>
      </c>
      <c r="M323" s="16" t="s">
        <v>169</v>
      </c>
      <c r="N323" s="16" t="s">
        <v>30</v>
      </c>
      <c r="O323" s="17" t="s">
        <v>940</v>
      </c>
      <c r="P323" s="39" t="s">
        <v>994</v>
      </c>
      <c r="Q323" s="20">
        <v>2020</v>
      </c>
    </row>
    <row r="324" spans="1:17" s="13" customFormat="1" ht="85" x14ac:dyDescent="0.2">
      <c r="A324" s="14">
        <v>323</v>
      </c>
      <c r="B324" s="40" t="s">
        <v>883</v>
      </c>
      <c r="C324" s="16" t="s">
        <v>401</v>
      </c>
      <c r="D324" s="16" t="s">
        <v>45</v>
      </c>
      <c r="E324" s="17" t="s">
        <v>884</v>
      </c>
      <c r="F324" s="16" t="s">
        <v>599</v>
      </c>
      <c r="G324" s="16" t="s">
        <v>885</v>
      </c>
      <c r="H324" s="16" t="s">
        <v>886</v>
      </c>
      <c r="I324" s="16" t="s">
        <v>313</v>
      </c>
      <c r="J324" s="16" t="s">
        <v>40</v>
      </c>
      <c r="K324" s="16" t="s">
        <v>41</v>
      </c>
      <c r="L324" s="16" t="s">
        <v>33</v>
      </c>
      <c r="M324" s="16" t="s">
        <v>34</v>
      </c>
      <c r="N324" s="16" t="s">
        <v>30</v>
      </c>
      <c r="O324" s="17" t="s">
        <v>934</v>
      </c>
      <c r="P324" s="39" t="s">
        <v>994</v>
      </c>
      <c r="Q324" s="20">
        <v>2019</v>
      </c>
    </row>
    <row r="325" spans="1:17" s="13" customFormat="1" ht="99" x14ac:dyDescent="0.2">
      <c r="A325" s="14">
        <v>324</v>
      </c>
      <c r="B325" s="40" t="s">
        <v>887</v>
      </c>
      <c r="C325" s="16" t="s">
        <v>401</v>
      </c>
      <c r="D325" s="16" t="s">
        <v>15</v>
      </c>
      <c r="E325" s="17" t="s">
        <v>888</v>
      </c>
      <c r="F325" s="16" t="s">
        <v>68</v>
      </c>
      <c r="G325" s="16" t="s">
        <v>889</v>
      </c>
      <c r="H325" s="16" t="s">
        <v>890</v>
      </c>
      <c r="I325" s="16" t="s">
        <v>20</v>
      </c>
      <c r="J325" s="16" t="s">
        <v>31</v>
      </c>
      <c r="K325" s="16" t="s">
        <v>22</v>
      </c>
      <c r="L325" s="25" t="s">
        <v>23</v>
      </c>
      <c r="M325" s="16" t="s">
        <v>34</v>
      </c>
      <c r="N325" s="16" t="s">
        <v>30</v>
      </c>
      <c r="O325" s="17" t="s">
        <v>930</v>
      </c>
      <c r="P325" s="39" t="s">
        <v>994</v>
      </c>
      <c r="Q325" s="20">
        <v>2019</v>
      </c>
    </row>
    <row r="326" spans="1:17" s="13" customFormat="1" ht="85" x14ac:dyDescent="0.2">
      <c r="A326" s="14">
        <v>325</v>
      </c>
      <c r="B326" s="40" t="s">
        <v>891</v>
      </c>
      <c r="C326" s="16" t="s">
        <v>401</v>
      </c>
      <c r="D326" s="16" t="s">
        <v>15</v>
      </c>
      <c r="E326" s="17" t="s">
        <v>200</v>
      </c>
      <c r="F326" s="16" t="s">
        <v>17</v>
      </c>
      <c r="G326" s="16" t="s">
        <v>892</v>
      </c>
      <c r="H326" s="16" t="s">
        <v>326</v>
      </c>
      <c r="I326" s="16" t="s">
        <v>893</v>
      </c>
      <c r="J326" s="16" t="s">
        <v>31</v>
      </c>
      <c r="K326" s="16" t="s">
        <v>894</v>
      </c>
      <c r="L326" s="16" t="s">
        <v>23</v>
      </c>
      <c r="M326" s="16" t="s">
        <v>34</v>
      </c>
      <c r="N326" s="16" t="s">
        <v>30</v>
      </c>
      <c r="O326" s="17" t="s">
        <v>941</v>
      </c>
      <c r="P326" s="39" t="s">
        <v>994</v>
      </c>
      <c r="Q326" s="20">
        <v>2019</v>
      </c>
    </row>
    <row r="327" spans="1:17" s="13" customFormat="1" ht="113" x14ac:dyDescent="0.2">
      <c r="A327" s="14">
        <v>326</v>
      </c>
      <c r="B327" s="40" t="s">
        <v>895</v>
      </c>
      <c r="C327" s="16" t="s">
        <v>401</v>
      </c>
      <c r="D327" s="16" t="s">
        <v>45</v>
      </c>
      <c r="E327" s="17" t="s">
        <v>896</v>
      </c>
      <c r="F327" s="16" t="s">
        <v>897</v>
      </c>
      <c r="G327" s="16" t="s">
        <v>898</v>
      </c>
      <c r="H327" s="16" t="s">
        <v>507</v>
      </c>
      <c r="I327" s="16" t="s">
        <v>20</v>
      </c>
      <c r="J327" s="16" t="s">
        <v>31</v>
      </c>
      <c r="K327" s="16" t="s">
        <v>339</v>
      </c>
      <c r="L327" s="16" t="s">
        <v>33</v>
      </c>
      <c r="M327" s="16" t="s">
        <v>34</v>
      </c>
      <c r="N327" s="16" t="s">
        <v>30</v>
      </c>
      <c r="O327" s="17" t="s">
        <v>942</v>
      </c>
      <c r="P327" s="39" t="s">
        <v>994</v>
      </c>
      <c r="Q327" s="20">
        <v>2019</v>
      </c>
    </row>
    <row r="328" spans="1:17" s="13" customFormat="1" ht="85" x14ac:dyDescent="0.2">
      <c r="A328" s="14">
        <v>327</v>
      </c>
      <c r="B328" s="40" t="s">
        <v>899</v>
      </c>
      <c r="C328" s="16" t="s">
        <v>401</v>
      </c>
      <c r="D328" s="16" t="s">
        <v>45</v>
      </c>
      <c r="E328" s="17" t="s">
        <v>137</v>
      </c>
      <c r="F328" s="16" t="s">
        <v>150</v>
      </c>
      <c r="G328" s="16" t="s">
        <v>879</v>
      </c>
      <c r="H328" s="16" t="s">
        <v>151</v>
      </c>
      <c r="I328" s="16" t="s">
        <v>20</v>
      </c>
      <c r="J328" s="16" t="s">
        <v>31</v>
      </c>
      <c r="K328" s="16" t="s">
        <v>243</v>
      </c>
      <c r="L328" s="16" t="s">
        <v>23</v>
      </c>
      <c r="M328" s="16" t="s">
        <v>34</v>
      </c>
      <c r="N328" s="16" t="s">
        <v>30</v>
      </c>
      <c r="O328" s="17" t="s">
        <v>934</v>
      </c>
      <c r="P328" s="39" t="s">
        <v>994</v>
      </c>
      <c r="Q328" s="20">
        <v>2019</v>
      </c>
    </row>
    <row r="329" spans="1:17" s="13" customFormat="1" ht="169" x14ac:dyDescent="0.2">
      <c r="A329" s="14">
        <v>328</v>
      </c>
      <c r="B329" s="40" t="s">
        <v>900</v>
      </c>
      <c r="C329" s="16" t="s">
        <v>401</v>
      </c>
      <c r="D329" s="16" t="s">
        <v>45</v>
      </c>
      <c r="E329" s="17" t="s">
        <v>901</v>
      </c>
      <c r="F329" s="16" t="s">
        <v>118</v>
      </c>
      <c r="G329" s="16" t="s">
        <v>562</v>
      </c>
      <c r="H329" s="16" t="s">
        <v>188</v>
      </c>
      <c r="I329" s="16" t="s">
        <v>902</v>
      </c>
      <c r="J329" s="16" t="s">
        <v>31</v>
      </c>
      <c r="K329" s="16" t="s">
        <v>243</v>
      </c>
      <c r="L329" s="16" t="s">
        <v>56</v>
      </c>
      <c r="M329" s="16" t="s">
        <v>111</v>
      </c>
      <c r="N329" s="16" t="s">
        <v>85</v>
      </c>
      <c r="O329" s="17" t="s">
        <v>930</v>
      </c>
      <c r="P329" s="39" t="s">
        <v>994</v>
      </c>
      <c r="Q329" s="20">
        <v>2019</v>
      </c>
    </row>
    <row r="330" spans="1:17" s="13" customFormat="1" x14ac:dyDescent="0.2">
      <c r="O330" s="17"/>
      <c r="Q330" s="44"/>
    </row>
    <row r="331" spans="1:17" s="13" customFormat="1" x14ac:dyDescent="0.2">
      <c r="O331" s="17"/>
      <c r="Q331" s="44"/>
    </row>
    <row r="332" spans="1:17" s="13" customFormat="1" x14ac:dyDescent="0.2">
      <c r="O332" s="17"/>
      <c r="Q332" s="44"/>
    </row>
    <row r="333" spans="1:17" s="13" customFormat="1" x14ac:dyDescent="0.2">
      <c r="O333" s="17"/>
      <c r="Q333" s="44"/>
    </row>
    <row r="334" spans="1:17" s="13" customFormat="1" x14ac:dyDescent="0.2">
      <c r="O334" s="17"/>
      <c r="Q334" s="44"/>
    </row>
    <row r="335" spans="1:17" s="13" customFormat="1" x14ac:dyDescent="0.2">
      <c r="O335" s="17"/>
      <c r="Q335" s="44"/>
    </row>
    <row r="336" spans="1:17" s="13" customFormat="1" x14ac:dyDescent="0.2">
      <c r="O336" s="17"/>
      <c r="Q336" s="44"/>
    </row>
    <row r="337" spans="15:17" s="13" customFormat="1" x14ac:dyDescent="0.2">
      <c r="O337" s="17"/>
      <c r="Q337" s="44"/>
    </row>
    <row r="338" spans="15:17" s="13" customFormat="1" x14ac:dyDescent="0.2">
      <c r="O338" s="17"/>
      <c r="Q338" s="44"/>
    </row>
    <row r="339" spans="15:17" s="13" customFormat="1" x14ac:dyDescent="0.2">
      <c r="O339" s="17"/>
      <c r="Q339" s="44"/>
    </row>
    <row r="340" spans="15:17" s="13" customFormat="1" x14ac:dyDescent="0.2">
      <c r="O340" s="17"/>
      <c r="Q340" s="44"/>
    </row>
    <row r="341" spans="15:17" s="13" customFormat="1" x14ac:dyDescent="0.2">
      <c r="O341" s="17"/>
      <c r="Q341" s="44"/>
    </row>
    <row r="342" spans="15:17" s="13" customFormat="1" x14ac:dyDescent="0.2">
      <c r="O342" s="17"/>
      <c r="Q342" s="44"/>
    </row>
    <row r="343" spans="15:17" s="13" customFormat="1" x14ac:dyDescent="0.2">
      <c r="O343" s="17"/>
      <c r="Q343" s="44"/>
    </row>
    <row r="344" spans="15:17" s="13" customFormat="1" x14ac:dyDescent="0.2">
      <c r="O344" s="17"/>
      <c r="Q344" s="44"/>
    </row>
    <row r="345" spans="15:17" s="13" customFormat="1" x14ac:dyDescent="0.2">
      <c r="O345" s="17"/>
      <c r="Q345" s="44"/>
    </row>
    <row r="346" spans="15:17" s="13" customFormat="1" x14ac:dyDescent="0.2">
      <c r="O346" s="17"/>
      <c r="Q346" s="44"/>
    </row>
    <row r="347" spans="15:17" s="13" customFormat="1" x14ac:dyDescent="0.2">
      <c r="O347" s="17"/>
      <c r="Q347" s="44"/>
    </row>
    <row r="348" spans="15:17" s="13" customFormat="1" x14ac:dyDescent="0.2">
      <c r="O348" s="17"/>
      <c r="Q348" s="44"/>
    </row>
    <row r="349" spans="15:17" s="13" customFormat="1" x14ac:dyDescent="0.2">
      <c r="O349" s="17"/>
      <c r="Q349" s="44"/>
    </row>
    <row r="350" spans="15:17" s="13" customFormat="1" x14ac:dyDescent="0.2">
      <c r="O350" s="17"/>
      <c r="Q350" s="44"/>
    </row>
    <row r="351" spans="15:17" s="13" customFormat="1" x14ac:dyDescent="0.2">
      <c r="O351" s="17"/>
      <c r="Q351" s="44"/>
    </row>
    <row r="352" spans="15:17" s="13" customFormat="1" x14ac:dyDescent="0.2">
      <c r="O352" s="17"/>
      <c r="Q352" s="44"/>
    </row>
    <row r="353" spans="15:17" s="13" customFormat="1" x14ac:dyDescent="0.2">
      <c r="O353" s="17"/>
      <c r="Q353" s="44"/>
    </row>
    <row r="354" spans="15:17" s="13" customFormat="1" x14ac:dyDescent="0.2">
      <c r="O354" s="17"/>
      <c r="Q354" s="44"/>
    </row>
    <row r="355" spans="15:17" s="13" customFormat="1" x14ac:dyDescent="0.2">
      <c r="O355" s="17"/>
      <c r="Q355" s="44"/>
    </row>
    <row r="356" spans="15:17" s="13" customFormat="1" x14ac:dyDescent="0.2">
      <c r="O356" s="17"/>
      <c r="Q356" s="44"/>
    </row>
    <row r="357" spans="15:17" s="13" customFormat="1" x14ac:dyDescent="0.2">
      <c r="O357" s="17"/>
      <c r="Q357" s="44"/>
    </row>
    <row r="358" spans="15:17" s="13" customFormat="1" x14ac:dyDescent="0.2">
      <c r="O358" s="17"/>
      <c r="Q358" s="44"/>
    </row>
    <row r="359" spans="15:17" s="13" customFormat="1" x14ac:dyDescent="0.2">
      <c r="O359" s="17"/>
      <c r="Q359" s="44"/>
    </row>
    <row r="360" spans="15:17" s="13" customFormat="1" x14ac:dyDescent="0.2">
      <c r="O360" s="17"/>
      <c r="Q360" s="44"/>
    </row>
    <row r="361" spans="15:17" s="13" customFormat="1" x14ac:dyDescent="0.2">
      <c r="O361" s="17"/>
      <c r="Q361" s="44"/>
    </row>
    <row r="362" spans="15:17" s="13" customFormat="1" x14ac:dyDescent="0.2">
      <c r="O362" s="17"/>
      <c r="Q362" s="44"/>
    </row>
    <row r="363" spans="15:17" s="13" customFormat="1" x14ac:dyDescent="0.2">
      <c r="O363" s="17"/>
      <c r="Q363" s="44"/>
    </row>
    <row r="364" spans="15:17" s="13" customFormat="1" x14ac:dyDescent="0.2">
      <c r="O364" s="17"/>
      <c r="Q364" s="44"/>
    </row>
    <row r="365" spans="15:17" s="13" customFormat="1" x14ac:dyDescent="0.2">
      <c r="O365" s="17"/>
      <c r="Q365" s="44"/>
    </row>
    <row r="366" spans="15:17" s="13" customFormat="1" x14ac:dyDescent="0.2">
      <c r="O366" s="17"/>
      <c r="Q366" s="44"/>
    </row>
    <row r="367" spans="15:17" s="13" customFormat="1" x14ac:dyDescent="0.2">
      <c r="O367" s="17"/>
      <c r="Q367" s="44"/>
    </row>
    <row r="368" spans="15:17" s="13" customFormat="1" x14ac:dyDescent="0.2">
      <c r="O368" s="17"/>
      <c r="Q368" s="44"/>
    </row>
    <row r="369" spans="15:17" s="13" customFormat="1" x14ac:dyDescent="0.2">
      <c r="O369" s="17"/>
      <c r="Q369" s="44"/>
    </row>
    <row r="370" spans="15:17" s="13" customFormat="1" x14ac:dyDescent="0.2">
      <c r="O370" s="17"/>
      <c r="Q370" s="44"/>
    </row>
    <row r="371" spans="15:17" s="13" customFormat="1" x14ac:dyDescent="0.2">
      <c r="O371" s="17"/>
      <c r="Q371" s="44"/>
    </row>
    <row r="372" spans="15:17" s="13" customFormat="1" x14ac:dyDescent="0.2">
      <c r="O372" s="17"/>
      <c r="Q372" s="44"/>
    </row>
    <row r="373" spans="15:17" s="13" customFormat="1" x14ac:dyDescent="0.2">
      <c r="O373" s="17"/>
      <c r="Q373" s="44"/>
    </row>
    <row r="374" spans="15:17" s="13" customFormat="1" x14ac:dyDescent="0.2">
      <c r="O374" s="17"/>
      <c r="Q374" s="44"/>
    </row>
    <row r="375" spans="15:17" s="13" customFormat="1" x14ac:dyDescent="0.2">
      <c r="O375" s="17"/>
      <c r="Q375" s="44"/>
    </row>
    <row r="376" spans="15:17" s="13" customFormat="1" x14ac:dyDescent="0.2">
      <c r="O376" s="17"/>
      <c r="Q376" s="44"/>
    </row>
    <row r="377" spans="15:17" s="13" customFormat="1" x14ac:dyDescent="0.2">
      <c r="O377" s="17"/>
      <c r="Q377" s="44"/>
    </row>
    <row r="378" spans="15:17" s="13" customFormat="1" x14ac:dyDescent="0.2">
      <c r="O378" s="17"/>
      <c r="Q378" s="44"/>
    </row>
    <row r="379" spans="15:17" s="13" customFormat="1" x14ac:dyDescent="0.2">
      <c r="O379" s="17"/>
      <c r="Q379" s="44"/>
    </row>
    <row r="380" spans="15:17" s="13" customFormat="1" x14ac:dyDescent="0.2">
      <c r="O380" s="17"/>
      <c r="Q380" s="44"/>
    </row>
    <row r="381" spans="15:17" s="13" customFormat="1" x14ac:dyDescent="0.2">
      <c r="O381" s="17"/>
      <c r="Q381" s="44"/>
    </row>
    <row r="382" spans="15:17" s="13" customFormat="1" x14ac:dyDescent="0.2">
      <c r="O382" s="17"/>
      <c r="Q382" s="44"/>
    </row>
    <row r="383" spans="15:17" s="13" customFormat="1" x14ac:dyDescent="0.2">
      <c r="O383" s="17"/>
      <c r="Q383" s="44"/>
    </row>
    <row r="384" spans="15:17" s="13" customFormat="1" x14ac:dyDescent="0.2">
      <c r="O384" s="17"/>
      <c r="Q384" s="44"/>
    </row>
    <row r="385" spans="15:17" s="13" customFormat="1" x14ac:dyDescent="0.2">
      <c r="O385" s="17"/>
      <c r="Q385" s="44"/>
    </row>
    <row r="386" spans="15:17" s="13" customFormat="1" x14ac:dyDescent="0.2">
      <c r="O386" s="17"/>
      <c r="Q386" s="44"/>
    </row>
    <row r="387" spans="15:17" s="13" customFormat="1" x14ac:dyDescent="0.2">
      <c r="O387" s="17"/>
      <c r="Q387" s="44"/>
    </row>
    <row r="388" spans="15:17" s="13" customFormat="1" x14ac:dyDescent="0.2">
      <c r="O388" s="17"/>
      <c r="Q388" s="44"/>
    </row>
    <row r="389" spans="15:17" s="13" customFormat="1" x14ac:dyDescent="0.2">
      <c r="O389" s="17"/>
      <c r="Q389" s="44"/>
    </row>
    <row r="390" spans="15:17" s="13" customFormat="1" x14ac:dyDescent="0.2">
      <c r="O390" s="17"/>
      <c r="Q390" s="44"/>
    </row>
    <row r="391" spans="15:17" s="13" customFormat="1" x14ac:dyDescent="0.2">
      <c r="O391" s="17"/>
      <c r="Q391" s="44"/>
    </row>
    <row r="392" spans="15:17" s="13" customFormat="1" x14ac:dyDescent="0.2">
      <c r="O392" s="17"/>
      <c r="Q392" s="44"/>
    </row>
    <row r="393" spans="15:17" s="13" customFormat="1" x14ac:dyDescent="0.2">
      <c r="O393" s="17"/>
      <c r="Q393" s="44"/>
    </row>
    <row r="394" spans="15:17" s="13" customFormat="1" x14ac:dyDescent="0.2">
      <c r="O394" s="17"/>
      <c r="Q394" s="44"/>
    </row>
    <row r="395" spans="15:17" s="13" customFormat="1" x14ac:dyDescent="0.2">
      <c r="O395" s="17"/>
      <c r="Q395" s="44"/>
    </row>
    <row r="396" spans="15:17" s="13" customFormat="1" x14ac:dyDescent="0.2">
      <c r="O396" s="17"/>
      <c r="Q396" s="44"/>
    </row>
    <row r="397" spans="15:17" s="13" customFormat="1" x14ac:dyDescent="0.2">
      <c r="O397" s="17"/>
      <c r="Q397" s="44"/>
    </row>
    <row r="398" spans="15:17" s="13" customFormat="1" x14ac:dyDescent="0.2">
      <c r="O398" s="17"/>
      <c r="Q398" s="44"/>
    </row>
    <row r="399" spans="15:17" s="13" customFormat="1" x14ac:dyDescent="0.2">
      <c r="O399" s="17"/>
      <c r="Q399" s="44"/>
    </row>
    <row r="400" spans="15:17" s="13" customFormat="1" x14ac:dyDescent="0.2">
      <c r="O400" s="17"/>
      <c r="Q400" s="44"/>
    </row>
    <row r="401" spans="15:17" s="13" customFormat="1" x14ac:dyDescent="0.2">
      <c r="O401" s="17"/>
      <c r="Q401" s="44"/>
    </row>
    <row r="402" spans="15:17" s="13" customFormat="1" x14ac:dyDescent="0.2">
      <c r="O402" s="17"/>
      <c r="Q402" s="44"/>
    </row>
    <row r="403" spans="15:17" s="13" customFormat="1" x14ac:dyDescent="0.2">
      <c r="O403" s="17"/>
      <c r="Q403" s="44"/>
    </row>
    <row r="404" spans="15:17" s="13" customFormat="1" x14ac:dyDescent="0.2">
      <c r="O404" s="17"/>
      <c r="Q404" s="44"/>
    </row>
    <row r="405" spans="15:17" s="13" customFormat="1" x14ac:dyDescent="0.2">
      <c r="O405" s="17"/>
      <c r="Q405" s="44"/>
    </row>
    <row r="406" spans="15:17" s="13" customFormat="1" x14ac:dyDescent="0.2">
      <c r="O406" s="17"/>
      <c r="Q406" s="44"/>
    </row>
    <row r="407" spans="15:17" s="13" customFormat="1" x14ac:dyDescent="0.2">
      <c r="O407" s="17"/>
      <c r="Q407" s="44"/>
    </row>
    <row r="408" spans="15:17" s="13" customFormat="1" x14ac:dyDescent="0.2">
      <c r="O408" s="17"/>
      <c r="Q408" s="44"/>
    </row>
    <row r="409" spans="15:17" s="13" customFormat="1" x14ac:dyDescent="0.2">
      <c r="O409" s="17"/>
      <c r="Q409" s="44"/>
    </row>
    <row r="410" spans="15:17" s="13" customFormat="1" x14ac:dyDescent="0.2">
      <c r="O410" s="17"/>
      <c r="Q410" s="44"/>
    </row>
    <row r="411" spans="15:17" s="13" customFormat="1" x14ac:dyDescent="0.2">
      <c r="O411" s="17"/>
      <c r="Q411" s="44"/>
    </row>
    <row r="412" spans="15:17" s="13" customFormat="1" x14ac:dyDescent="0.2">
      <c r="O412" s="17"/>
      <c r="Q412" s="44"/>
    </row>
    <row r="413" spans="15:17" s="13" customFormat="1" x14ac:dyDescent="0.2">
      <c r="O413" s="17"/>
      <c r="Q413" s="44"/>
    </row>
    <row r="414" spans="15:17" s="13" customFormat="1" x14ac:dyDescent="0.2">
      <c r="O414" s="17"/>
      <c r="Q414" s="44"/>
    </row>
    <row r="415" spans="15:17" s="13" customFormat="1" x14ac:dyDescent="0.2">
      <c r="O415" s="17"/>
      <c r="Q415" s="44"/>
    </row>
    <row r="416" spans="15:17" s="13" customFormat="1" x14ac:dyDescent="0.2">
      <c r="O416" s="17"/>
      <c r="Q416" s="44"/>
    </row>
    <row r="417" spans="15:17" s="13" customFormat="1" x14ac:dyDescent="0.2">
      <c r="O417" s="17"/>
      <c r="Q417" s="44"/>
    </row>
    <row r="418" spans="15:17" s="13" customFormat="1" x14ac:dyDescent="0.2">
      <c r="O418" s="17"/>
      <c r="Q418" s="44"/>
    </row>
    <row r="419" spans="15:17" s="13" customFormat="1" x14ac:dyDescent="0.2">
      <c r="O419" s="17"/>
      <c r="Q419" s="44"/>
    </row>
    <row r="420" spans="15:17" s="13" customFormat="1" x14ac:dyDescent="0.2">
      <c r="O420" s="17"/>
      <c r="Q420" s="44"/>
    </row>
    <row r="421" spans="15:17" s="13" customFormat="1" x14ac:dyDescent="0.2">
      <c r="O421" s="17"/>
      <c r="Q421" s="44"/>
    </row>
    <row r="422" spans="15:17" s="13" customFormat="1" x14ac:dyDescent="0.2">
      <c r="O422" s="17"/>
      <c r="Q422" s="44"/>
    </row>
    <row r="423" spans="15:17" s="13" customFormat="1" x14ac:dyDescent="0.2">
      <c r="O423" s="17"/>
      <c r="Q423" s="44"/>
    </row>
    <row r="424" spans="15:17" s="13" customFormat="1" x14ac:dyDescent="0.2">
      <c r="O424" s="17"/>
      <c r="Q424" s="44"/>
    </row>
    <row r="425" spans="15:17" s="13" customFormat="1" x14ac:dyDescent="0.2">
      <c r="O425" s="17"/>
      <c r="Q425" s="44"/>
    </row>
    <row r="426" spans="15:17" s="13" customFormat="1" x14ac:dyDescent="0.2">
      <c r="O426" s="17"/>
      <c r="Q426" s="44"/>
    </row>
    <row r="427" spans="15:17" s="13" customFormat="1" x14ac:dyDescent="0.2">
      <c r="O427" s="17"/>
      <c r="Q427" s="44"/>
    </row>
    <row r="428" spans="15:17" s="13" customFormat="1" x14ac:dyDescent="0.2">
      <c r="O428" s="17"/>
      <c r="Q428" s="44"/>
    </row>
    <row r="429" spans="15:17" s="13" customFormat="1" x14ac:dyDescent="0.2">
      <c r="O429" s="17"/>
      <c r="Q429" s="44"/>
    </row>
    <row r="430" spans="15:17" s="13" customFormat="1" x14ac:dyDescent="0.2">
      <c r="O430" s="17"/>
      <c r="Q430" s="44"/>
    </row>
    <row r="431" spans="15:17" s="13" customFormat="1" x14ac:dyDescent="0.2">
      <c r="O431" s="17"/>
      <c r="Q431" s="44"/>
    </row>
    <row r="432" spans="15:17" s="13" customFormat="1" x14ac:dyDescent="0.2">
      <c r="O432" s="17"/>
      <c r="Q432" s="44"/>
    </row>
    <row r="433" spans="15:17" s="13" customFormat="1" x14ac:dyDescent="0.2">
      <c r="O433" s="17"/>
      <c r="Q433" s="44"/>
    </row>
    <row r="434" spans="15:17" s="13" customFormat="1" x14ac:dyDescent="0.2">
      <c r="O434" s="17"/>
      <c r="Q434" s="44"/>
    </row>
    <row r="435" spans="15:17" s="13" customFormat="1" x14ac:dyDescent="0.2">
      <c r="O435" s="17"/>
      <c r="Q435" s="44"/>
    </row>
    <row r="436" spans="15:17" s="13" customFormat="1" x14ac:dyDescent="0.2">
      <c r="O436" s="17"/>
      <c r="Q436" s="44"/>
    </row>
    <row r="437" spans="15:17" s="13" customFormat="1" x14ac:dyDescent="0.2">
      <c r="O437" s="17"/>
      <c r="Q437" s="44"/>
    </row>
    <row r="438" spans="15:17" s="13" customFormat="1" x14ac:dyDescent="0.2">
      <c r="O438" s="17"/>
      <c r="Q438" s="44"/>
    </row>
    <row r="439" spans="15:17" s="13" customFormat="1" x14ac:dyDescent="0.2">
      <c r="O439" s="17"/>
      <c r="Q439" s="44"/>
    </row>
    <row r="440" spans="15:17" s="13" customFormat="1" x14ac:dyDescent="0.2">
      <c r="O440" s="17"/>
      <c r="Q440" s="44"/>
    </row>
    <row r="441" spans="15:17" s="13" customFormat="1" x14ac:dyDescent="0.2">
      <c r="O441" s="17"/>
      <c r="Q441" s="44"/>
    </row>
    <row r="442" spans="15:17" s="13" customFormat="1" x14ac:dyDescent="0.2">
      <c r="O442" s="17"/>
      <c r="Q442" s="44"/>
    </row>
    <row r="443" spans="15:17" s="13" customFormat="1" x14ac:dyDescent="0.2">
      <c r="O443" s="17"/>
      <c r="Q443" s="44"/>
    </row>
    <row r="444" spans="15:17" s="13" customFormat="1" x14ac:dyDescent="0.2">
      <c r="O444" s="17"/>
      <c r="Q444" s="44"/>
    </row>
    <row r="445" spans="15:17" s="13" customFormat="1" x14ac:dyDescent="0.2">
      <c r="O445" s="17"/>
      <c r="Q445" s="44"/>
    </row>
    <row r="446" spans="15:17" s="13" customFormat="1" x14ac:dyDescent="0.2">
      <c r="O446" s="17"/>
      <c r="Q446" s="44"/>
    </row>
    <row r="447" spans="15:17" s="13" customFormat="1" x14ac:dyDescent="0.2">
      <c r="O447" s="17"/>
      <c r="Q447" s="44"/>
    </row>
    <row r="448" spans="15:17" s="13" customFormat="1" x14ac:dyDescent="0.2">
      <c r="O448" s="17"/>
      <c r="Q448" s="44"/>
    </row>
    <row r="449" spans="15:17" s="13" customFormat="1" x14ac:dyDescent="0.2">
      <c r="O449" s="17"/>
      <c r="Q449" s="44"/>
    </row>
    <row r="450" spans="15:17" s="13" customFormat="1" x14ac:dyDescent="0.2">
      <c r="O450" s="17"/>
      <c r="Q450" s="44"/>
    </row>
    <row r="451" spans="15:17" s="13" customFormat="1" x14ac:dyDescent="0.2">
      <c r="O451" s="17"/>
      <c r="Q451" s="44"/>
    </row>
    <row r="452" spans="15:17" s="13" customFormat="1" x14ac:dyDescent="0.2">
      <c r="O452" s="17"/>
      <c r="Q452" s="44"/>
    </row>
    <row r="453" spans="15:17" s="13" customFormat="1" x14ac:dyDescent="0.2">
      <c r="O453" s="17"/>
      <c r="Q453" s="44"/>
    </row>
    <row r="454" spans="15:17" s="13" customFormat="1" x14ac:dyDescent="0.2">
      <c r="O454" s="17"/>
      <c r="Q454" s="44"/>
    </row>
    <row r="455" spans="15:17" s="13" customFormat="1" x14ac:dyDescent="0.2">
      <c r="O455" s="17"/>
      <c r="Q455" s="44"/>
    </row>
    <row r="456" spans="15:17" s="13" customFormat="1" x14ac:dyDescent="0.2">
      <c r="O456" s="17"/>
      <c r="Q456" s="44"/>
    </row>
    <row r="457" spans="15:17" s="13" customFormat="1" x14ac:dyDescent="0.2">
      <c r="O457" s="17"/>
      <c r="Q457" s="44"/>
    </row>
    <row r="458" spans="15:17" s="13" customFormat="1" x14ac:dyDescent="0.2">
      <c r="O458" s="17"/>
      <c r="Q458" s="44"/>
    </row>
    <row r="459" spans="15:17" s="13" customFormat="1" x14ac:dyDescent="0.2">
      <c r="O459" s="17"/>
      <c r="Q459" s="44"/>
    </row>
    <row r="460" spans="15:17" s="13" customFormat="1" x14ac:dyDescent="0.2">
      <c r="O460" s="17"/>
      <c r="Q460" s="44"/>
    </row>
    <row r="461" spans="15:17" s="13" customFormat="1" x14ac:dyDescent="0.2">
      <c r="O461" s="17"/>
      <c r="Q461" s="44"/>
    </row>
    <row r="462" spans="15:17" s="13" customFormat="1" x14ac:dyDescent="0.2">
      <c r="O462" s="17"/>
      <c r="Q462" s="44"/>
    </row>
    <row r="463" spans="15:17" s="13" customFormat="1" x14ac:dyDescent="0.2">
      <c r="O463" s="17"/>
      <c r="Q463" s="44"/>
    </row>
    <row r="464" spans="15:17" s="13" customFormat="1" x14ac:dyDescent="0.2">
      <c r="O464" s="17"/>
      <c r="Q464" s="44"/>
    </row>
    <row r="465" spans="15:17" s="13" customFormat="1" x14ac:dyDescent="0.2">
      <c r="O465" s="17"/>
      <c r="Q465" s="44"/>
    </row>
    <row r="466" spans="15:17" s="13" customFormat="1" x14ac:dyDescent="0.2">
      <c r="O466" s="17"/>
      <c r="Q466" s="44"/>
    </row>
    <row r="467" spans="15:17" s="13" customFormat="1" x14ac:dyDescent="0.2">
      <c r="O467" s="17"/>
      <c r="Q467" s="44"/>
    </row>
    <row r="468" spans="15:17" s="13" customFormat="1" x14ac:dyDescent="0.2">
      <c r="O468" s="17"/>
      <c r="Q468" s="44"/>
    </row>
    <row r="469" spans="15:17" s="13" customFormat="1" x14ac:dyDescent="0.2">
      <c r="O469" s="17"/>
      <c r="Q469" s="44"/>
    </row>
    <row r="470" spans="15:17" s="13" customFormat="1" x14ac:dyDescent="0.2">
      <c r="O470" s="17"/>
      <c r="Q470" s="44"/>
    </row>
    <row r="471" spans="15:17" s="13" customFormat="1" x14ac:dyDescent="0.2">
      <c r="O471" s="17"/>
      <c r="Q471" s="44"/>
    </row>
    <row r="472" spans="15:17" s="13" customFormat="1" x14ac:dyDescent="0.2">
      <c r="O472" s="17"/>
      <c r="Q472" s="44"/>
    </row>
    <row r="473" spans="15:17" s="13" customFormat="1" x14ac:dyDescent="0.2">
      <c r="O473" s="17"/>
      <c r="Q473" s="44"/>
    </row>
    <row r="474" spans="15:17" s="13" customFormat="1" x14ac:dyDescent="0.2">
      <c r="O474" s="17"/>
      <c r="Q474" s="44"/>
    </row>
    <row r="475" spans="15:17" s="13" customFormat="1" x14ac:dyDescent="0.2">
      <c r="O475" s="17"/>
      <c r="Q475" s="44"/>
    </row>
    <row r="476" spans="15:17" s="13" customFormat="1" x14ac:dyDescent="0.2">
      <c r="O476" s="17"/>
      <c r="Q476" s="44"/>
    </row>
    <row r="477" spans="15:17" s="13" customFormat="1" x14ac:dyDescent="0.2">
      <c r="O477" s="17"/>
      <c r="Q477" s="44"/>
    </row>
    <row r="478" spans="15:17" s="13" customFormat="1" x14ac:dyDescent="0.2">
      <c r="O478" s="17"/>
      <c r="Q478" s="44"/>
    </row>
    <row r="479" spans="15:17" s="13" customFormat="1" x14ac:dyDescent="0.2">
      <c r="O479" s="17"/>
      <c r="Q479" s="44"/>
    </row>
    <row r="480" spans="15:17" s="13" customFormat="1" x14ac:dyDescent="0.2">
      <c r="O480" s="17"/>
      <c r="Q480" s="44"/>
    </row>
    <row r="481" spans="15:17" s="13" customFormat="1" x14ac:dyDescent="0.2">
      <c r="O481" s="17"/>
      <c r="Q481" s="44"/>
    </row>
    <row r="482" spans="15:17" s="13" customFormat="1" x14ac:dyDescent="0.2">
      <c r="O482" s="17"/>
      <c r="Q482" s="44"/>
    </row>
    <row r="483" spans="15:17" s="13" customFormat="1" x14ac:dyDescent="0.2">
      <c r="O483" s="17"/>
      <c r="Q483" s="44"/>
    </row>
    <row r="484" spans="15:17" s="13" customFormat="1" x14ac:dyDescent="0.2">
      <c r="O484" s="17"/>
      <c r="Q484" s="44"/>
    </row>
    <row r="485" spans="15:17" s="13" customFormat="1" x14ac:dyDescent="0.2">
      <c r="O485" s="17"/>
      <c r="Q485" s="44"/>
    </row>
    <row r="486" spans="15:17" s="13" customFormat="1" x14ac:dyDescent="0.2">
      <c r="O486" s="17"/>
      <c r="Q486" s="44"/>
    </row>
    <row r="487" spans="15:17" s="13" customFormat="1" x14ac:dyDescent="0.2">
      <c r="O487" s="17"/>
      <c r="Q487" s="44"/>
    </row>
    <row r="488" spans="15:17" s="13" customFormat="1" x14ac:dyDescent="0.2">
      <c r="O488" s="17"/>
      <c r="Q488" s="44"/>
    </row>
    <row r="489" spans="15:17" s="13" customFormat="1" x14ac:dyDescent="0.2">
      <c r="O489" s="17"/>
      <c r="Q489" s="44"/>
    </row>
    <row r="490" spans="15:17" s="13" customFormat="1" x14ac:dyDescent="0.2">
      <c r="O490" s="17"/>
      <c r="Q490" s="44"/>
    </row>
    <row r="491" spans="15:17" s="13" customFormat="1" x14ac:dyDescent="0.2">
      <c r="O491" s="17"/>
      <c r="Q491" s="44"/>
    </row>
    <row r="492" spans="15:17" s="13" customFormat="1" x14ac:dyDescent="0.2">
      <c r="O492" s="17"/>
      <c r="Q492" s="44"/>
    </row>
    <row r="493" spans="15:17" s="13" customFormat="1" x14ac:dyDescent="0.2">
      <c r="O493" s="17"/>
      <c r="Q493" s="44"/>
    </row>
    <row r="494" spans="15:17" s="13" customFormat="1" x14ac:dyDescent="0.2">
      <c r="O494" s="17"/>
      <c r="Q494" s="44"/>
    </row>
    <row r="495" spans="15:17" s="13" customFormat="1" x14ac:dyDescent="0.2">
      <c r="O495" s="17"/>
      <c r="Q495" s="44"/>
    </row>
    <row r="496" spans="15:17" s="13" customFormat="1" x14ac:dyDescent="0.2">
      <c r="O496" s="17"/>
      <c r="Q496" s="44"/>
    </row>
    <row r="497" spans="15:17" s="13" customFormat="1" x14ac:dyDescent="0.2">
      <c r="O497" s="17"/>
      <c r="Q497" s="44"/>
    </row>
    <row r="498" spans="15:17" s="13" customFormat="1" x14ac:dyDescent="0.2">
      <c r="O498" s="17"/>
      <c r="Q498" s="44"/>
    </row>
    <row r="499" spans="15:17" s="13" customFormat="1" x14ac:dyDescent="0.2">
      <c r="O499" s="17"/>
      <c r="Q499" s="44"/>
    </row>
    <row r="500" spans="15:17" s="13" customFormat="1" x14ac:dyDescent="0.2">
      <c r="O500" s="17"/>
      <c r="Q500" s="44"/>
    </row>
    <row r="501" spans="15:17" s="13" customFormat="1" x14ac:dyDescent="0.2">
      <c r="O501" s="17"/>
      <c r="Q501" s="44"/>
    </row>
    <row r="502" spans="15:17" s="13" customFormat="1" x14ac:dyDescent="0.2">
      <c r="O502" s="17"/>
      <c r="Q502" s="44"/>
    </row>
    <row r="503" spans="15:17" s="13" customFormat="1" x14ac:dyDescent="0.2">
      <c r="O503" s="17"/>
      <c r="Q503" s="44"/>
    </row>
    <row r="504" spans="15:17" s="13" customFormat="1" x14ac:dyDescent="0.2">
      <c r="O504" s="17"/>
      <c r="Q504" s="44"/>
    </row>
    <row r="505" spans="15:17" s="13" customFormat="1" x14ac:dyDescent="0.2">
      <c r="O505" s="17"/>
      <c r="Q505" s="44"/>
    </row>
    <row r="506" spans="15:17" s="13" customFormat="1" x14ac:dyDescent="0.2">
      <c r="O506" s="17"/>
      <c r="Q506" s="44"/>
    </row>
    <row r="507" spans="15:17" s="13" customFormat="1" x14ac:dyDescent="0.2">
      <c r="O507" s="17"/>
      <c r="Q507" s="44"/>
    </row>
    <row r="508" spans="15:17" s="13" customFormat="1" x14ac:dyDescent="0.2">
      <c r="O508" s="17"/>
      <c r="Q508" s="44"/>
    </row>
    <row r="509" spans="15:17" s="13" customFormat="1" x14ac:dyDescent="0.2">
      <c r="O509" s="17"/>
      <c r="Q509" s="44"/>
    </row>
    <row r="510" spans="15:17" s="13" customFormat="1" x14ac:dyDescent="0.2">
      <c r="O510" s="17"/>
      <c r="Q510" s="44"/>
    </row>
    <row r="511" spans="15:17" s="13" customFormat="1" x14ac:dyDescent="0.2">
      <c r="O511" s="17"/>
      <c r="Q511" s="44"/>
    </row>
    <row r="512" spans="15:17" s="13" customFormat="1" x14ac:dyDescent="0.2">
      <c r="O512" s="17"/>
      <c r="Q512" s="44"/>
    </row>
    <row r="513" spans="15:17" s="13" customFormat="1" x14ac:dyDescent="0.2">
      <c r="O513" s="17"/>
      <c r="Q513" s="44"/>
    </row>
    <row r="514" spans="15:17" s="13" customFormat="1" x14ac:dyDescent="0.2">
      <c r="O514" s="17"/>
      <c r="Q514" s="44"/>
    </row>
    <row r="515" spans="15:17" s="13" customFormat="1" x14ac:dyDescent="0.2">
      <c r="O515" s="17"/>
      <c r="Q515" s="44"/>
    </row>
    <row r="516" spans="15:17" s="13" customFormat="1" x14ac:dyDescent="0.2">
      <c r="O516" s="17"/>
      <c r="Q516" s="44"/>
    </row>
    <row r="517" spans="15:17" s="13" customFormat="1" x14ac:dyDescent="0.2">
      <c r="O517" s="17"/>
      <c r="Q517" s="44"/>
    </row>
    <row r="518" spans="15:17" s="13" customFormat="1" x14ac:dyDescent="0.2">
      <c r="O518" s="17"/>
      <c r="Q518" s="44"/>
    </row>
    <row r="519" spans="15:17" s="13" customFormat="1" x14ac:dyDescent="0.2">
      <c r="O519" s="17"/>
      <c r="Q519" s="44"/>
    </row>
    <row r="520" spans="15:17" s="13" customFormat="1" x14ac:dyDescent="0.2">
      <c r="O520" s="17"/>
      <c r="Q520" s="44"/>
    </row>
    <row r="521" spans="15:17" s="13" customFormat="1" x14ac:dyDescent="0.2">
      <c r="O521" s="17"/>
      <c r="Q521" s="44"/>
    </row>
    <row r="522" spans="15:17" s="13" customFormat="1" x14ac:dyDescent="0.2">
      <c r="O522" s="17"/>
      <c r="Q522" s="44"/>
    </row>
    <row r="523" spans="15:17" s="13" customFormat="1" x14ac:dyDescent="0.2">
      <c r="O523" s="17"/>
      <c r="Q523" s="44"/>
    </row>
    <row r="524" spans="15:17" s="13" customFormat="1" x14ac:dyDescent="0.2">
      <c r="O524" s="17"/>
      <c r="Q524" s="44"/>
    </row>
    <row r="525" spans="15:17" s="13" customFormat="1" x14ac:dyDescent="0.2">
      <c r="O525" s="17"/>
      <c r="Q525" s="44"/>
    </row>
    <row r="526" spans="15:17" s="13" customFormat="1" x14ac:dyDescent="0.2">
      <c r="O526" s="17"/>
      <c r="Q526" s="44"/>
    </row>
    <row r="527" spans="15:17" s="13" customFormat="1" x14ac:dyDescent="0.2">
      <c r="O527" s="17"/>
      <c r="Q527" s="44"/>
    </row>
    <row r="528" spans="15:17" s="13" customFormat="1" x14ac:dyDescent="0.2">
      <c r="O528" s="17"/>
      <c r="Q528" s="44"/>
    </row>
    <row r="529" spans="15:17" s="13" customFormat="1" x14ac:dyDescent="0.2">
      <c r="O529" s="17"/>
      <c r="Q529" s="44"/>
    </row>
    <row r="530" spans="15:17" s="13" customFormat="1" x14ac:dyDescent="0.2">
      <c r="O530" s="17"/>
      <c r="Q530" s="44"/>
    </row>
    <row r="531" spans="15:17" s="13" customFormat="1" x14ac:dyDescent="0.2">
      <c r="O531" s="17"/>
      <c r="Q531" s="44"/>
    </row>
    <row r="532" spans="15:17" s="13" customFormat="1" x14ac:dyDescent="0.2">
      <c r="O532" s="17"/>
      <c r="Q532" s="44"/>
    </row>
    <row r="533" spans="15:17" s="13" customFormat="1" x14ac:dyDescent="0.2">
      <c r="O533" s="17"/>
      <c r="Q533" s="44"/>
    </row>
    <row r="534" spans="15:17" s="13" customFormat="1" x14ac:dyDescent="0.2">
      <c r="O534" s="17"/>
      <c r="Q534" s="44"/>
    </row>
    <row r="535" spans="15:17" s="13" customFormat="1" x14ac:dyDescent="0.2">
      <c r="O535" s="17"/>
      <c r="Q535" s="44"/>
    </row>
    <row r="536" spans="15:17" s="13" customFormat="1" x14ac:dyDescent="0.2">
      <c r="O536" s="17"/>
      <c r="Q536" s="44"/>
    </row>
    <row r="537" spans="15:17" s="13" customFormat="1" x14ac:dyDescent="0.2">
      <c r="O537" s="17"/>
      <c r="Q537" s="44"/>
    </row>
    <row r="538" spans="15:17" s="13" customFormat="1" x14ac:dyDescent="0.2">
      <c r="O538" s="17"/>
      <c r="Q538" s="44"/>
    </row>
    <row r="539" spans="15:17" s="13" customFormat="1" x14ac:dyDescent="0.2">
      <c r="O539" s="17"/>
      <c r="Q539" s="44"/>
    </row>
    <row r="540" spans="15:17" s="13" customFormat="1" x14ac:dyDescent="0.2">
      <c r="O540" s="17"/>
      <c r="Q540" s="44"/>
    </row>
    <row r="541" spans="15:17" s="13" customFormat="1" x14ac:dyDescent="0.2">
      <c r="O541" s="17"/>
      <c r="Q541" s="44"/>
    </row>
    <row r="542" spans="15:17" s="13" customFormat="1" x14ac:dyDescent="0.2">
      <c r="O542" s="17"/>
      <c r="Q542" s="44"/>
    </row>
    <row r="543" spans="15:17" s="13" customFormat="1" x14ac:dyDescent="0.2">
      <c r="O543" s="17"/>
      <c r="Q543" s="44"/>
    </row>
    <row r="544" spans="15:17" s="13" customFormat="1" x14ac:dyDescent="0.2">
      <c r="O544" s="17"/>
      <c r="Q544" s="44"/>
    </row>
    <row r="545" spans="15:17" s="13" customFormat="1" x14ac:dyDescent="0.2">
      <c r="O545" s="17"/>
      <c r="Q545" s="44"/>
    </row>
    <row r="546" spans="15:17" s="13" customFormat="1" x14ac:dyDescent="0.2">
      <c r="O546" s="17"/>
      <c r="Q546" s="44"/>
    </row>
    <row r="547" spans="15:17" s="13" customFormat="1" x14ac:dyDescent="0.2">
      <c r="O547" s="17"/>
      <c r="Q547" s="44"/>
    </row>
    <row r="548" spans="15:17" s="13" customFormat="1" x14ac:dyDescent="0.2">
      <c r="O548" s="17"/>
      <c r="Q548" s="44"/>
    </row>
    <row r="549" spans="15:17" s="13" customFormat="1" x14ac:dyDescent="0.2">
      <c r="O549" s="17"/>
      <c r="Q549" s="44"/>
    </row>
    <row r="550" spans="15:17" s="13" customFormat="1" x14ac:dyDescent="0.2">
      <c r="O550" s="17"/>
      <c r="Q550" s="44"/>
    </row>
    <row r="551" spans="15:17" s="13" customFormat="1" x14ac:dyDescent="0.2">
      <c r="O551" s="17"/>
      <c r="Q551" s="44"/>
    </row>
    <row r="552" spans="15:17" s="13" customFormat="1" x14ac:dyDescent="0.2">
      <c r="O552" s="17"/>
      <c r="Q552" s="44"/>
    </row>
    <row r="553" spans="15:17" s="13" customFormat="1" x14ac:dyDescent="0.2">
      <c r="O553" s="17"/>
      <c r="Q553" s="44"/>
    </row>
    <row r="554" spans="15:17" s="13" customFormat="1" x14ac:dyDescent="0.2">
      <c r="O554" s="17"/>
      <c r="Q554" s="44"/>
    </row>
    <row r="555" spans="15:17" s="13" customFormat="1" x14ac:dyDescent="0.2">
      <c r="O555" s="17"/>
      <c r="Q555" s="44"/>
    </row>
    <row r="556" spans="15:17" s="13" customFormat="1" x14ac:dyDescent="0.2">
      <c r="O556" s="17"/>
      <c r="Q556" s="44"/>
    </row>
    <row r="557" spans="15:17" s="13" customFormat="1" x14ac:dyDescent="0.2">
      <c r="O557" s="17"/>
      <c r="Q557" s="44"/>
    </row>
    <row r="558" spans="15:17" s="13" customFormat="1" x14ac:dyDescent="0.2">
      <c r="O558" s="17"/>
      <c r="Q558" s="44"/>
    </row>
    <row r="559" spans="15:17" s="13" customFormat="1" x14ac:dyDescent="0.2">
      <c r="O559" s="17"/>
      <c r="Q559" s="44"/>
    </row>
    <row r="560" spans="15:17" s="13" customFormat="1" x14ac:dyDescent="0.2">
      <c r="O560" s="17"/>
      <c r="Q560" s="44"/>
    </row>
    <row r="561" spans="15:17" s="13" customFormat="1" x14ac:dyDescent="0.2">
      <c r="O561" s="17"/>
      <c r="Q561" s="44"/>
    </row>
    <row r="562" spans="15:17" s="13" customFormat="1" x14ac:dyDescent="0.2">
      <c r="O562" s="17"/>
      <c r="Q562" s="44"/>
    </row>
    <row r="563" spans="15:17" s="13" customFormat="1" x14ac:dyDescent="0.2">
      <c r="O563" s="17"/>
      <c r="Q563" s="44"/>
    </row>
    <row r="564" spans="15:17" s="13" customFormat="1" x14ac:dyDescent="0.2">
      <c r="O564" s="17"/>
      <c r="Q564" s="44"/>
    </row>
    <row r="565" spans="15:17" s="13" customFormat="1" x14ac:dyDescent="0.2">
      <c r="O565" s="17"/>
      <c r="Q565" s="44"/>
    </row>
    <row r="566" spans="15:17" s="13" customFormat="1" x14ac:dyDescent="0.2">
      <c r="O566" s="17"/>
      <c r="Q566" s="44"/>
    </row>
    <row r="567" spans="15:17" s="13" customFormat="1" x14ac:dyDescent="0.2">
      <c r="O567" s="17"/>
      <c r="Q567" s="44"/>
    </row>
    <row r="568" spans="15:17" s="13" customFormat="1" x14ac:dyDescent="0.2">
      <c r="O568" s="17"/>
      <c r="Q568" s="44"/>
    </row>
    <row r="569" spans="15:17" s="13" customFormat="1" x14ac:dyDescent="0.2">
      <c r="O569" s="17"/>
      <c r="Q569" s="44"/>
    </row>
    <row r="570" spans="15:17" s="13" customFormat="1" x14ac:dyDescent="0.2">
      <c r="O570" s="17"/>
      <c r="Q570" s="44"/>
    </row>
    <row r="571" spans="15:17" s="13" customFormat="1" x14ac:dyDescent="0.2">
      <c r="O571" s="17"/>
      <c r="Q571" s="44"/>
    </row>
    <row r="572" spans="15:17" s="13" customFormat="1" x14ac:dyDescent="0.2">
      <c r="O572" s="17"/>
      <c r="Q572" s="44"/>
    </row>
    <row r="573" spans="15:17" s="13" customFormat="1" x14ac:dyDescent="0.2">
      <c r="O573" s="17"/>
      <c r="Q573" s="44"/>
    </row>
    <row r="574" spans="15:17" s="13" customFormat="1" x14ac:dyDescent="0.2">
      <c r="O574" s="17"/>
      <c r="Q574" s="44"/>
    </row>
    <row r="575" spans="15:17" s="13" customFormat="1" x14ac:dyDescent="0.2">
      <c r="O575" s="17"/>
      <c r="Q575" s="44"/>
    </row>
    <row r="576" spans="15:17" s="13" customFormat="1" x14ac:dyDescent="0.2">
      <c r="O576" s="17"/>
      <c r="Q576" s="44"/>
    </row>
    <row r="577" spans="15:17" s="13" customFormat="1" x14ac:dyDescent="0.2">
      <c r="O577" s="17"/>
      <c r="Q577" s="44"/>
    </row>
    <row r="578" spans="15:17" s="13" customFormat="1" x14ac:dyDescent="0.2">
      <c r="O578" s="17"/>
      <c r="Q578" s="44"/>
    </row>
    <row r="579" spans="15:17" s="13" customFormat="1" x14ac:dyDescent="0.2">
      <c r="O579" s="17"/>
      <c r="Q579" s="44"/>
    </row>
    <row r="580" spans="15:17" s="13" customFormat="1" x14ac:dyDescent="0.2">
      <c r="O580" s="17"/>
      <c r="Q580" s="44"/>
    </row>
    <row r="581" spans="15:17" s="13" customFormat="1" x14ac:dyDescent="0.2">
      <c r="O581" s="17"/>
      <c r="Q581" s="44"/>
    </row>
    <row r="582" spans="15:17" s="13" customFormat="1" x14ac:dyDescent="0.2">
      <c r="O582" s="17"/>
      <c r="Q582" s="44"/>
    </row>
    <row r="583" spans="15:17" s="13" customFormat="1" x14ac:dyDescent="0.2">
      <c r="O583" s="17"/>
      <c r="Q583" s="44"/>
    </row>
    <row r="584" spans="15:17" s="13" customFormat="1" x14ac:dyDescent="0.2">
      <c r="O584" s="17"/>
      <c r="Q584" s="44"/>
    </row>
    <row r="585" spans="15:17" s="13" customFormat="1" x14ac:dyDescent="0.2">
      <c r="O585" s="17"/>
      <c r="Q585" s="44"/>
    </row>
    <row r="586" spans="15:17" s="13" customFormat="1" x14ac:dyDescent="0.2">
      <c r="O586" s="17"/>
      <c r="Q586" s="44"/>
    </row>
    <row r="587" spans="15:17" s="13" customFormat="1" x14ac:dyDescent="0.2">
      <c r="O587" s="17"/>
      <c r="Q587" s="44"/>
    </row>
    <row r="588" spans="15:17" s="13" customFormat="1" x14ac:dyDescent="0.2">
      <c r="O588" s="17"/>
      <c r="Q588" s="44"/>
    </row>
    <row r="589" spans="15:17" s="13" customFormat="1" x14ac:dyDescent="0.2">
      <c r="O589" s="17"/>
      <c r="Q589" s="44"/>
    </row>
    <row r="590" spans="15:17" s="13" customFormat="1" x14ac:dyDescent="0.2">
      <c r="O590" s="17"/>
      <c r="Q590" s="44"/>
    </row>
    <row r="591" spans="15:17" s="13" customFormat="1" x14ac:dyDescent="0.2">
      <c r="O591" s="17"/>
      <c r="Q591" s="44"/>
    </row>
    <row r="592" spans="15:17" s="13" customFormat="1" x14ac:dyDescent="0.2">
      <c r="O592" s="17"/>
      <c r="Q592" s="44"/>
    </row>
    <row r="593" spans="15:17" s="13" customFormat="1" x14ac:dyDescent="0.2">
      <c r="O593" s="17"/>
      <c r="Q593" s="44"/>
    </row>
    <row r="594" spans="15:17" s="13" customFormat="1" x14ac:dyDescent="0.2">
      <c r="O594" s="17"/>
      <c r="Q594" s="44"/>
    </row>
    <row r="595" spans="15:17" s="13" customFormat="1" x14ac:dyDescent="0.2">
      <c r="O595" s="17"/>
      <c r="Q595" s="44"/>
    </row>
    <row r="596" spans="15:17" s="13" customFormat="1" x14ac:dyDescent="0.2">
      <c r="O596" s="17"/>
      <c r="Q596" s="44"/>
    </row>
    <row r="597" spans="15:17" s="13" customFormat="1" x14ac:dyDescent="0.2">
      <c r="O597" s="17"/>
      <c r="Q597" s="44"/>
    </row>
    <row r="598" spans="15:17" s="13" customFormat="1" x14ac:dyDescent="0.2">
      <c r="O598" s="17"/>
      <c r="Q598" s="44"/>
    </row>
    <row r="599" spans="15:17" s="13" customFormat="1" x14ac:dyDescent="0.2">
      <c r="O599" s="17"/>
      <c r="Q599" s="44"/>
    </row>
    <row r="600" spans="15:17" s="13" customFormat="1" x14ac:dyDescent="0.2">
      <c r="O600" s="17"/>
      <c r="Q600" s="44"/>
    </row>
    <row r="601" spans="15:17" s="13" customFormat="1" x14ac:dyDescent="0.2">
      <c r="O601" s="17"/>
      <c r="Q601" s="44"/>
    </row>
    <row r="602" spans="15:17" s="13" customFormat="1" x14ac:dyDescent="0.2">
      <c r="O602" s="17"/>
      <c r="Q602" s="44"/>
    </row>
    <row r="603" spans="15:17" s="13" customFormat="1" x14ac:dyDescent="0.2">
      <c r="O603" s="17"/>
      <c r="Q603" s="44"/>
    </row>
    <row r="604" spans="15:17" s="13" customFormat="1" x14ac:dyDescent="0.2">
      <c r="O604" s="17"/>
      <c r="Q604" s="44"/>
    </row>
    <row r="605" spans="15:17" s="13" customFormat="1" x14ac:dyDescent="0.2">
      <c r="O605" s="17"/>
      <c r="Q605" s="44"/>
    </row>
    <row r="606" spans="15:17" s="13" customFormat="1" x14ac:dyDescent="0.2">
      <c r="O606" s="17"/>
      <c r="Q606" s="44"/>
    </row>
    <row r="607" spans="15:17" s="13" customFormat="1" x14ac:dyDescent="0.2">
      <c r="O607" s="17"/>
      <c r="Q607" s="44"/>
    </row>
    <row r="608" spans="15:17" s="13" customFormat="1" x14ac:dyDescent="0.2">
      <c r="O608" s="17"/>
      <c r="Q608" s="44"/>
    </row>
    <row r="609" spans="15:17" s="13" customFormat="1" x14ac:dyDescent="0.2">
      <c r="O609" s="17"/>
      <c r="Q609" s="44"/>
    </row>
    <row r="610" spans="15:17" s="13" customFormat="1" x14ac:dyDescent="0.2">
      <c r="O610" s="17"/>
      <c r="Q610" s="44"/>
    </row>
    <row r="611" spans="15:17" s="13" customFormat="1" x14ac:dyDescent="0.2">
      <c r="O611" s="17"/>
      <c r="Q611" s="44"/>
    </row>
    <row r="612" spans="15:17" s="13" customFormat="1" x14ac:dyDescent="0.2">
      <c r="O612" s="17"/>
      <c r="Q612" s="44"/>
    </row>
    <row r="613" spans="15:17" s="13" customFormat="1" x14ac:dyDescent="0.2">
      <c r="O613" s="17"/>
      <c r="Q613" s="44"/>
    </row>
    <row r="614" spans="15:17" s="13" customFormat="1" x14ac:dyDescent="0.2">
      <c r="O614" s="17"/>
      <c r="Q614" s="44"/>
    </row>
    <row r="615" spans="15:17" s="13" customFormat="1" x14ac:dyDescent="0.2">
      <c r="O615" s="17"/>
      <c r="Q615" s="44"/>
    </row>
    <row r="616" spans="15:17" s="13" customFormat="1" x14ac:dyDescent="0.2">
      <c r="O616" s="17"/>
      <c r="Q616" s="44"/>
    </row>
    <row r="617" spans="15:17" s="13" customFormat="1" x14ac:dyDescent="0.2">
      <c r="O617" s="17"/>
      <c r="Q617" s="44"/>
    </row>
    <row r="618" spans="15:17" s="13" customFormat="1" x14ac:dyDescent="0.2">
      <c r="O618" s="17"/>
      <c r="Q618" s="44"/>
    </row>
    <row r="619" spans="15:17" s="13" customFormat="1" x14ac:dyDescent="0.2">
      <c r="O619" s="17"/>
      <c r="Q619" s="44"/>
    </row>
    <row r="620" spans="15:17" s="13" customFormat="1" x14ac:dyDescent="0.2">
      <c r="O620" s="17"/>
      <c r="Q620" s="44"/>
    </row>
    <row r="621" spans="15:17" s="13" customFormat="1" x14ac:dyDescent="0.2">
      <c r="O621" s="17"/>
      <c r="Q621" s="44"/>
    </row>
    <row r="622" spans="15:17" s="13" customFormat="1" x14ac:dyDescent="0.2">
      <c r="O622" s="17"/>
      <c r="Q622" s="44"/>
    </row>
    <row r="623" spans="15:17" s="13" customFormat="1" x14ac:dyDescent="0.2">
      <c r="O623" s="17"/>
      <c r="Q623" s="44"/>
    </row>
    <row r="624" spans="15:17" s="13" customFormat="1" x14ac:dyDescent="0.2">
      <c r="O624" s="17"/>
      <c r="Q624" s="44"/>
    </row>
    <row r="625" spans="15:17" s="13" customFormat="1" x14ac:dyDescent="0.2">
      <c r="O625" s="17"/>
      <c r="Q625" s="44"/>
    </row>
    <row r="626" spans="15:17" s="13" customFormat="1" x14ac:dyDescent="0.2">
      <c r="O626" s="17"/>
      <c r="Q626" s="44"/>
    </row>
    <row r="627" spans="15:17" s="13" customFormat="1" x14ac:dyDescent="0.2">
      <c r="O627" s="17"/>
      <c r="Q627" s="44"/>
    </row>
    <row r="628" spans="15:17" s="13" customFormat="1" x14ac:dyDescent="0.2">
      <c r="O628" s="17"/>
      <c r="Q628" s="44"/>
    </row>
    <row r="629" spans="15:17" s="13" customFormat="1" x14ac:dyDescent="0.2">
      <c r="O629" s="17"/>
      <c r="Q629" s="44"/>
    </row>
    <row r="630" spans="15:17" s="13" customFormat="1" x14ac:dyDescent="0.2">
      <c r="O630" s="17"/>
      <c r="Q630" s="44"/>
    </row>
    <row r="631" spans="15:17" s="13" customFormat="1" x14ac:dyDescent="0.2">
      <c r="O631" s="17"/>
      <c r="Q631" s="44"/>
    </row>
    <row r="632" spans="15:17" s="13" customFormat="1" x14ac:dyDescent="0.2">
      <c r="O632" s="17"/>
      <c r="Q632" s="44"/>
    </row>
    <row r="633" spans="15:17" s="13" customFormat="1" x14ac:dyDescent="0.2">
      <c r="O633" s="17"/>
      <c r="Q633" s="44"/>
    </row>
    <row r="634" spans="15:17" s="13" customFormat="1" x14ac:dyDescent="0.2">
      <c r="O634" s="17"/>
      <c r="Q634" s="44"/>
    </row>
    <row r="635" spans="15:17" s="13" customFormat="1" x14ac:dyDescent="0.2">
      <c r="O635" s="17"/>
      <c r="Q635" s="44"/>
    </row>
    <row r="636" spans="15:17" s="13" customFormat="1" x14ac:dyDescent="0.2">
      <c r="O636" s="17"/>
      <c r="Q636" s="44"/>
    </row>
    <row r="637" spans="15:17" s="13" customFormat="1" x14ac:dyDescent="0.2">
      <c r="O637" s="17"/>
      <c r="Q637" s="44"/>
    </row>
    <row r="638" spans="15:17" s="13" customFormat="1" x14ac:dyDescent="0.2">
      <c r="O638" s="17"/>
      <c r="Q638" s="44"/>
    </row>
    <row r="639" spans="15:17" s="13" customFormat="1" x14ac:dyDescent="0.2">
      <c r="O639" s="17"/>
      <c r="Q639" s="44"/>
    </row>
    <row r="640" spans="15:17" s="13" customFormat="1" x14ac:dyDescent="0.2">
      <c r="O640" s="17"/>
      <c r="Q640" s="44"/>
    </row>
    <row r="641" spans="15:17" s="13" customFormat="1" x14ac:dyDescent="0.2">
      <c r="O641" s="17"/>
      <c r="Q641" s="44"/>
    </row>
    <row r="642" spans="15:17" s="13" customFormat="1" x14ac:dyDescent="0.2">
      <c r="O642" s="17"/>
      <c r="Q642" s="44"/>
    </row>
    <row r="643" spans="15:17" s="13" customFormat="1" x14ac:dyDescent="0.2">
      <c r="O643" s="17"/>
      <c r="Q643" s="44"/>
    </row>
    <row r="644" spans="15:17" s="13" customFormat="1" x14ac:dyDescent="0.2">
      <c r="O644" s="17"/>
      <c r="Q644" s="44"/>
    </row>
    <row r="645" spans="15:17" s="13" customFormat="1" x14ac:dyDescent="0.2">
      <c r="O645" s="17"/>
      <c r="Q645" s="44"/>
    </row>
    <row r="646" spans="15:17" s="13" customFormat="1" x14ac:dyDescent="0.2">
      <c r="O646" s="17"/>
      <c r="Q646" s="44"/>
    </row>
    <row r="647" spans="15:17" s="13" customFormat="1" x14ac:dyDescent="0.2">
      <c r="O647" s="17"/>
      <c r="Q647" s="44"/>
    </row>
    <row r="648" spans="15:17" s="13" customFormat="1" x14ac:dyDescent="0.2">
      <c r="O648" s="17"/>
      <c r="Q648" s="44"/>
    </row>
    <row r="649" spans="15:17" s="13" customFormat="1" x14ac:dyDescent="0.2">
      <c r="O649" s="17"/>
      <c r="Q649" s="44"/>
    </row>
    <row r="650" spans="15:17" s="13" customFormat="1" x14ac:dyDescent="0.2">
      <c r="O650" s="17"/>
      <c r="Q650" s="44"/>
    </row>
    <row r="651" spans="15:17" s="13" customFormat="1" x14ac:dyDescent="0.2">
      <c r="O651" s="17"/>
      <c r="Q651" s="44"/>
    </row>
    <row r="652" spans="15:17" s="13" customFormat="1" x14ac:dyDescent="0.2">
      <c r="O652" s="17"/>
      <c r="Q652" s="44"/>
    </row>
    <row r="653" spans="15:17" s="13" customFormat="1" x14ac:dyDescent="0.2">
      <c r="O653" s="17"/>
      <c r="Q653" s="44"/>
    </row>
    <row r="654" spans="15:17" s="13" customFormat="1" x14ac:dyDescent="0.2">
      <c r="O654" s="17"/>
      <c r="Q654" s="44"/>
    </row>
    <row r="655" spans="15:17" s="13" customFormat="1" x14ac:dyDescent="0.2">
      <c r="O655" s="17"/>
      <c r="Q655" s="44"/>
    </row>
    <row r="656" spans="15:17" s="13" customFormat="1" x14ac:dyDescent="0.2">
      <c r="O656" s="17"/>
      <c r="Q656" s="44"/>
    </row>
    <row r="657" spans="15:17" s="13" customFormat="1" x14ac:dyDescent="0.2">
      <c r="O657" s="17"/>
      <c r="Q657" s="44"/>
    </row>
    <row r="658" spans="15:17" s="13" customFormat="1" x14ac:dyDescent="0.2">
      <c r="O658" s="17"/>
      <c r="Q658" s="44"/>
    </row>
    <row r="659" spans="15:17" s="13" customFormat="1" x14ac:dyDescent="0.2">
      <c r="O659" s="17"/>
      <c r="Q659" s="44"/>
    </row>
    <row r="660" spans="15:17" s="13" customFormat="1" x14ac:dyDescent="0.2">
      <c r="O660" s="17"/>
      <c r="Q660" s="44"/>
    </row>
    <row r="661" spans="15:17" s="13" customFormat="1" x14ac:dyDescent="0.2">
      <c r="O661" s="17"/>
      <c r="Q661" s="44"/>
    </row>
    <row r="662" spans="15:17" s="13" customFormat="1" x14ac:dyDescent="0.2">
      <c r="O662" s="17"/>
      <c r="Q662" s="44"/>
    </row>
    <row r="663" spans="15:17" s="13" customFormat="1" x14ac:dyDescent="0.2">
      <c r="O663" s="17"/>
      <c r="Q663" s="44"/>
    </row>
    <row r="664" spans="15:17" s="13" customFormat="1" x14ac:dyDescent="0.2">
      <c r="O664" s="17"/>
      <c r="Q664" s="44"/>
    </row>
    <row r="665" spans="15:17" s="13" customFormat="1" x14ac:dyDescent="0.2">
      <c r="O665" s="17"/>
      <c r="Q665" s="44"/>
    </row>
    <row r="666" spans="15:17" s="13" customFormat="1" x14ac:dyDescent="0.2">
      <c r="O666" s="17"/>
      <c r="Q666" s="44"/>
    </row>
    <row r="667" spans="15:17" s="13" customFormat="1" x14ac:dyDescent="0.2">
      <c r="O667" s="17"/>
      <c r="Q667" s="44"/>
    </row>
    <row r="668" spans="15:17" s="13" customFormat="1" x14ac:dyDescent="0.2">
      <c r="O668" s="17"/>
      <c r="Q668" s="44"/>
    </row>
    <row r="669" spans="15:17" s="13" customFormat="1" x14ac:dyDescent="0.2">
      <c r="O669" s="17"/>
      <c r="Q669" s="44"/>
    </row>
    <row r="670" spans="15:17" s="13" customFormat="1" x14ac:dyDescent="0.2">
      <c r="O670" s="17"/>
      <c r="Q670" s="44"/>
    </row>
    <row r="671" spans="15:17" s="13" customFormat="1" x14ac:dyDescent="0.2">
      <c r="O671" s="17"/>
      <c r="Q671" s="44"/>
    </row>
    <row r="672" spans="15:17" s="13" customFormat="1" x14ac:dyDescent="0.2">
      <c r="O672" s="17"/>
      <c r="Q672" s="44"/>
    </row>
    <row r="673" spans="15:17" s="13" customFormat="1" x14ac:dyDescent="0.2">
      <c r="O673" s="17"/>
      <c r="Q673" s="44"/>
    </row>
    <row r="674" spans="15:17" s="13" customFormat="1" x14ac:dyDescent="0.2">
      <c r="O674" s="17"/>
      <c r="Q674" s="44"/>
    </row>
    <row r="675" spans="15:17" s="13" customFormat="1" x14ac:dyDescent="0.2">
      <c r="O675" s="17"/>
      <c r="Q675" s="44"/>
    </row>
    <row r="676" spans="15:17" s="13" customFormat="1" x14ac:dyDescent="0.2">
      <c r="O676" s="17"/>
      <c r="Q676" s="44"/>
    </row>
    <row r="677" spans="15:17" s="13" customFormat="1" x14ac:dyDescent="0.2">
      <c r="O677" s="17"/>
      <c r="Q677" s="44"/>
    </row>
    <row r="678" spans="15:17" s="13" customFormat="1" x14ac:dyDescent="0.2">
      <c r="O678" s="17"/>
      <c r="Q678" s="44"/>
    </row>
    <row r="679" spans="15:17" s="13" customFormat="1" x14ac:dyDescent="0.2">
      <c r="O679" s="17"/>
      <c r="Q679" s="44"/>
    </row>
    <row r="680" spans="15:17" s="13" customFormat="1" x14ac:dyDescent="0.2">
      <c r="O680" s="17"/>
      <c r="Q680" s="44"/>
    </row>
    <row r="681" spans="15:17" s="13" customFormat="1" x14ac:dyDescent="0.2">
      <c r="O681" s="17"/>
      <c r="Q681" s="44"/>
    </row>
    <row r="682" spans="15:17" s="13" customFormat="1" x14ac:dyDescent="0.2">
      <c r="O682" s="17"/>
      <c r="Q682" s="44"/>
    </row>
    <row r="683" spans="15:17" s="13" customFormat="1" x14ac:dyDescent="0.2">
      <c r="O683" s="17"/>
      <c r="Q683" s="44"/>
    </row>
    <row r="684" spans="15:17" s="13" customFormat="1" x14ac:dyDescent="0.2">
      <c r="O684" s="17"/>
      <c r="Q684" s="44"/>
    </row>
    <row r="685" spans="15:17" s="13" customFormat="1" x14ac:dyDescent="0.2">
      <c r="O685" s="17"/>
      <c r="Q685" s="44"/>
    </row>
    <row r="686" spans="15:17" s="13" customFormat="1" x14ac:dyDescent="0.2">
      <c r="O686" s="17"/>
      <c r="Q686" s="44"/>
    </row>
    <row r="687" spans="15:17" s="13" customFormat="1" x14ac:dyDescent="0.2">
      <c r="O687" s="17"/>
      <c r="Q687" s="44"/>
    </row>
    <row r="688" spans="15:17" s="13" customFormat="1" x14ac:dyDescent="0.2">
      <c r="O688" s="17"/>
      <c r="Q688" s="44"/>
    </row>
    <row r="689" spans="15:17" s="13" customFormat="1" x14ac:dyDescent="0.2">
      <c r="O689" s="17"/>
      <c r="Q689" s="44"/>
    </row>
    <row r="690" spans="15:17" s="13" customFormat="1" x14ac:dyDescent="0.2">
      <c r="O690" s="17"/>
      <c r="Q690" s="44"/>
    </row>
    <row r="691" spans="15:17" s="13" customFormat="1" x14ac:dyDescent="0.2">
      <c r="O691" s="17"/>
      <c r="Q691" s="44"/>
    </row>
    <row r="692" spans="15:17" s="13" customFormat="1" x14ac:dyDescent="0.2">
      <c r="O692" s="17"/>
      <c r="Q692" s="44"/>
    </row>
    <row r="693" spans="15:17" s="13" customFormat="1" x14ac:dyDescent="0.2">
      <c r="O693" s="17"/>
      <c r="Q693" s="44"/>
    </row>
    <row r="694" spans="15:17" s="13" customFormat="1" x14ac:dyDescent="0.2">
      <c r="O694" s="17"/>
      <c r="Q694" s="44"/>
    </row>
    <row r="695" spans="15:17" s="13" customFormat="1" x14ac:dyDescent="0.2">
      <c r="O695" s="17"/>
      <c r="Q695" s="44"/>
    </row>
    <row r="696" spans="15:17" s="13" customFormat="1" x14ac:dyDescent="0.2">
      <c r="O696" s="17"/>
      <c r="Q696" s="44"/>
    </row>
    <row r="697" spans="15:17" s="13" customFormat="1" x14ac:dyDescent="0.2">
      <c r="O697" s="17"/>
      <c r="Q697" s="44"/>
    </row>
    <row r="698" spans="15:17" s="13" customFormat="1" x14ac:dyDescent="0.2">
      <c r="O698" s="17"/>
      <c r="Q698" s="44"/>
    </row>
    <row r="699" spans="15:17" s="13" customFormat="1" x14ac:dyDescent="0.2">
      <c r="O699" s="17"/>
      <c r="Q699" s="44"/>
    </row>
    <row r="700" spans="15:17" s="13" customFormat="1" x14ac:dyDescent="0.2">
      <c r="O700" s="17"/>
      <c r="Q700" s="44"/>
    </row>
    <row r="701" spans="15:17" s="13" customFormat="1" x14ac:dyDescent="0.2">
      <c r="O701" s="17"/>
      <c r="Q701" s="44"/>
    </row>
    <row r="702" spans="15:17" s="13" customFormat="1" x14ac:dyDescent="0.2">
      <c r="O702" s="17"/>
      <c r="Q702" s="44"/>
    </row>
    <row r="703" spans="15:17" s="13" customFormat="1" x14ac:dyDescent="0.2">
      <c r="O703" s="17"/>
      <c r="Q703" s="44"/>
    </row>
    <row r="704" spans="15:17" s="13" customFormat="1" x14ac:dyDescent="0.2">
      <c r="O704" s="17"/>
      <c r="Q704" s="44"/>
    </row>
    <row r="705" spans="15:17" s="13" customFormat="1" x14ac:dyDescent="0.2">
      <c r="O705" s="17"/>
      <c r="Q705" s="44"/>
    </row>
    <row r="706" spans="15:17" s="13" customFormat="1" x14ac:dyDescent="0.2">
      <c r="O706" s="17"/>
      <c r="Q706" s="44"/>
    </row>
    <row r="707" spans="15:17" s="13" customFormat="1" x14ac:dyDescent="0.2">
      <c r="O707" s="17"/>
      <c r="Q707" s="44"/>
    </row>
    <row r="708" spans="15:17" s="13" customFormat="1" x14ac:dyDescent="0.2">
      <c r="O708" s="17"/>
      <c r="Q708" s="44"/>
    </row>
    <row r="709" spans="15:17" s="13" customFormat="1" x14ac:dyDescent="0.2">
      <c r="O709" s="17"/>
      <c r="Q709" s="44"/>
    </row>
    <row r="710" spans="15:17" s="13" customFormat="1" x14ac:dyDescent="0.2">
      <c r="O710" s="17"/>
      <c r="Q710" s="44"/>
    </row>
    <row r="711" spans="15:17" s="13" customFormat="1" x14ac:dyDescent="0.2">
      <c r="O711" s="17"/>
      <c r="Q711" s="44"/>
    </row>
    <row r="712" spans="15:17" s="13" customFormat="1" x14ac:dyDescent="0.2">
      <c r="O712" s="17"/>
      <c r="Q712" s="44"/>
    </row>
    <row r="713" spans="15:17" s="13" customFormat="1" x14ac:dyDescent="0.2">
      <c r="O713" s="17"/>
      <c r="Q713" s="44"/>
    </row>
    <row r="714" spans="15:17" s="13" customFormat="1" x14ac:dyDescent="0.2">
      <c r="O714" s="17"/>
      <c r="Q714" s="44"/>
    </row>
    <row r="715" spans="15:17" s="13" customFormat="1" x14ac:dyDescent="0.2">
      <c r="O715" s="17"/>
      <c r="Q715" s="44"/>
    </row>
    <row r="716" spans="15:17" s="13" customFormat="1" x14ac:dyDescent="0.2">
      <c r="O716" s="17"/>
      <c r="Q716" s="44"/>
    </row>
    <row r="717" spans="15:17" s="13" customFormat="1" x14ac:dyDescent="0.2">
      <c r="O717" s="17"/>
      <c r="Q717" s="44"/>
    </row>
    <row r="718" spans="15:17" s="13" customFormat="1" x14ac:dyDescent="0.2">
      <c r="O718" s="17"/>
      <c r="Q718" s="44"/>
    </row>
    <row r="719" spans="15:17" s="13" customFormat="1" x14ac:dyDescent="0.2">
      <c r="O719" s="17"/>
      <c r="Q719" s="44"/>
    </row>
    <row r="720" spans="15:17" s="13" customFormat="1" x14ac:dyDescent="0.2">
      <c r="O720" s="17"/>
      <c r="Q720" s="44"/>
    </row>
    <row r="721" spans="15:17" s="13" customFormat="1" x14ac:dyDescent="0.2">
      <c r="O721" s="17"/>
      <c r="Q721" s="44"/>
    </row>
    <row r="722" spans="15:17" s="13" customFormat="1" x14ac:dyDescent="0.2">
      <c r="O722" s="17"/>
      <c r="Q722" s="44"/>
    </row>
    <row r="723" spans="15:17" s="13" customFormat="1" x14ac:dyDescent="0.2">
      <c r="O723" s="17"/>
      <c r="Q723" s="44"/>
    </row>
    <row r="724" spans="15:17" s="13" customFormat="1" x14ac:dyDescent="0.2">
      <c r="O724" s="17"/>
      <c r="Q724" s="44"/>
    </row>
    <row r="725" spans="15:17" s="13" customFormat="1" x14ac:dyDescent="0.2">
      <c r="O725" s="17"/>
      <c r="Q725" s="44"/>
    </row>
    <row r="726" spans="15:17" s="13" customFormat="1" x14ac:dyDescent="0.2">
      <c r="O726" s="17"/>
      <c r="Q726" s="44"/>
    </row>
    <row r="727" spans="15:17" s="13" customFormat="1" x14ac:dyDescent="0.2">
      <c r="O727" s="17"/>
      <c r="Q727" s="44"/>
    </row>
    <row r="728" spans="15:17" s="13" customFormat="1" x14ac:dyDescent="0.2">
      <c r="O728" s="17"/>
      <c r="Q728" s="44"/>
    </row>
    <row r="729" spans="15:17" s="13" customFormat="1" x14ac:dyDescent="0.2">
      <c r="O729" s="17"/>
      <c r="Q729" s="44"/>
    </row>
    <row r="730" spans="15:17" s="13" customFormat="1" x14ac:dyDescent="0.2">
      <c r="O730" s="17"/>
      <c r="Q730" s="44"/>
    </row>
    <row r="731" spans="15:17" s="13" customFormat="1" x14ac:dyDescent="0.2">
      <c r="O731" s="17"/>
      <c r="Q731" s="44"/>
    </row>
    <row r="732" spans="15:17" s="13" customFormat="1" x14ac:dyDescent="0.2">
      <c r="O732" s="17"/>
      <c r="Q732" s="44"/>
    </row>
    <row r="733" spans="15:17" s="13" customFormat="1" x14ac:dyDescent="0.2">
      <c r="O733" s="17"/>
      <c r="Q733" s="44"/>
    </row>
    <row r="734" spans="15:17" s="13" customFormat="1" x14ac:dyDescent="0.2">
      <c r="O734" s="17"/>
      <c r="Q734" s="44"/>
    </row>
    <row r="735" spans="15:17" s="13" customFormat="1" x14ac:dyDescent="0.2">
      <c r="O735" s="17"/>
      <c r="Q735" s="44"/>
    </row>
    <row r="736" spans="15:17" s="13" customFormat="1" x14ac:dyDescent="0.2">
      <c r="O736" s="17"/>
      <c r="Q736" s="44"/>
    </row>
    <row r="737" spans="15:17" s="13" customFormat="1" x14ac:dyDescent="0.2">
      <c r="O737" s="17"/>
      <c r="Q737" s="44"/>
    </row>
    <row r="738" spans="15:17" s="13" customFormat="1" x14ac:dyDescent="0.2">
      <c r="O738" s="17"/>
      <c r="Q738" s="44"/>
    </row>
    <row r="739" spans="15:17" s="13" customFormat="1" x14ac:dyDescent="0.2">
      <c r="O739" s="17"/>
      <c r="Q739" s="44"/>
    </row>
    <row r="740" spans="15:17" s="13" customFormat="1" x14ac:dyDescent="0.2">
      <c r="O740" s="17"/>
      <c r="Q740" s="44"/>
    </row>
    <row r="741" spans="15:17" s="13" customFormat="1" x14ac:dyDescent="0.2">
      <c r="O741" s="17"/>
      <c r="Q741" s="44"/>
    </row>
    <row r="742" spans="15:17" s="13" customFormat="1" x14ac:dyDescent="0.2">
      <c r="O742" s="17"/>
      <c r="Q742" s="44"/>
    </row>
    <row r="743" spans="15:17" s="13" customFormat="1" x14ac:dyDescent="0.2">
      <c r="O743" s="17"/>
      <c r="Q743" s="44"/>
    </row>
    <row r="744" spans="15:17" s="13" customFormat="1" x14ac:dyDescent="0.2">
      <c r="O744" s="17"/>
      <c r="Q744" s="44"/>
    </row>
    <row r="745" spans="15:17" s="13" customFormat="1" x14ac:dyDescent="0.2">
      <c r="O745" s="17"/>
      <c r="Q745" s="44"/>
    </row>
    <row r="746" spans="15:17" s="13" customFormat="1" x14ac:dyDescent="0.2">
      <c r="O746" s="17"/>
      <c r="Q746" s="44"/>
    </row>
    <row r="747" spans="15:17" s="13" customFormat="1" x14ac:dyDescent="0.2">
      <c r="O747" s="17"/>
      <c r="Q747" s="44"/>
    </row>
    <row r="748" spans="15:17" s="13" customFormat="1" x14ac:dyDescent="0.2">
      <c r="O748" s="17"/>
      <c r="Q748" s="44"/>
    </row>
    <row r="749" spans="15:17" s="13" customFormat="1" x14ac:dyDescent="0.2">
      <c r="O749" s="17"/>
      <c r="Q749" s="44"/>
    </row>
    <row r="750" spans="15:17" s="13" customFormat="1" x14ac:dyDescent="0.2">
      <c r="O750" s="17"/>
      <c r="Q750" s="44"/>
    </row>
    <row r="751" spans="15:17" s="13" customFormat="1" x14ac:dyDescent="0.2">
      <c r="O751" s="17"/>
      <c r="Q751" s="44"/>
    </row>
    <row r="752" spans="15:17" s="13" customFormat="1" x14ac:dyDescent="0.2">
      <c r="O752" s="17"/>
      <c r="Q752" s="44"/>
    </row>
    <row r="753" spans="15:17" s="13" customFormat="1" x14ac:dyDescent="0.2">
      <c r="O753" s="17"/>
      <c r="Q753" s="44"/>
    </row>
    <row r="754" spans="15:17" s="13" customFormat="1" x14ac:dyDescent="0.2">
      <c r="O754" s="17"/>
      <c r="Q754" s="44"/>
    </row>
    <row r="755" spans="15:17" s="13" customFormat="1" x14ac:dyDescent="0.2">
      <c r="O755" s="17"/>
      <c r="Q755" s="44"/>
    </row>
    <row r="756" spans="15:17" s="13" customFormat="1" x14ac:dyDescent="0.2">
      <c r="O756" s="17"/>
      <c r="Q756" s="44"/>
    </row>
    <row r="757" spans="15:17" s="13" customFormat="1" x14ac:dyDescent="0.2">
      <c r="O757" s="17"/>
      <c r="Q757" s="44"/>
    </row>
    <row r="758" spans="15:17" s="13" customFormat="1" x14ac:dyDescent="0.2">
      <c r="O758" s="17"/>
      <c r="Q758" s="44"/>
    </row>
    <row r="759" spans="15:17" s="13" customFormat="1" x14ac:dyDescent="0.2">
      <c r="O759" s="17"/>
      <c r="Q759" s="44"/>
    </row>
    <row r="760" spans="15:17" s="13" customFormat="1" x14ac:dyDescent="0.2">
      <c r="O760" s="17"/>
      <c r="Q760" s="44"/>
    </row>
    <row r="761" spans="15:17" s="13" customFormat="1" x14ac:dyDescent="0.2">
      <c r="O761" s="17"/>
      <c r="Q761" s="44"/>
    </row>
    <row r="762" spans="15:17" s="13" customFormat="1" x14ac:dyDescent="0.2">
      <c r="O762" s="17"/>
      <c r="Q762" s="44"/>
    </row>
    <row r="763" spans="15:17" s="13" customFormat="1" x14ac:dyDescent="0.2">
      <c r="O763" s="17"/>
      <c r="Q763" s="44"/>
    </row>
    <row r="764" spans="15:17" s="13" customFormat="1" x14ac:dyDescent="0.2">
      <c r="O764" s="17"/>
      <c r="Q764" s="44"/>
    </row>
    <row r="765" spans="15:17" s="13" customFormat="1" x14ac:dyDescent="0.2">
      <c r="O765" s="17"/>
      <c r="Q765" s="44"/>
    </row>
    <row r="766" spans="15:17" s="13" customFormat="1" x14ac:dyDescent="0.2">
      <c r="O766" s="17"/>
      <c r="Q766" s="44"/>
    </row>
    <row r="767" spans="15:17" s="13" customFormat="1" x14ac:dyDescent="0.2">
      <c r="O767" s="17"/>
      <c r="Q767" s="44"/>
    </row>
    <row r="768" spans="15:17" s="13" customFormat="1" x14ac:dyDescent="0.2">
      <c r="O768" s="17"/>
      <c r="Q768" s="44"/>
    </row>
    <row r="769" spans="15:17" s="13" customFormat="1" x14ac:dyDescent="0.2">
      <c r="O769" s="17"/>
      <c r="Q769" s="44"/>
    </row>
    <row r="770" spans="15:17" s="13" customFormat="1" x14ac:dyDescent="0.2">
      <c r="O770" s="17"/>
      <c r="Q770" s="44"/>
    </row>
    <row r="771" spans="15:17" s="13" customFormat="1" x14ac:dyDescent="0.2">
      <c r="O771" s="17"/>
      <c r="Q771" s="44"/>
    </row>
    <row r="772" spans="15:17" s="13" customFormat="1" x14ac:dyDescent="0.2">
      <c r="O772" s="17"/>
      <c r="Q772" s="44"/>
    </row>
    <row r="773" spans="15:17" s="13" customFormat="1" x14ac:dyDescent="0.2">
      <c r="O773" s="17"/>
      <c r="Q773" s="44"/>
    </row>
    <row r="774" spans="15:17" s="13" customFormat="1" x14ac:dyDescent="0.2">
      <c r="O774" s="17"/>
      <c r="Q774" s="44"/>
    </row>
    <row r="775" spans="15:17" s="13" customFormat="1" x14ac:dyDescent="0.2">
      <c r="O775" s="17"/>
      <c r="Q775" s="44"/>
    </row>
    <row r="776" spans="15:17" s="13" customFormat="1" x14ac:dyDescent="0.2">
      <c r="O776" s="17"/>
      <c r="Q776" s="44"/>
    </row>
    <row r="777" spans="15:17" s="13" customFormat="1" x14ac:dyDescent="0.2">
      <c r="O777" s="17"/>
      <c r="Q777" s="44"/>
    </row>
    <row r="778" spans="15:17" s="13" customFormat="1" x14ac:dyDescent="0.2">
      <c r="O778" s="17"/>
      <c r="Q778" s="44"/>
    </row>
    <row r="779" spans="15:17" s="13" customFormat="1" x14ac:dyDescent="0.2">
      <c r="O779" s="17"/>
      <c r="Q779" s="44"/>
    </row>
    <row r="780" spans="15:17" s="13" customFormat="1" x14ac:dyDescent="0.2">
      <c r="O780" s="17"/>
      <c r="Q780" s="44"/>
    </row>
    <row r="781" spans="15:17" s="13" customFormat="1" x14ac:dyDescent="0.2">
      <c r="O781" s="17"/>
      <c r="Q781" s="44"/>
    </row>
    <row r="782" spans="15:17" s="13" customFormat="1" x14ac:dyDescent="0.2">
      <c r="O782" s="17"/>
      <c r="Q782" s="44"/>
    </row>
    <row r="783" spans="15:17" s="13" customFormat="1" x14ac:dyDescent="0.2">
      <c r="O783" s="17"/>
      <c r="Q783" s="44"/>
    </row>
    <row r="784" spans="15:17" s="13" customFormat="1" x14ac:dyDescent="0.2">
      <c r="O784" s="17"/>
      <c r="Q784" s="44"/>
    </row>
    <row r="785" spans="15:17" s="13" customFormat="1" x14ac:dyDescent="0.2">
      <c r="O785" s="17"/>
      <c r="Q785" s="44"/>
    </row>
    <row r="786" spans="15:17" s="13" customFormat="1" x14ac:dyDescent="0.2">
      <c r="O786" s="17"/>
      <c r="Q786" s="44"/>
    </row>
    <row r="787" spans="15:17" s="13" customFormat="1" x14ac:dyDescent="0.2">
      <c r="O787" s="17"/>
      <c r="Q787" s="44"/>
    </row>
    <row r="788" spans="15:17" s="13" customFormat="1" x14ac:dyDescent="0.2">
      <c r="O788" s="17"/>
      <c r="Q788" s="44"/>
    </row>
    <row r="789" spans="15:17" s="13" customFormat="1" x14ac:dyDescent="0.2">
      <c r="O789" s="17"/>
      <c r="Q789" s="44"/>
    </row>
    <row r="790" spans="15:17" s="13" customFormat="1" x14ac:dyDescent="0.2">
      <c r="O790" s="17"/>
      <c r="Q790" s="44"/>
    </row>
    <row r="791" spans="15:17" s="13" customFormat="1" x14ac:dyDescent="0.2">
      <c r="O791" s="17"/>
      <c r="Q791" s="44"/>
    </row>
    <row r="792" spans="15:17" s="13" customFormat="1" x14ac:dyDescent="0.2">
      <c r="O792" s="17"/>
      <c r="Q792" s="44"/>
    </row>
    <row r="793" spans="15:17" s="13" customFormat="1" x14ac:dyDescent="0.2">
      <c r="O793" s="17"/>
      <c r="Q793" s="44"/>
    </row>
    <row r="794" spans="15:17" s="13" customFormat="1" x14ac:dyDescent="0.2">
      <c r="O794" s="17"/>
      <c r="Q794" s="44"/>
    </row>
    <row r="795" spans="15:17" s="13" customFormat="1" x14ac:dyDescent="0.2">
      <c r="O795" s="17"/>
      <c r="Q795" s="44"/>
    </row>
    <row r="796" spans="15:17" s="13" customFormat="1" x14ac:dyDescent="0.2">
      <c r="O796" s="17"/>
      <c r="Q796" s="44"/>
    </row>
    <row r="797" spans="15:17" s="13" customFormat="1" x14ac:dyDescent="0.2">
      <c r="O797" s="17"/>
      <c r="Q797" s="44"/>
    </row>
    <row r="798" spans="15:17" s="13" customFormat="1" x14ac:dyDescent="0.2">
      <c r="O798" s="17"/>
      <c r="Q798" s="44"/>
    </row>
    <row r="799" spans="15:17" s="13" customFormat="1" x14ac:dyDescent="0.2">
      <c r="O799" s="17"/>
      <c r="Q799" s="44"/>
    </row>
    <row r="800" spans="15:17" s="13" customFormat="1" x14ac:dyDescent="0.2">
      <c r="O800" s="17"/>
      <c r="Q800" s="44"/>
    </row>
    <row r="801" spans="15:17" s="13" customFormat="1" x14ac:dyDescent="0.2">
      <c r="O801" s="17"/>
      <c r="Q801" s="44"/>
    </row>
    <row r="802" spans="15:17" s="13" customFormat="1" x14ac:dyDescent="0.2">
      <c r="O802" s="17"/>
      <c r="Q802" s="44"/>
    </row>
    <row r="803" spans="15:17" s="13" customFormat="1" x14ac:dyDescent="0.2">
      <c r="O803" s="17"/>
      <c r="Q803" s="44"/>
    </row>
    <row r="804" spans="15:17" s="13" customFormat="1" x14ac:dyDescent="0.2">
      <c r="O804" s="17"/>
      <c r="Q804" s="44"/>
    </row>
    <row r="805" spans="15:17" s="13" customFormat="1" x14ac:dyDescent="0.2">
      <c r="O805" s="17"/>
      <c r="Q805" s="44"/>
    </row>
    <row r="806" spans="15:17" s="13" customFormat="1" x14ac:dyDescent="0.2">
      <c r="O806" s="17"/>
      <c r="Q806" s="44"/>
    </row>
    <row r="807" spans="15:17" s="13" customFormat="1" x14ac:dyDescent="0.2">
      <c r="O807" s="17"/>
      <c r="Q807" s="44"/>
    </row>
    <row r="808" spans="15:17" s="13" customFormat="1" x14ac:dyDescent="0.2">
      <c r="O808" s="17"/>
      <c r="Q808" s="44"/>
    </row>
    <row r="809" spans="15:17" s="13" customFormat="1" x14ac:dyDescent="0.2">
      <c r="O809" s="17"/>
      <c r="Q809" s="44"/>
    </row>
    <row r="810" spans="15:17" s="13" customFormat="1" x14ac:dyDescent="0.2">
      <c r="O810" s="17"/>
      <c r="Q810" s="44"/>
    </row>
    <row r="811" spans="15:17" s="13" customFormat="1" x14ac:dyDescent="0.2">
      <c r="O811" s="17"/>
      <c r="Q811" s="44"/>
    </row>
    <row r="812" spans="15:17" s="13" customFormat="1" x14ac:dyDescent="0.2">
      <c r="O812" s="17"/>
      <c r="Q812" s="44"/>
    </row>
    <row r="813" spans="15:17" s="13" customFormat="1" x14ac:dyDescent="0.2">
      <c r="O813" s="17"/>
      <c r="Q813" s="44"/>
    </row>
    <row r="814" spans="15:17" s="13" customFormat="1" x14ac:dyDescent="0.2">
      <c r="O814" s="17"/>
      <c r="Q814" s="44"/>
    </row>
    <row r="815" spans="15:17" s="13" customFormat="1" x14ac:dyDescent="0.2">
      <c r="O815" s="17"/>
      <c r="Q815" s="44"/>
    </row>
    <row r="816" spans="15:17" s="13" customFormat="1" x14ac:dyDescent="0.2">
      <c r="O816" s="17"/>
      <c r="Q816" s="44"/>
    </row>
    <row r="817" spans="15:17" s="13" customFormat="1" x14ac:dyDescent="0.2">
      <c r="O817" s="17"/>
      <c r="Q817" s="44"/>
    </row>
    <row r="818" spans="15:17" s="13" customFormat="1" x14ac:dyDescent="0.2">
      <c r="O818" s="17"/>
      <c r="Q818" s="44"/>
    </row>
    <row r="819" spans="15:17" s="13" customFormat="1" x14ac:dyDescent="0.2">
      <c r="O819" s="17"/>
      <c r="Q819" s="44"/>
    </row>
    <row r="820" spans="15:17" s="13" customFormat="1" x14ac:dyDescent="0.2">
      <c r="O820" s="17"/>
      <c r="Q820" s="44"/>
    </row>
    <row r="821" spans="15:17" s="13" customFormat="1" x14ac:dyDescent="0.2">
      <c r="O821" s="17"/>
      <c r="Q821" s="44"/>
    </row>
    <row r="822" spans="15:17" s="13" customFormat="1" x14ac:dyDescent="0.2">
      <c r="O822" s="17"/>
      <c r="Q822" s="44"/>
    </row>
    <row r="823" spans="15:17" s="13" customFormat="1" x14ac:dyDescent="0.2">
      <c r="O823" s="17"/>
      <c r="Q823" s="44"/>
    </row>
    <row r="824" spans="15:17" s="13" customFormat="1" x14ac:dyDescent="0.2">
      <c r="O824" s="17"/>
      <c r="Q824" s="44"/>
    </row>
    <row r="825" spans="15:17" s="13" customFormat="1" x14ac:dyDescent="0.2">
      <c r="O825" s="17"/>
      <c r="Q825" s="44"/>
    </row>
    <row r="826" spans="15:17" s="13" customFormat="1" x14ac:dyDescent="0.2">
      <c r="O826" s="17"/>
      <c r="Q826" s="44"/>
    </row>
    <row r="827" spans="15:17" s="13" customFormat="1" x14ac:dyDescent="0.2">
      <c r="O827" s="17"/>
      <c r="Q827" s="44"/>
    </row>
    <row r="828" spans="15:17" s="13" customFormat="1" x14ac:dyDescent="0.2">
      <c r="O828" s="17"/>
      <c r="Q828" s="44"/>
    </row>
    <row r="829" spans="15:17" s="13" customFormat="1" x14ac:dyDescent="0.2">
      <c r="O829" s="17"/>
      <c r="Q829" s="44"/>
    </row>
    <row r="830" spans="15:17" s="13" customFormat="1" x14ac:dyDescent="0.2">
      <c r="O830" s="17"/>
      <c r="Q830" s="44"/>
    </row>
    <row r="831" spans="15:17" s="13" customFormat="1" x14ac:dyDescent="0.2">
      <c r="O831" s="17"/>
      <c r="Q831" s="44"/>
    </row>
    <row r="832" spans="15:17" s="13" customFormat="1" x14ac:dyDescent="0.2">
      <c r="O832" s="17"/>
      <c r="Q832" s="44"/>
    </row>
    <row r="833" spans="15:17" s="13" customFormat="1" x14ac:dyDescent="0.2">
      <c r="O833" s="17"/>
      <c r="Q833" s="44"/>
    </row>
    <row r="834" spans="15:17" s="13" customFormat="1" x14ac:dyDescent="0.2">
      <c r="O834" s="17"/>
      <c r="Q834" s="44"/>
    </row>
    <row r="835" spans="15:17" s="13" customFormat="1" x14ac:dyDescent="0.2">
      <c r="O835" s="17"/>
      <c r="Q835" s="44"/>
    </row>
    <row r="836" spans="15:17" s="13" customFormat="1" x14ac:dyDescent="0.2">
      <c r="Q836" s="44"/>
    </row>
    <row r="837" spans="15:17" s="13" customFormat="1" x14ac:dyDescent="0.2">
      <c r="Q837" s="44"/>
    </row>
    <row r="838" spans="15:17" s="13" customFormat="1" x14ac:dyDescent="0.2">
      <c r="Q838" s="44"/>
    </row>
    <row r="839" spans="15:17" s="13" customFormat="1" x14ac:dyDescent="0.2">
      <c r="Q839" s="44"/>
    </row>
    <row r="840" spans="15:17" s="13" customFormat="1" x14ac:dyDescent="0.2">
      <c r="Q840" s="44"/>
    </row>
    <row r="841" spans="15:17" s="13" customFormat="1" x14ac:dyDescent="0.2">
      <c r="Q841" s="44"/>
    </row>
    <row r="842" spans="15:17" s="13" customFormat="1" x14ac:dyDescent="0.2">
      <c r="Q842" s="44"/>
    </row>
    <row r="843" spans="15:17" s="13" customFormat="1" x14ac:dyDescent="0.2">
      <c r="Q843" s="44"/>
    </row>
    <row r="844" spans="15:17" s="13" customFormat="1" x14ac:dyDescent="0.2">
      <c r="Q844" s="44"/>
    </row>
    <row r="845" spans="15:17" s="13" customFormat="1" x14ac:dyDescent="0.2">
      <c r="Q845" s="44"/>
    </row>
    <row r="846" spans="15:17" s="13" customFormat="1" x14ac:dyDescent="0.2">
      <c r="Q846" s="44"/>
    </row>
    <row r="847" spans="15:17" s="13" customFormat="1" x14ac:dyDescent="0.2">
      <c r="Q847" s="44"/>
    </row>
    <row r="848" spans="15:17" s="13" customFormat="1" x14ac:dyDescent="0.2">
      <c r="Q848" s="44"/>
    </row>
    <row r="849" spans="17:17" s="13" customFormat="1" x14ac:dyDescent="0.2">
      <c r="Q849" s="44"/>
    </row>
    <row r="850" spans="17:17" s="13" customFormat="1" x14ac:dyDescent="0.2">
      <c r="Q850" s="44"/>
    </row>
    <row r="851" spans="17:17" s="13" customFormat="1" x14ac:dyDescent="0.2">
      <c r="Q851" s="44"/>
    </row>
    <row r="852" spans="17:17" s="13" customFormat="1" x14ac:dyDescent="0.2">
      <c r="Q852" s="44"/>
    </row>
    <row r="853" spans="17:17" s="13" customFormat="1" x14ac:dyDescent="0.2">
      <c r="Q853" s="44"/>
    </row>
    <row r="854" spans="17:17" s="13" customFormat="1" x14ac:dyDescent="0.2">
      <c r="Q854" s="44"/>
    </row>
    <row r="855" spans="17:17" s="13" customFormat="1" x14ac:dyDescent="0.2">
      <c r="Q855" s="44"/>
    </row>
    <row r="856" spans="17:17" s="13" customFormat="1" x14ac:dyDescent="0.2">
      <c r="Q856" s="44"/>
    </row>
    <row r="857" spans="17:17" s="13" customFormat="1" x14ac:dyDescent="0.2">
      <c r="Q857" s="44"/>
    </row>
    <row r="858" spans="17:17" s="13" customFormat="1" x14ac:dyDescent="0.2">
      <c r="Q858" s="44"/>
    </row>
    <row r="859" spans="17:17" s="13" customFormat="1" x14ac:dyDescent="0.2">
      <c r="Q859" s="44"/>
    </row>
    <row r="860" spans="17:17" s="13" customFormat="1" x14ac:dyDescent="0.2">
      <c r="Q860" s="44"/>
    </row>
    <row r="861" spans="17:17" s="13" customFormat="1" x14ac:dyDescent="0.2">
      <c r="Q861" s="44"/>
    </row>
    <row r="862" spans="17:17" s="13" customFormat="1" x14ac:dyDescent="0.2">
      <c r="Q862" s="44"/>
    </row>
    <row r="863" spans="17:17" s="13" customFormat="1" x14ac:dyDescent="0.2">
      <c r="Q863" s="44"/>
    </row>
    <row r="864" spans="17:17" s="13" customFormat="1" x14ac:dyDescent="0.2">
      <c r="Q864" s="44"/>
    </row>
    <row r="865" spans="17:17" s="13" customFormat="1" x14ac:dyDescent="0.2">
      <c r="Q865" s="44"/>
    </row>
    <row r="866" spans="17:17" s="13" customFormat="1" x14ac:dyDescent="0.2">
      <c r="Q866" s="44"/>
    </row>
    <row r="867" spans="17:17" s="13" customFormat="1" x14ac:dyDescent="0.2">
      <c r="Q867" s="44"/>
    </row>
    <row r="868" spans="17:17" s="13" customFormat="1" x14ac:dyDescent="0.2">
      <c r="Q868" s="44"/>
    </row>
    <row r="869" spans="17:17" s="13" customFormat="1" x14ac:dyDescent="0.2">
      <c r="Q869" s="44"/>
    </row>
    <row r="870" spans="17:17" s="13" customFormat="1" x14ac:dyDescent="0.2">
      <c r="Q870" s="44"/>
    </row>
    <row r="871" spans="17:17" s="13" customFormat="1" x14ac:dyDescent="0.2">
      <c r="Q871" s="44"/>
    </row>
    <row r="872" spans="17:17" s="13" customFormat="1" x14ac:dyDescent="0.2">
      <c r="Q872" s="44"/>
    </row>
    <row r="873" spans="17:17" s="13" customFormat="1" x14ac:dyDescent="0.2">
      <c r="Q873" s="44"/>
    </row>
    <row r="874" spans="17:17" s="13" customFormat="1" x14ac:dyDescent="0.2">
      <c r="Q874" s="44"/>
    </row>
    <row r="875" spans="17:17" s="13" customFormat="1" x14ac:dyDescent="0.2">
      <c r="Q875" s="44"/>
    </row>
    <row r="876" spans="17:17" s="13" customFormat="1" x14ac:dyDescent="0.2">
      <c r="Q876" s="44"/>
    </row>
    <row r="877" spans="17:17" s="13" customFormat="1" x14ac:dyDescent="0.2">
      <c r="Q877" s="44"/>
    </row>
    <row r="878" spans="17:17" s="13" customFormat="1" x14ac:dyDescent="0.2">
      <c r="Q878" s="44"/>
    </row>
    <row r="879" spans="17:17" s="13" customFormat="1" x14ac:dyDescent="0.2">
      <c r="Q879" s="44"/>
    </row>
    <row r="880" spans="17:17" s="13" customFormat="1" x14ac:dyDescent="0.2">
      <c r="Q880" s="44"/>
    </row>
    <row r="881" spans="17:17" s="13" customFormat="1" x14ac:dyDescent="0.2">
      <c r="Q881" s="44"/>
    </row>
    <row r="882" spans="17:17" s="13" customFormat="1" x14ac:dyDescent="0.2">
      <c r="Q882" s="44"/>
    </row>
    <row r="883" spans="17:17" s="13" customFormat="1" x14ac:dyDescent="0.2">
      <c r="Q883" s="44"/>
    </row>
    <row r="884" spans="17:17" s="13" customFormat="1" x14ac:dyDescent="0.2">
      <c r="Q884" s="44"/>
    </row>
    <row r="885" spans="17:17" s="13" customFormat="1" x14ac:dyDescent="0.2">
      <c r="Q885" s="44"/>
    </row>
    <row r="886" spans="17:17" s="13" customFormat="1" x14ac:dyDescent="0.2">
      <c r="Q886" s="44"/>
    </row>
    <row r="887" spans="17:17" s="13" customFormat="1" x14ac:dyDescent="0.2">
      <c r="Q887" s="44"/>
    </row>
    <row r="888" spans="17:17" s="13" customFormat="1" x14ac:dyDescent="0.2">
      <c r="Q888" s="44"/>
    </row>
    <row r="889" spans="17:17" s="13" customFormat="1" x14ac:dyDescent="0.2">
      <c r="Q889" s="44"/>
    </row>
    <row r="890" spans="17:17" s="13" customFormat="1" x14ac:dyDescent="0.2">
      <c r="Q890" s="44"/>
    </row>
    <row r="891" spans="17:17" s="13" customFormat="1" x14ac:dyDescent="0.2">
      <c r="Q891" s="44"/>
    </row>
    <row r="892" spans="17:17" s="13" customFormat="1" x14ac:dyDescent="0.2">
      <c r="Q892" s="44"/>
    </row>
    <row r="893" spans="17:17" s="13" customFormat="1" x14ac:dyDescent="0.2">
      <c r="Q893" s="44"/>
    </row>
    <row r="894" spans="17:17" s="13" customFormat="1" x14ac:dyDescent="0.2">
      <c r="Q894" s="44"/>
    </row>
    <row r="895" spans="17:17" s="13" customFormat="1" x14ac:dyDescent="0.2">
      <c r="Q895" s="44"/>
    </row>
    <row r="896" spans="17:17" s="13" customFormat="1" x14ac:dyDescent="0.2">
      <c r="Q896" s="44"/>
    </row>
    <row r="897" spans="17:17" s="13" customFormat="1" x14ac:dyDescent="0.2">
      <c r="Q897" s="44"/>
    </row>
    <row r="898" spans="17:17" s="13" customFormat="1" x14ac:dyDescent="0.2">
      <c r="Q898" s="44"/>
    </row>
    <row r="899" spans="17:17" s="13" customFormat="1" x14ac:dyDescent="0.2">
      <c r="Q899" s="44"/>
    </row>
    <row r="900" spans="17:17" s="13" customFormat="1" x14ac:dyDescent="0.2">
      <c r="Q900" s="44"/>
    </row>
    <row r="901" spans="17:17" s="13" customFormat="1" x14ac:dyDescent="0.2">
      <c r="Q901" s="44"/>
    </row>
    <row r="902" spans="17:17" s="13" customFormat="1" x14ac:dyDescent="0.2">
      <c r="Q902" s="44"/>
    </row>
    <row r="903" spans="17:17" s="13" customFormat="1" x14ac:dyDescent="0.2">
      <c r="Q903" s="44"/>
    </row>
    <row r="904" spans="17:17" s="13" customFormat="1" x14ac:dyDescent="0.2">
      <c r="Q904" s="44"/>
    </row>
    <row r="905" spans="17:17" s="13" customFormat="1" x14ac:dyDescent="0.2">
      <c r="Q905" s="44"/>
    </row>
    <row r="906" spans="17:17" s="13" customFormat="1" x14ac:dyDescent="0.2">
      <c r="Q906" s="44"/>
    </row>
    <row r="907" spans="17:17" s="13" customFormat="1" x14ac:dyDescent="0.2">
      <c r="Q907" s="44"/>
    </row>
    <row r="908" spans="17:17" s="13" customFormat="1" x14ac:dyDescent="0.2">
      <c r="Q908" s="44"/>
    </row>
    <row r="909" spans="17:17" s="13" customFormat="1" x14ac:dyDescent="0.2">
      <c r="Q909" s="44"/>
    </row>
    <row r="910" spans="17:17" s="13" customFormat="1" x14ac:dyDescent="0.2">
      <c r="Q910" s="44"/>
    </row>
    <row r="911" spans="17:17" s="13" customFormat="1" x14ac:dyDescent="0.2">
      <c r="Q911" s="44"/>
    </row>
    <row r="912" spans="17:17" s="13" customFormat="1" x14ac:dyDescent="0.2">
      <c r="Q912" s="44"/>
    </row>
    <row r="913" spans="17:17" s="13" customFormat="1" x14ac:dyDescent="0.2">
      <c r="Q913" s="44"/>
    </row>
    <row r="914" spans="17:17" s="13" customFormat="1" x14ac:dyDescent="0.2">
      <c r="Q914" s="44"/>
    </row>
    <row r="915" spans="17:17" s="13" customFormat="1" x14ac:dyDescent="0.2">
      <c r="Q915" s="44"/>
    </row>
    <row r="916" spans="17:17" s="13" customFormat="1" x14ac:dyDescent="0.2">
      <c r="Q916" s="44"/>
    </row>
    <row r="917" spans="17:17" s="13" customFormat="1" x14ac:dyDescent="0.2">
      <c r="Q917" s="44"/>
    </row>
    <row r="918" spans="17:17" s="13" customFormat="1" x14ac:dyDescent="0.2">
      <c r="Q918" s="44"/>
    </row>
    <row r="919" spans="17:17" s="13" customFormat="1" x14ac:dyDescent="0.2">
      <c r="Q919" s="44"/>
    </row>
    <row r="920" spans="17:17" s="13" customFormat="1" x14ac:dyDescent="0.2">
      <c r="Q920" s="44"/>
    </row>
    <row r="921" spans="17:17" s="13" customFormat="1" x14ac:dyDescent="0.2">
      <c r="Q921" s="44"/>
    </row>
    <row r="922" spans="17:17" s="13" customFormat="1" x14ac:dyDescent="0.2">
      <c r="Q922" s="44"/>
    </row>
    <row r="923" spans="17:17" s="13" customFormat="1" x14ac:dyDescent="0.2">
      <c r="Q923" s="44"/>
    </row>
    <row r="924" spans="17:17" s="13" customFormat="1" x14ac:dyDescent="0.2">
      <c r="Q924" s="44"/>
    </row>
    <row r="925" spans="17:17" s="13" customFormat="1" x14ac:dyDescent="0.2">
      <c r="Q925" s="44"/>
    </row>
    <row r="926" spans="17:17" s="13" customFormat="1" x14ac:dyDescent="0.2">
      <c r="Q926" s="44"/>
    </row>
    <row r="927" spans="17:17" s="13" customFormat="1" x14ac:dyDescent="0.2">
      <c r="Q927" s="44"/>
    </row>
    <row r="928" spans="17:17" s="13" customFormat="1" x14ac:dyDescent="0.2">
      <c r="Q928" s="44"/>
    </row>
    <row r="929" spans="17:17" s="13" customFormat="1" x14ac:dyDescent="0.2">
      <c r="Q929" s="44"/>
    </row>
    <row r="930" spans="17:17" s="13" customFormat="1" x14ac:dyDescent="0.2">
      <c r="Q930" s="44"/>
    </row>
    <row r="931" spans="17:17" s="13" customFormat="1" x14ac:dyDescent="0.2">
      <c r="Q931" s="44"/>
    </row>
    <row r="932" spans="17:17" s="13" customFormat="1" x14ac:dyDescent="0.2">
      <c r="Q932" s="44"/>
    </row>
    <row r="933" spans="17:17" s="13" customFormat="1" x14ac:dyDescent="0.2">
      <c r="Q933" s="44"/>
    </row>
    <row r="934" spans="17:17" s="13" customFormat="1" x14ac:dyDescent="0.2">
      <c r="Q934" s="44"/>
    </row>
    <row r="935" spans="17:17" s="13" customFormat="1" x14ac:dyDescent="0.2">
      <c r="Q935" s="44"/>
    </row>
    <row r="936" spans="17:17" s="13" customFormat="1" x14ac:dyDescent="0.2">
      <c r="Q936" s="44"/>
    </row>
    <row r="937" spans="17:17" s="13" customFormat="1" x14ac:dyDescent="0.2">
      <c r="Q937" s="44"/>
    </row>
    <row r="938" spans="17:17" s="13" customFormat="1" x14ac:dyDescent="0.2">
      <c r="Q938" s="44"/>
    </row>
    <row r="939" spans="17:17" s="13" customFormat="1" x14ac:dyDescent="0.2">
      <c r="Q939" s="44"/>
    </row>
    <row r="940" spans="17:17" s="13" customFormat="1" x14ac:dyDescent="0.2">
      <c r="Q940" s="44"/>
    </row>
    <row r="941" spans="17:17" s="13" customFormat="1" x14ac:dyDescent="0.2">
      <c r="Q941" s="44"/>
    </row>
    <row r="942" spans="17:17" s="13" customFormat="1" x14ac:dyDescent="0.2">
      <c r="Q942" s="44"/>
    </row>
    <row r="943" spans="17:17" s="13" customFormat="1" x14ac:dyDescent="0.2">
      <c r="Q943" s="44"/>
    </row>
    <row r="944" spans="17:17" s="13" customFormat="1" x14ac:dyDescent="0.2">
      <c r="Q944" s="44"/>
    </row>
    <row r="945" spans="17:17" s="13" customFormat="1" x14ac:dyDescent="0.2">
      <c r="Q945" s="44"/>
    </row>
    <row r="946" spans="17:17" s="13" customFormat="1" x14ac:dyDescent="0.2">
      <c r="Q946" s="44"/>
    </row>
    <row r="947" spans="17:17" s="13" customFormat="1" x14ac:dyDescent="0.2">
      <c r="Q947" s="44"/>
    </row>
    <row r="948" spans="17:17" s="13" customFormat="1" x14ac:dyDescent="0.2">
      <c r="Q948" s="44"/>
    </row>
    <row r="949" spans="17:17" s="13" customFormat="1" x14ac:dyDescent="0.2">
      <c r="Q949" s="44"/>
    </row>
    <row r="950" spans="17:17" s="13" customFormat="1" x14ac:dyDescent="0.2">
      <c r="Q950" s="44"/>
    </row>
    <row r="951" spans="17:17" s="13" customFormat="1" x14ac:dyDescent="0.2">
      <c r="Q951" s="44"/>
    </row>
    <row r="952" spans="17:17" s="13" customFormat="1" x14ac:dyDescent="0.2">
      <c r="Q952" s="44"/>
    </row>
    <row r="953" spans="17:17" s="13" customFormat="1" x14ac:dyDescent="0.2">
      <c r="Q953" s="44"/>
    </row>
    <row r="954" spans="17:17" s="13" customFormat="1" x14ac:dyDescent="0.2">
      <c r="Q954" s="44"/>
    </row>
    <row r="955" spans="17:17" s="13" customFormat="1" x14ac:dyDescent="0.2">
      <c r="Q955" s="44"/>
    </row>
    <row r="956" spans="17:17" s="13" customFormat="1" x14ac:dyDescent="0.2">
      <c r="Q956" s="44"/>
    </row>
    <row r="957" spans="17:17" s="13" customFormat="1" x14ac:dyDescent="0.2">
      <c r="Q957" s="44"/>
    </row>
    <row r="958" spans="17:17" s="13" customFormat="1" x14ac:dyDescent="0.2">
      <c r="Q958" s="44"/>
    </row>
    <row r="959" spans="17:17" s="13" customFormat="1" x14ac:dyDescent="0.2">
      <c r="Q959" s="44"/>
    </row>
    <row r="960" spans="17:17" s="13" customFormat="1" x14ac:dyDescent="0.2">
      <c r="Q960" s="44"/>
    </row>
    <row r="961" spans="17:17" s="13" customFormat="1" x14ac:dyDescent="0.2">
      <c r="Q961" s="44"/>
    </row>
    <row r="962" spans="17:17" s="13" customFormat="1" x14ac:dyDescent="0.2">
      <c r="Q962" s="44"/>
    </row>
    <row r="963" spans="17:17" s="13" customFormat="1" x14ac:dyDescent="0.2">
      <c r="Q963" s="44"/>
    </row>
    <row r="964" spans="17:17" s="13" customFormat="1" x14ac:dyDescent="0.2">
      <c r="Q964" s="44"/>
    </row>
    <row r="965" spans="17:17" s="13" customFormat="1" x14ac:dyDescent="0.2">
      <c r="Q965" s="44"/>
    </row>
    <row r="966" spans="17:17" s="13" customFormat="1" x14ac:dyDescent="0.2">
      <c r="Q966" s="44"/>
    </row>
    <row r="967" spans="17:17" s="13" customFormat="1" x14ac:dyDescent="0.2">
      <c r="Q967" s="44"/>
    </row>
    <row r="968" spans="17:17" s="13" customFormat="1" x14ac:dyDescent="0.2">
      <c r="Q968" s="44"/>
    </row>
    <row r="969" spans="17:17" s="13" customFormat="1" x14ac:dyDescent="0.2">
      <c r="Q969" s="44"/>
    </row>
    <row r="970" spans="17:17" s="13" customFormat="1" x14ac:dyDescent="0.2">
      <c r="Q970" s="44"/>
    </row>
    <row r="971" spans="17:17" s="13" customFormat="1" x14ac:dyDescent="0.2">
      <c r="Q971" s="44"/>
    </row>
    <row r="972" spans="17:17" s="13" customFormat="1" x14ac:dyDescent="0.2">
      <c r="Q972" s="44"/>
    </row>
    <row r="973" spans="17:17" s="13" customFormat="1" x14ac:dyDescent="0.2">
      <c r="Q973" s="44"/>
    </row>
    <row r="974" spans="17:17" s="13" customFormat="1" x14ac:dyDescent="0.2">
      <c r="Q974" s="44"/>
    </row>
    <row r="975" spans="17:17" s="13" customFormat="1" x14ac:dyDescent="0.2">
      <c r="Q975" s="44"/>
    </row>
    <row r="976" spans="17:17" s="13" customFormat="1" x14ac:dyDescent="0.2">
      <c r="Q976" s="44"/>
    </row>
    <row r="977" spans="17:17" s="13" customFormat="1" x14ac:dyDescent="0.2">
      <c r="Q977" s="44"/>
    </row>
    <row r="978" spans="17:17" s="13" customFormat="1" x14ac:dyDescent="0.2">
      <c r="Q978" s="44"/>
    </row>
    <row r="979" spans="17:17" s="13" customFormat="1" x14ac:dyDescent="0.2">
      <c r="Q979" s="44"/>
    </row>
    <row r="980" spans="17:17" s="13" customFormat="1" x14ac:dyDescent="0.2">
      <c r="Q980" s="44"/>
    </row>
    <row r="981" spans="17:17" s="13" customFormat="1" x14ac:dyDescent="0.2">
      <c r="Q981" s="44"/>
    </row>
    <row r="982" spans="17:17" s="13" customFormat="1" x14ac:dyDescent="0.2">
      <c r="Q982" s="44"/>
    </row>
    <row r="983" spans="17:17" s="13" customFormat="1" x14ac:dyDescent="0.2">
      <c r="Q983" s="44"/>
    </row>
    <row r="984" spans="17:17" s="13" customFormat="1" x14ac:dyDescent="0.2">
      <c r="Q984" s="44"/>
    </row>
    <row r="985" spans="17:17" s="13" customFormat="1" x14ac:dyDescent="0.2">
      <c r="Q985" s="44"/>
    </row>
    <row r="986" spans="17:17" s="13" customFormat="1" x14ac:dyDescent="0.2">
      <c r="Q986" s="44"/>
    </row>
    <row r="987" spans="17:17" s="13" customFormat="1" x14ac:dyDescent="0.2">
      <c r="Q987" s="44"/>
    </row>
    <row r="988" spans="17:17" s="13" customFormat="1" x14ac:dyDescent="0.2">
      <c r="Q988" s="44"/>
    </row>
    <row r="989" spans="17:17" s="13" customFormat="1" x14ac:dyDescent="0.2">
      <c r="Q989" s="44"/>
    </row>
    <row r="990" spans="17:17" s="13" customFormat="1" x14ac:dyDescent="0.2">
      <c r="Q990" s="44"/>
    </row>
    <row r="991" spans="17:17" s="13" customFormat="1" x14ac:dyDescent="0.2">
      <c r="Q991" s="44"/>
    </row>
    <row r="992" spans="17:17" s="13" customFormat="1" x14ac:dyDescent="0.2">
      <c r="Q992" s="44"/>
    </row>
    <row r="993" spans="17:17" s="13" customFormat="1" x14ac:dyDescent="0.2">
      <c r="Q993" s="44"/>
    </row>
    <row r="994" spans="17:17" s="13" customFormat="1" x14ac:dyDescent="0.2">
      <c r="Q994" s="44"/>
    </row>
    <row r="995" spans="17:17" s="13" customFormat="1" x14ac:dyDescent="0.2">
      <c r="Q995" s="44"/>
    </row>
    <row r="996" spans="17:17" s="13" customFormat="1" x14ac:dyDescent="0.2">
      <c r="Q996" s="44"/>
    </row>
    <row r="997" spans="17:17" s="13" customFormat="1" x14ac:dyDescent="0.2">
      <c r="Q997" s="44"/>
    </row>
    <row r="998" spans="17:17" s="13" customFormat="1" x14ac:dyDescent="0.2">
      <c r="Q998" s="44"/>
    </row>
    <row r="999" spans="17:17" s="13" customFormat="1" x14ac:dyDescent="0.2">
      <c r="Q999" s="44"/>
    </row>
    <row r="1000" spans="17:17" s="13" customFormat="1" x14ac:dyDescent="0.2">
      <c r="Q1000" s="44"/>
    </row>
    <row r="1001" spans="17:17" s="13" customFormat="1" x14ac:dyDescent="0.2">
      <c r="Q1001" s="44"/>
    </row>
    <row r="1002" spans="17:17" s="13" customFormat="1" x14ac:dyDescent="0.2">
      <c r="Q1002" s="44"/>
    </row>
    <row r="1003" spans="17:17" s="13" customFormat="1" x14ac:dyDescent="0.2">
      <c r="Q1003" s="44"/>
    </row>
    <row r="1004" spans="17:17" s="13" customFormat="1" x14ac:dyDescent="0.2">
      <c r="Q1004" s="44"/>
    </row>
  </sheetData>
  <hyperlinks>
    <hyperlink ref="B239" r:id="rId1" xr:uid="{D1214731-D4C9-4842-8940-94EDA4CE1B19}"/>
    <hyperlink ref="B241" r:id="rId2" xr:uid="{26646C36-EF43-A24D-82BD-AECB5639CE84}"/>
    <hyperlink ref="B249" r:id="rId3" xr:uid="{4202770A-4EB1-054A-AE66-B89700796174}"/>
    <hyperlink ref="B250" r:id="rId4" xr:uid="{B5DA7CD6-00AD-A04D-B2DE-48BEC972095D}"/>
    <hyperlink ref="B251" r:id="rId5" xr:uid="{221C1C05-EFAB-684E-BC7E-FA96D2BDBF8F}"/>
    <hyperlink ref="B252" r:id="rId6" xr:uid="{012FA7D8-D852-154E-A091-D5E17840EF3E}"/>
    <hyperlink ref="B253" r:id="rId7" xr:uid="{A3576347-E8BC-FD41-A4AF-056B68CB54A8}"/>
    <hyperlink ref="B254" r:id="rId8" xr:uid="{E57251DD-D003-EB41-9FDE-9D7F7FE7B351}"/>
    <hyperlink ref="B255" r:id="rId9" xr:uid="{CA59C3EB-C373-3748-8754-7B1A5A134C20}"/>
    <hyperlink ref="B256" r:id="rId10" xr:uid="{B82BC532-9F2C-1C40-AB62-C1F0399724D9}"/>
    <hyperlink ref="B257" r:id="rId11" xr:uid="{28B62757-9919-7A4F-AF83-F77D6EE9FD46}"/>
    <hyperlink ref="B258" r:id="rId12" xr:uid="{00B27711-B1BD-CF4D-A29E-C342E17553A6}"/>
    <hyperlink ref="B259" r:id="rId13" xr:uid="{C36CAFB7-CAFA-E449-B9E1-77AE92F09B0D}"/>
    <hyperlink ref="B260" r:id="rId14" xr:uid="{E15B9A3C-91D7-7243-AC05-409446D3EE73}"/>
    <hyperlink ref="B261" r:id="rId15" xr:uid="{71A86CBF-0C1B-624A-A479-59B56AAF6959}"/>
    <hyperlink ref="B262" r:id="rId16" xr:uid="{98E0889A-8A55-094E-ABF6-AE8BEE7C81D4}"/>
    <hyperlink ref="B263" r:id="rId17" xr:uid="{E424EDA9-A17B-FC4A-B267-E9026DB14442}"/>
    <hyperlink ref="B264" r:id="rId18" xr:uid="{0542D683-4769-D548-A48E-8E0A8F36C86F}"/>
    <hyperlink ref="B265" r:id="rId19" xr:uid="{2937E1BB-12D7-AE4C-87FB-37A448FCDF8F}"/>
    <hyperlink ref="B266" r:id="rId20" xr:uid="{436AD6D4-EF2A-5841-B9F1-8AE8B31DDA4F}"/>
    <hyperlink ref="B267" r:id="rId21" xr:uid="{2D9492A7-111A-CD42-838F-DE9F9CC3CB28}"/>
    <hyperlink ref="B268" r:id="rId22" xr:uid="{B2EA5A89-6B4D-1143-9A45-B8E141B85255}"/>
    <hyperlink ref="B269" r:id="rId23" xr:uid="{F0FECA45-2CD8-E246-850D-1667F3181D2D}"/>
    <hyperlink ref="B270" r:id="rId24" xr:uid="{C9CA5ACB-5853-3C47-AAD6-87CF220EF6D5}"/>
    <hyperlink ref="B271" r:id="rId25" xr:uid="{AF15BBA1-91A0-BA44-81AE-DE2EE2149F7E}"/>
    <hyperlink ref="B272" r:id="rId26" xr:uid="{4B5B9F40-7C6D-F74A-A13F-83246F2E2EC4}"/>
    <hyperlink ref="B273" r:id="rId27" xr:uid="{BEAE6B3A-9FC0-454E-9C8B-DA09F00AB198}"/>
    <hyperlink ref="B274" r:id="rId28" xr:uid="{A7B00C36-A4CE-4344-B08E-C2CF665F535A}"/>
    <hyperlink ref="B275" r:id="rId29" xr:uid="{24970D70-0648-1B47-9FE9-4081A646F164}"/>
    <hyperlink ref="B276" r:id="rId30" xr:uid="{B095D068-28A2-3B4E-91BA-DFAAA65EF173}"/>
    <hyperlink ref="B277" r:id="rId31" xr:uid="{800411AF-54EE-0846-96F3-ECA6B26419FB}"/>
    <hyperlink ref="B278" r:id="rId32" xr:uid="{73D42391-BE77-2549-BE82-EF56A8F3AC3F}"/>
    <hyperlink ref="B279" r:id="rId33" xr:uid="{9E55BBCC-15C2-594C-A863-07260D91B5B4}"/>
    <hyperlink ref="B280" r:id="rId34" xr:uid="{B54EB6C2-C5A8-5746-AD14-8D92A58D8443}"/>
    <hyperlink ref="B281" r:id="rId35" xr:uid="{35E1D440-E76D-0546-8AF4-1D599A0A4B4C}"/>
    <hyperlink ref="B282" r:id="rId36" xr:uid="{8D952D8D-AA0C-0144-87CD-C90C89418298}"/>
    <hyperlink ref="B283" r:id="rId37" xr:uid="{F2121359-8645-A944-AFF4-378F525AFA1D}"/>
    <hyperlink ref="B284" r:id="rId38" xr:uid="{2D54F238-03AC-6943-8188-4D23E94D59A5}"/>
    <hyperlink ref="B285" r:id="rId39" xr:uid="{E5A74119-1DAB-2145-ADE0-C3F78030F60C}"/>
    <hyperlink ref="B286" r:id="rId40" xr:uid="{550C4652-DF48-7D41-88D2-D208AAE88F4A}"/>
    <hyperlink ref="B287" r:id="rId41" xr:uid="{D51E0FE6-9F82-4D4F-A309-A894B544CFC2}"/>
    <hyperlink ref="B288" r:id="rId42" xr:uid="{27FD4B98-CD17-7347-9674-B434355D832E}"/>
    <hyperlink ref="B289" r:id="rId43" xr:uid="{1E945740-0A64-BD46-AB07-5A90CEF9E13C}"/>
    <hyperlink ref="B290" r:id="rId44" xr:uid="{A0970605-A407-CB4F-8B95-5BA3D2DE7043}"/>
    <hyperlink ref="B291" r:id="rId45" xr:uid="{AA159492-1DD1-7049-9899-A1255BF0278C}"/>
    <hyperlink ref="B292" r:id="rId46" xr:uid="{82322C13-7D45-0642-AAD9-36AA831B550E}"/>
    <hyperlink ref="B293" r:id="rId47" xr:uid="{49031317-2234-EB4E-AFBE-E8E204D4C413}"/>
    <hyperlink ref="B294" r:id="rId48" xr:uid="{4C045260-C1EC-2C4D-80BA-8A10DA8C44C1}"/>
    <hyperlink ref="B295" r:id="rId49" xr:uid="{C172A960-0320-AC40-BBE8-C96B13C44FDF}"/>
    <hyperlink ref="B296" r:id="rId50" xr:uid="{E87F7075-9C02-C048-B93F-98878B40722A}"/>
    <hyperlink ref="B297" r:id="rId51" xr:uid="{D11FC4BF-73EC-8B43-B883-169C1072A6E9}"/>
    <hyperlink ref="B298" r:id="rId52" xr:uid="{EC9AB77E-4BA9-CC40-8F93-9B2C9BCFE8AA}"/>
    <hyperlink ref="B299" r:id="rId53" xr:uid="{5011D60B-986A-2444-B4E5-7B351A0DBBEA}"/>
    <hyperlink ref="B300" r:id="rId54" xr:uid="{96D31BAD-C9B7-164D-9630-C1FE065F9BDB}"/>
    <hyperlink ref="B301" r:id="rId55" xr:uid="{52D5AF06-C960-2941-BEBF-0A47C9A3D120}"/>
    <hyperlink ref="B302" r:id="rId56" xr:uid="{4928DA7D-859D-8340-906C-70E7C66886C6}"/>
    <hyperlink ref="B303" r:id="rId57" xr:uid="{389E3614-893E-2942-8805-C59307F7525A}"/>
    <hyperlink ref="B304" r:id="rId58" xr:uid="{921C5486-1772-5549-A949-FC35BD5849F0}"/>
    <hyperlink ref="B305" r:id="rId59" xr:uid="{6D4D3AB2-AC2A-2846-AD08-7A6FB86BC856}"/>
    <hyperlink ref="B306" r:id="rId60" xr:uid="{8B38B0BB-CD4F-4F42-8A4B-9EDD5B1ED387}"/>
    <hyperlink ref="B307" r:id="rId61" xr:uid="{8D8E5412-EAF6-4848-9EB8-6FF49FB9CA81}"/>
    <hyperlink ref="B308" r:id="rId62" xr:uid="{9143A98D-7B2E-7345-9694-A2A4CCF5B944}"/>
    <hyperlink ref="B309" r:id="rId63" xr:uid="{34159E58-40C9-FC45-8E32-9A0D6FE671C8}"/>
    <hyperlink ref="B310" r:id="rId64" xr:uid="{F1657FBE-23BF-574A-A48B-E1C04410F340}"/>
    <hyperlink ref="B311" r:id="rId65" xr:uid="{F5307FCA-76FC-B647-8FE2-704982D76898}"/>
    <hyperlink ref="B312" r:id="rId66" xr:uid="{808101D0-A1AB-E243-A28D-12E602A2FB8C}"/>
    <hyperlink ref="B313" r:id="rId67" xr:uid="{920C205A-5173-FC4C-BA0A-808560A0C65C}"/>
    <hyperlink ref="B314" r:id="rId68" xr:uid="{E67EA52C-FF36-1849-BBEC-F462A2074279}"/>
    <hyperlink ref="B315" r:id="rId69" xr:uid="{4A6360C4-C27F-DE4E-A68A-D19BE981F2A8}"/>
    <hyperlink ref="B316" r:id="rId70" xr:uid="{95C076D4-FA18-F842-B9A0-8911016B258A}"/>
    <hyperlink ref="B317" r:id="rId71" xr:uid="{94667E4A-D345-B049-99E8-4EFE2BF756A2}"/>
    <hyperlink ref="B318" r:id="rId72" xr:uid="{4DCB068B-18D2-FF4B-8C32-A28E2921948D}"/>
    <hyperlink ref="B319" r:id="rId73" xr:uid="{6DCC15FF-BD44-CC46-AA8B-DE3A907B1B6F}"/>
    <hyperlink ref="B320" r:id="rId74" xr:uid="{8086B25C-49B8-5B47-BCAB-AA97B5289388}"/>
    <hyperlink ref="B321" r:id="rId75" xr:uid="{A07E006C-6C7C-4D4D-ABD8-758EE84ED02B}"/>
    <hyperlink ref="B322" r:id="rId76" xr:uid="{8494E6C4-5690-CE44-8809-17006731754B}"/>
    <hyperlink ref="B323" r:id="rId77" xr:uid="{560135C4-8CB2-004B-B42B-43926EACCCFB}"/>
    <hyperlink ref="B324" r:id="rId78" xr:uid="{A9928D1A-619C-B844-B6DD-C8E9E9E2762C}"/>
    <hyperlink ref="B325" r:id="rId79" xr:uid="{CBC4A48C-AEC2-DC40-85C1-54B6867D6646}"/>
    <hyperlink ref="B326" r:id="rId80" xr:uid="{9CF25A16-6CCC-A040-A78B-86E3324FD599}"/>
    <hyperlink ref="B327" r:id="rId81" xr:uid="{A3042374-9945-6442-B91C-6506A21ACC69}"/>
    <hyperlink ref="B328" r:id="rId82" xr:uid="{0EABB9C5-B468-2C4A-8DA6-D6DEF976BB6D}"/>
    <hyperlink ref="B329" r:id="rId83" xr:uid="{C5CF52D0-44E6-5145-9A2A-C3446477C729}"/>
  </hyperlink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Study List</vt:lpstr>
      <vt:lpstr>Data Extraction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2021-07-09T09:38:26Z</dcterms:created>
  <dcterms:modified xsi:type="dcterms:W3CDTF">2021-07-09T09:48:37Z</dcterms:modified>
</cp:coreProperties>
</file>