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Hans\Documents\Artikelen\FlySafe-birdtam\figuren\"/>
    </mc:Choice>
  </mc:AlternateContent>
  <bookViews>
    <workbookView xWindow="0" yWindow="0" windowWidth="28770" windowHeight="12300"/>
  </bookViews>
  <sheets>
    <sheet name="table 1 - Figure 1a" sheetId="8" r:id="rId1"/>
    <sheet name="Figure 1b" sheetId="3" r:id="rId2"/>
    <sheet name="Figure 1c" sheetId="7" r:id="rId3"/>
    <sheet name="Figure 1d" sheetId="5" r:id="rId4"/>
    <sheet name="S1" sheetId="11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3" l="1"/>
  <c r="D5" i="3"/>
  <c r="C25" i="8"/>
  <c r="C19" i="7"/>
  <c r="D19" i="7"/>
  <c r="E19" i="7"/>
  <c r="F19" i="7"/>
  <c r="G19" i="7"/>
  <c r="B19" i="7"/>
  <c r="F17" i="7"/>
  <c r="E17" i="7"/>
  <c r="D17" i="7"/>
  <c r="C17" i="7"/>
  <c r="B17" i="7"/>
  <c r="H29" i="8" l="1"/>
  <c r="H31" i="8"/>
  <c r="G31" i="8"/>
  <c r="G29" i="8"/>
  <c r="J17" i="7" l="1"/>
  <c r="I16" i="7"/>
  <c r="I15" i="7"/>
  <c r="I14" i="7"/>
  <c r="I13" i="7"/>
  <c r="I12" i="7"/>
  <c r="I11" i="7"/>
  <c r="I10" i="7"/>
  <c r="I9" i="7"/>
  <c r="I8" i="7"/>
  <c r="I7" i="7"/>
  <c r="I6" i="7"/>
  <c r="I5" i="7"/>
  <c r="I17" i="7" s="1"/>
  <c r="I4" i="7"/>
  <c r="AB27" i="7"/>
  <c r="I18" i="8" l="1"/>
  <c r="I19" i="8"/>
  <c r="I20" i="8"/>
  <c r="I21" i="8"/>
  <c r="I22" i="8"/>
  <c r="I23" i="8"/>
  <c r="I28" i="8" l="1"/>
  <c r="I27" i="8"/>
  <c r="E29" i="8"/>
  <c r="E28" i="8"/>
  <c r="E27" i="8"/>
  <c r="E26" i="8"/>
  <c r="E25" i="8"/>
  <c r="E24" i="8"/>
  <c r="D29" i="8"/>
  <c r="D28" i="8"/>
  <c r="D27" i="8"/>
  <c r="D26" i="8"/>
  <c r="D25" i="8"/>
  <c r="D24" i="8"/>
  <c r="C29" i="8"/>
  <c r="C28" i="8"/>
  <c r="C27" i="8"/>
  <c r="C26" i="8"/>
  <c r="C24" i="8"/>
  <c r="N16" i="7" l="1"/>
  <c r="N15" i="7"/>
  <c r="N14" i="7"/>
  <c r="N13" i="7"/>
  <c r="N12" i="7"/>
  <c r="N11" i="7"/>
  <c r="N10" i="7"/>
  <c r="N9" i="7"/>
  <c r="N8" i="7"/>
  <c r="N7" i="7"/>
  <c r="N6" i="7"/>
  <c r="N5" i="7"/>
  <c r="N4" i="7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P76" i="3"/>
  <c r="P75" i="3"/>
  <c r="P74" i="3"/>
  <c r="P73" i="3"/>
  <c r="P72" i="3"/>
  <c r="P71" i="3"/>
  <c r="P70" i="3"/>
  <c r="P69" i="3"/>
  <c r="P68" i="3"/>
  <c r="P67" i="3"/>
  <c r="P66" i="3"/>
  <c r="P65" i="3"/>
  <c r="P64" i="3"/>
  <c r="P52" i="3"/>
  <c r="P63" i="3"/>
  <c r="P62" i="3"/>
  <c r="P61" i="3"/>
  <c r="P60" i="3"/>
  <c r="P59" i="3"/>
  <c r="P58" i="3"/>
  <c r="P57" i="3"/>
  <c r="P56" i="3"/>
  <c r="P55" i="3"/>
  <c r="P54" i="3"/>
  <c r="P53" i="3"/>
  <c r="P51" i="3"/>
  <c r="P50" i="3"/>
  <c r="P49" i="3"/>
  <c r="O19" i="3"/>
  <c r="N19" i="3"/>
  <c r="M19" i="3"/>
  <c r="L19" i="3"/>
  <c r="K19" i="3"/>
  <c r="J19" i="3"/>
  <c r="I19" i="3"/>
  <c r="H19" i="3"/>
  <c r="G19" i="3"/>
  <c r="F19" i="3"/>
  <c r="E19" i="3"/>
  <c r="D19" i="3"/>
  <c r="F25" i="5" l="1"/>
  <c r="E25" i="5"/>
  <c r="D25" i="5"/>
  <c r="C25" i="5"/>
  <c r="B25" i="5"/>
  <c r="H30" i="8" l="1"/>
  <c r="G30" i="8"/>
  <c r="AA23" i="7" l="1"/>
  <c r="AA24" i="7"/>
  <c r="AA25" i="7" s="1"/>
  <c r="AA26" i="7" s="1"/>
  <c r="AA27" i="7" s="1"/>
  <c r="AA28" i="7" s="1"/>
  <c r="AA29" i="7" s="1"/>
  <c r="AA30" i="7" s="1"/>
  <c r="AA31" i="7" s="1"/>
  <c r="AA32" i="7" s="1"/>
  <c r="AA33" i="7" s="1"/>
  <c r="AA22" i="7"/>
  <c r="AA21" i="7"/>
  <c r="AB22" i="7"/>
  <c r="AB34" i="7" s="1"/>
  <c r="AC34" i="7" s="1"/>
  <c r="AB23" i="7"/>
  <c r="AB24" i="7"/>
  <c r="AB25" i="7"/>
  <c r="AB26" i="7"/>
  <c r="AB28" i="7"/>
  <c r="AB29" i="7"/>
  <c r="AB30" i="7"/>
  <c r="AB31" i="7"/>
  <c r="AB32" i="7"/>
  <c r="AB33" i="7"/>
  <c r="AB21" i="7"/>
  <c r="F29" i="8" l="1"/>
  <c r="K8" i="8"/>
  <c r="J8" i="8" s="1"/>
  <c r="K9" i="8"/>
  <c r="J9" i="8" s="1"/>
  <c r="K10" i="8"/>
  <c r="L10" i="8" s="1"/>
  <c r="K11" i="8"/>
  <c r="J11" i="8" s="1"/>
  <c r="K12" i="8"/>
  <c r="J12" i="8" s="1"/>
  <c r="K13" i="8"/>
  <c r="J13" i="8" s="1"/>
  <c r="K14" i="8"/>
  <c r="L14" i="8" s="1"/>
  <c r="K15" i="8"/>
  <c r="J15" i="8" s="1"/>
  <c r="K16" i="8"/>
  <c r="J16" i="8" s="1"/>
  <c r="K17" i="8"/>
  <c r="J17" i="8" s="1"/>
  <c r="G5" i="8"/>
  <c r="H5" i="8"/>
  <c r="I5" i="8"/>
  <c r="G6" i="8"/>
  <c r="H6" i="8"/>
  <c r="I6" i="8"/>
  <c r="G7" i="8"/>
  <c r="H7" i="8"/>
  <c r="I7" i="8"/>
  <c r="G8" i="8"/>
  <c r="H8" i="8"/>
  <c r="I8" i="8"/>
  <c r="G9" i="8"/>
  <c r="H9" i="8"/>
  <c r="I9" i="8"/>
  <c r="G10" i="8"/>
  <c r="H10" i="8"/>
  <c r="I10" i="8"/>
  <c r="G11" i="8"/>
  <c r="H11" i="8"/>
  <c r="I11" i="8"/>
  <c r="G12" i="8"/>
  <c r="H12" i="8"/>
  <c r="I12" i="8"/>
  <c r="G13" i="8"/>
  <c r="H13" i="8"/>
  <c r="I13" i="8"/>
  <c r="G14" i="8"/>
  <c r="H14" i="8"/>
  <c r="I14" i="8"/>
  <c r="G15" i="8"/>
  <c r="H15" i="8"/>
  <c r="I15" i="8"/>
  <c r="G16" i="8"/>
  <c r="H16" i="8"/>
  <c r="I16" i="8"/>
  <c r="G17" i="8"/>
  <c r="H17" i="8"/>
  <c r="I17" i="8"/>
  <c r="F24" i="8"/>
  <c r="K7" i="8"/>
  <c r="L7" i="8" s="1"/>
  <c r="F27" i="8"/>
  <c r="F26" i="8"/>
  <c r="F25" i="8"/>
  <c r="I4" i="8"/>
  <c r="H4" i="8"/>
  <c r="G4" i="8"/>
  <c r="K6" i="8"/>
  <c r="J6" i="8" s="1"/>
  <c r="K5" i="8"/>
  <c r="L5" i="8" s="1"/>
  <c r="K4" i="8"/>
  <c r="J4" i="8" s="1"/>
  <c r="I29" i="8" l="1"/>
  <c r="L13" i="8"/>
  <c r="L15" i="8"/>
  <c r="L17" i="8"/>
  <c r="L9" i="8"/>
  <c r="L11" i="8"/>
  <c r="L16" i="8"/>
  <c r="J14" i="8"/>
  <c r="L12" i="8"/>
  <c r="J10" i="8"/>
  <c r="L8" i="8"/>
  <c r="J7" i="8"/>
  <c r="G25" i="8"/>
  <c r="G26" i="8"/>
  <c r="H24" i="8"/>
  <c r="H25" i="8"/>
  <c r="H27" i="8"/>
  <c r="G24" i="8"/>
  <c r="G27" i="8"/>
  <c r="L6" i="8"/>
  <c r="H26" i="8"/>
  <c r="L4" i="8"/>
  <c r="J5" i="8"/>
  <c r="I24" i="8"/>
  <c r="I25" i="8"/>
  <c r="I26" i="8"/>
  <c r="L16" i="7"/>
  <c r="L15" i="7"/>
  <c r="L14" i="7"/>
  <c r="L13" i="7"/>
  <c r="L12" i="7"/>
  <c r="L11" i="7"/>
  <c r="L10" i="7"/>
  <c r="L9" i="7"/>
  <c r="L8" i="7"/>
  <c r="L7" i="7"/>
  <c r="L6" i="7"/>
  <c r="L5" i="7"/>
  <c r="L4" i="7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O12" i="3"/>
  <c r="N12" i="3"/>
  <c r="M12" i="3"/>
  <c r="L12" i="3"/>
  <c r="K12" i="3"/>
  <c r="J12" i="3"/>
  <c r="I12" i="3"/>
  <c r="H12" i="3"/>
  <c r="G12" i="3"/>
  <c r="F12" i="3"/>
  <c r="E12" i="3"/>
  <c r="D12" i="3"/>
  <c r="W34" i="7" l="1"/>
  <c r="X34" i="7" s="1"/>
  <c r="Y22" i="7" l="1"/>
  <c r="Z22" i="7"/>
  <c r="Y23" i="7"/>
  <c r="Z23" i="7"/>
  <c r="Y24" i="7"/>
  <c r="Z24" i="7"/>
  <c r="Y25" i="7"/>
  <c r="Z25" i="7"/>
  <c r="Y26" i="7"/>
  <c r="Z26" i="7"/>
  <c r="Y27" i="7"/>
  <c r="Z27" i="7"/>
  <c r="Y28" i="7"/>
  <c r="Z28" i="7"/>
  <c r="Y29" i="7"/>
  <c r="Z29" i="7"/>
  <c r="Y30" i="7"/>
  <c r="Z30" i="7"/>
  <c r="Y31" i="7"/>
  <c r="Z31" i="7"/>
  <c r="Y32" i="7"/>
  <c r="Z32" i="7"/>
  <c r="Y33" i="7"/>
  <c r="Z33" i="7"/>
  <c r="Z21" i="7"/>
  <c r="Y21" i="7"/>
  <c r="X22" i="7"/>
  <c r="X23" i="7"/>
  <c r="X24" i="7"/>
  <c r="X25" i="7"/>
  <c r="X26" i="7"/>
  <c r="X27" i="7"/>
  <c r="X28" i="7"/>
  <c r="X29" i="7"/>
  <c r="X30" i="7"/>
  <c r="X31" i="7"/>
  <c r="X32" i="7"/>
  <c r="X33" i="7"/>
  <c r="X21" i="7"/>
  <c r="W22" i="7"/>
  <c r="W23" i="7"/>
  <c r="W24" i="7"/>
  <c r="W25" i="7"/>
  <c r="W26" i="7"/>
  <c r="W27" i="7"/>
  <c r="W28" i="7"/>
  <c r="W29" i="7"/>
  <c r="W30" i="7"/>
  <c r="W31" i="7"/>
  <c r="W32" i="7"/>
  <c r="W33" i="7"/>
  <c r="W21" i="7"/>
  <c r="M5" i="7" l="1"/>
  <c r="M6" i="7"/>
  <c r="M7" i="7"/>
  <c r="M8" i="7"/>
  <c r="M9" i="7"/>
  <c r="M10" i="7"/>
  <c r="M11" i="7"/>
  <c r="M12" i="7"/>
  <c r="M13" i="7"/>
  <c r="M14" i="7"/>
  <c r="M15" i="7"/>
  <c r="M16" i="7"/>
  <c r="M4" i="7"/>
  <c r="K5" i="5"/>
  <c r="M5" i="5"/>
  <c r="K6" i="5"/>
  <c r="M6" i="5"/>
  <c r="K7" i="5"/>
  <c r="M7" i="5"/>
  <c r="K8" i="5"/>
  <c r="M8" i="5"/>
  <c r="K9" i="5"/>
  <c r="M9" i="5"/>
  <c r="K10" i="5"/>
  <c r="M10" i="5"/>
  <c r="K11" i="5"/>
  <c r="M11" i="5"/>
  <c r="K12" i="5"/>
  <c r="M12" i="5"/>
  <c r="K13" i="5"/>
  <c r="M13" i="5"/>
  <c r="K14" i="5"/>
  <c r="M14" i="5"/>
  <c r="K15" i="5"/>
  <c r="M15" i="5"/>
  <c r="K16" i="5"/>
  <c r="M16" i="5"/>
  <c r="K17" i="5"/>
  <c r="M17" i="5"/>
  <c r="K18" i="5"/>
  <c r="M18" i="5"/>
  <c r="K19" i="5"/>
  <c r="M19" i="5"/>
  <c r="K20" i="5"/>
  <c r="M20" i="5"/>
  <c r="K21" i="5"/>
  <c r="M21" i="5"/>
  <c r="K22" i="5"/>
  <c r="M22" i="5"/>
  <c r="K23" i="5"/>
  <c r="M23" i="5"/>
  <c r="K24" i="5"/>
  <c r="M24" i="5"/>
  <c r="M4" i="5"/>
  <c r="K4" i="5"/>
  <c r="O13" i="3"/>
  <c r="N13" i="3"/>
  <c r="M13" i="3"/>
  <c r="L13" i="3"/>
  <c r="K13" i="3"/>
  <c r="J13" i="3"/>
  <c r="I13" i="3"/>
  <c r="H13" i="3"/>
  <c r="G13" i="3"/>
  <c r="F13" i="3"/>
  <c r="E13" i="3"/>
  <c r="D13" i="3"/>
  <c r="O11" i="3"/>
  <c r="N11" i="3"/>
  <c r="M11" i="3"/>
  <c r="L11" i="3"/>
  <c r="K11" i="3"/>
  <c r="J11" i="3"/>
  <c r="I11" i="3"/>
  <c r="H11" i="3"/>
  <c r="G11" i="3"/>
  <c r="F11" i="3"/>
  <c r="E11" i="3"/>
  <c r="D11" i="3"/>
  <c r="P46" i="3"/>
  <c r="P45" i="3"/>
  <c r="P44" i="3"/>
  <c r="P43" i="3"/>
  <c r="P42" i="3"/>
  <c r="P41" i="3"/>
  <c r="P40" i="3"/>
  <c r="P39" i="3"/>
  <c r="P38" i="3"/>
  <c r="P37" i="3"/>
  <c r="O5" i="7" l="1"/>
  <c r="O6" i="7"/>
  <c r="O7" i="7"/>
  <c r="O8" i="7"/>
  <c r="O9" i="7"/>
  <c r="O10" i="7"/>
  <c r="O11" i="7"/>
  <c r="O12" i="7"/>
  <c r="O13" i="7"/>
  <c r="O14" i="7"/>
  <c r="O15" i="7"/>
  <c r="O16" i="7"/>
  <c r="O4" i="7"/>
  <c r="P16" i="7" l="1"/>
  <c r="P15" i="7"/>
  <c r="P14" i="7"/>
  <c r="P13" i="7"/>
  <c r="P12" i="7"/>
  <c r="P11" i="7"/>
  <c r="P10" i="7"/>
  <c r="P9" i="7"/>
  <c r="P8" i="7"/>
  <c r="P7" i="7"/>
  <c r="P6" i="7"/>
  <c r="P5" i="7"/>
  <c r="P4" i="7"/>
  <c r="G16" i="7"/>
  <c r="G15" i="7"/>
  <c r="G14" i="7"/>
  <c r="G13" i="7"/>
  <c r="G12" i="7"/>
  <c r="G11" i="7"/>
  <c r="G10" i="7"/>
  <c r="G9" i="7"/>
  <c r="G8" i="7"/>
  <c r="G7" i="7"/>
  <c r="G6" i="7"/>
  <c r="G5" i="7"/>
  <c r="G4" i="7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17" i="7" l="1"/>
  <c r="Q17" i="7" s="1"/>
  <c r="G25" i="5"/>
  <c r="O25" i="5" s="1"/>
  <c r="Q14" i="7"/>
  <c r="Q5" i="7"/>
  <c r="Q7" i="7"/>
  <c r="Q9" i="7"/>
  <c r="Q11" i="7"/>
  <c r="Q13" i="7"/>
  <c r="Q15" i="7"/>
  <c r="Q6" i="7"/>
  <c r="Q8" i="7"/>
  <c r="Q12" i="7"/>
  <c r="Q16" i="7"/>
  <c r="Q4" i="7"/>
  <c r="Q10" i="7"/>
  <c r="O23" i="5"/>
  <c r="O6" i="5"/>
  <c r="O10" i="5"/>
  <c r="O14" i="5"/>
  <c r="O16" i="5"/>
  <c r="O20" i="5"/>
  <c r="O24" i="5"/>
  <c r="O4" i="5"/>
  <c r="P4" i="5" s="1"/>
  <c r="O8" i="5"/>
  <c r="O12" i="5"/>
  <c r="O18" i="5"/>
  <c r="O22" i="5"/>
  <c r="O5" i="5"/>
  <c r="O7" i="5"/>
  <c r="O9" i="5"/>
  <c r="O11" i="5"/>
  <c r="O13" i="5"/>
  <c r="O15" i="5"/>
  <c r="O17" i="5"/>
  <c r="O19" i="5"/>
  <c r="O21" i="5"/>
  <c r="P29" i="3"/>
  <c r="P30" i="3"/>
  <c r="P31" i="3"/>
  <c r="P32" i="3"/>
  <c r="P33" i="3"/>
  <c r="P34" i="3"/>
  <c r="P35" i="3"/>
  <c r="P36" i="3"/>
  <c r="P47" i="3"/>
  <c r="P48" i="3"/>
  <c r="P28" i="3"/>
  <c r="P27" i="3"/>
  <c r="P26" i="3"/>
  <c r="P25" i="3"/>
  <c r="P24" i="3"/>
  <c r="P23" i="3"/>
  <c r="P11" i="3"/>
  <c r="P12" i="3"/>
  <c r="P13" i="3"/>
  <c r="P14" i="3"/>
  <c r="E10" i="3"/>
  <c r="F10" i="3"/>
  <c r="G10" i="3"/>
  <c r="H10" i="3"/>
  <c r="I10" i="3"/>
  <c r="J10" i="3"/>
  <c r="K10" i="3"/>
  <c r="L10" i="3"/>
  <c r="M10" i="3"/>
  <c r="N10" i="3"/>
  <c r="O10" i="3"/>
  <c r="D10" i="3"/>
  <c r="O4" i="3"/>
  <c r="N4" i="3"/>
  <c r="M4" i="3"/>
  <c r="L4" i="3"/>
  <c r="K4" i="3"/>
  <c r="J4" i="3"/>
  <c r="I4" i="3"/>
  <c r="H4" i="3"/>
  <c r="G4" i="3"/>
  <c r="F4" i="3"/>
  <c r="E4" i="3"/>
  <c r="O5" i="3"/>
  <c r="N5" i="3"/>
  <c r="M5" i="3"/>
  <c r="L5" i="3"/>
  <c r="K5" i="3"/>
  <c r="J5" i="3"/>
  <c r="I5" i="3"/>
  <c r="H5" i="3"/>
  <c r="G5" i="3"/>
  <c r="F5" i="3"/>
  <c r="E5" i="3"/>
  <c r="P5" i="5" l="1"/>
  <c r="P6" i="5" s="1"/>
  <c r="P7" i="5" s="1"/>
  <c r="P8" i="5" s="1"/>
  <c r="P9" i="5" s="1"/>
  <c r="P10" i="5" s="1"/>
  <c r="P11" i="5" s="1"/>
  <c r="P12" i="5" s="1"/>
  <c r="P13" i="5" s="1"/>
  <c r="P14" i="5" s="1"/>
  <c r="P15" i="5" s="1"/>
  <c r="P16" i="5" s="1"/>
  <c r="P17" i="5" s="1"/>
  <c r="P18" i="5" s="1"/>
  <c r="P19" i="5" s="1"/>
  <c r="P20" i="5" s="1"/>
  <c r="P21" i="5" s="1"/>
  <c r="P22" i="5" s="1"/>
  <c r="P23" i="5" s="1"/>
  <c r="P24" i="5" s="1"/>
  <c r="N17" i="3"/>
  <c r="J17" i="3"/>
  <c r="F17" i="3"/>
  <c r="L17" i="3"/>
  <c r="H17" i="3"/>
  <c r="M17" i="3"/>
  <c r="I17" i="3"/>
  <c r="E17" i="3"/>
  <c r="O17" i="3"/>
  <c r="D17" i="3"/>
  <c r="G17" i="3"/>
  <c r="K17" i="3"/>
  <c r="N16" i="3"/>
  <c r="J16" i="3"/>
  <c r="F16" i="3"/>
  <c r="O16" i="3"/>
  <c r="M16" i="3"/>
  <c r="I16" i="3"/>
  <c r="E16" i="3"/>
  <c r="G16" i="3"/>
  <c r="L16" i="3"/>
  <c r="H16" i="3"/>
  <c r="D16" i="3"/>
  <c r="K16" i="3"/>
  <c r="H18" i="3"/>
  <c r="L18" i="3"/>
  <c r="D18" i="3"/>
  <c r="K18" i="3"/>
  <c r="E18" i="3"/>
  <c r="I18" i="3"/>
  <c r="M18" i="3"/>
  <c r="G18" i="3"/>
  <c r="F18" i="3"/>
  <c r="J18" i="3"/>
  <c r="N18" i="3"/>
  <c r="O18" i="3"/>
  <c r="P10" i="3"/>
  <c r="F15" i="3" s="1"/>
  <c r="P4" i="3"/>
  <c r="P5" i="3"/>
  <c r="G8" i="3" l="1"/>
  <c r="J9" i="3"/>
  <c r="O9" i="3"/>
  <c r="O8" i="3"/>
  <c r="I8" i="3"/>
  <c r="N8" i="3"/>
  <c r="E9" i="3"/>
  <c r="D9" i="3"/>
  <c r="E8" i="3"/>
  <c r="L8" i="3"/>
  <c r="K8" i="3"/>
  <c r="F8" i="3"/>
  <c r="G9" i="3"/>
  <c r="J7" i="3"/>
  <c r="P9" i="3"/>
  <c r="J8" i="3"/>
  <c r="F9" i="3"/>
  <c r="G6" i="3"/>
  <c r="P8" i="3"/>
  <c r="D8" i="3"/>
  <c r="M9" i="3"/>
  <c r="H8" i="3"/>
  <c r="N9" i="3"/>
  <c r="H9" i="3"/>
  <c r="M8" i="3"/>
  <c r="I9" i="3"/>
  <c r="L9" i="3"/>
  <c r="K9" i="3"/>
  <c r="E6" i="3"/>
  <c r="O7" i="3"/>
  <c r="D6" i="3"/>
  <c r="N6" i="3"/>
  <c r="I6" i="3"/>
  <c r="K6" i="3"/>
  <c r="L6" i="3"/>
  <c r="K7" i="3"/>
  <c r="M6" i="3"/>
  <c r="E7" i="3"/>
  <c r="F7" i="3"/>
  <c r="O6" i="3"/>
  <c r="I7" i="3"/>
  <c r="I21" i="3" s="1"/>
  <c r="N7" i="3"/>
  <c r="H7" i="3"/>
  <c r="F6" i="3"/>
  <c r="K15" i="3"/>
  <c r="I15" i="3"/>
  <c r="E15" i="3"/>
  <c r="M15" i="3"/>
  <c r="D15" i="3"/>
  <c r="G15" i="3"/>
  <c r="N15" i="3"/>
  <c r="L15" i="3"/>
  <c r="J15" i="3"/>
  <c r="H15" i="3"/>
  <c r="O15" i="3"/>
  <c r="L7" i="3"/>
  <c r="G7" i="3"/>
  <c r="M7" i="3"/>
  <c r="D7" i="3"/>
  <c r="D21" i="3" s="1"/>
  <c r="J6" i="3"/>
  <c r="H6" i="3"/>
  <c r="M21" i="3" l="1"/>
  <c r="E21" i="3"/>
  <c r="H21" i="3"/>
  <c r="L21" i="3"/>
  <c r="K21" i="3"/>
  <c r="F21" i="3"/>
  <c r="N21" i="3"/>
  <c r="O21" i="3"/>
  <c r="J21" i="3"/>
  <c r="G21" i="3"/>
  <c r="P7" i="3"/>
  <c r="P6" i="3"/>
  <c r="P21" i="3" l="1"/>
</calcChain>
</file>

<file path=xl/sharedStrings.xml><?xml version="1.0" encoding="utf-8"?>
<sst xmlns="http://schemas.openxmlformats.org/spreadsheetml/2006/main" count="561" uniqueCount="177">
  <si>
    <t>Country</t>
  </si>
  <si>
    <t>Fighter</t>
  </si>
  <si>
    <t>Netherlands</t>
  </si>
  <si>
    <t>F-16</t>
  </si>
  <si>
    <t>F-104</t>
  </si>
  <si>
    <t>F-5</t>
  </si>
  <si>
    <t>Bird strike ratio
[# / 10,000 hrs]</t>
  </si>
  <si>
    <t>Damaging bird strike ratio
[# / 10,000 hrs]</t>
  </si>
  <si>
    <t>1980-1989</t>
  </si>
  <si>
    <t>1976-1979</t>
  </si>
  <si>
    <t>1990-1999</t>
  </si>
  <si>
    <t>2000-2009</t>
  </si>
  <si>
    <t>2010-2016</t>
  </si>
  <si>
    <t>Bird strikes</t>
  </si>
  <si>
    <t>Damaging bird strikes</t>
  </si>
  <si>
    <t>Germany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</si>
  <si>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</si>
  <si>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</si>
  <si>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</si>
  <si>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</si>
  <si>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</si>
  <si>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</si>
  <si>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</si>
  <si>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</si>
  <si>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</si>
  <si>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</si>
  <si>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</si>
  <si>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</si>
  <si>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ALL</t>
  </si>
  <si>
    <t>Total</t>
  </si>
  <si>
    <t>Damage</t>
  </si>
  <si>
    <t>YES</t>
  </si>
  <si>
    <t>% damage</t>
  </si>
  <si>
    <t>Belgium</t>
  </si>
  <si>
    <t>Poland</t>
  </si>
  <si>
    <t>Israel</t>
  </si>
  <si>
    <t>Bird species</t>
  </si>
  <si>
    <t>BAF</t>
  </si>
  <si>
    <t>Cl</t>
  </si>
  <si>
    <t>GAF</t>
  </si>
  <si>
    <t>CrL</t>
  </si>
  <si>
    <t>Date</t>
  </si>
  <si>
    <t>IAF</t>
  </si>
  <si>
    <t>S. Mystere</t>
  </si>
  <si>
    <t>Unk</t>
  </si>
  <si>
    <t>F-16B</t>
  </si>
  <si>
    <t>TF-104</t>
  </si>
  <si>
    <t>Mirage-5</t>
  </si>
  <si>
    <t>F-84</t>
  </si>
  <si>
    <t>G-91</t>
  </si>
  <si>
    <t>CrH</t>
  </si>
  <si>
    <t>Barnacle goose</t>
  </si>
  <si>
    <t>Nesher</t>
  </si>
  <si>
    <t>A-4</t>
  </si>
  <si>
    <t>Kfir</t>
  </si>
  <si>
    <t>F-15</t>
  </si>
  <si>
    <t>Hunter</t>
  </si>
  <si>
    <t>PA-200</t>
  </si>
  <si>
    <t>PolAF</t>
  </si>
  <si>
    <t>Su-22</t>
  </si>
  <si>
    <t>0-500</t>
  </si>
  <si>
    <t>501-1000</t>
  </si>
  <si>
    <t>1001-1500</t>
  </si>
  <si>
    <t>1501-2000</t>
  </si>
  <si>
    <t>2001-2500</t>
  </si>
  <si>
    <t>2501-3000</t>
  </si>
  <si>
    <t>3001-3500</t>
  </si>
  <si>
    <t>3501-4000</t>
  </si>
  <si>
    <t>4001-4500</t>
  </si>
  <si>
    <t>4501-5000</t>
  </si>
  <si>
    <t>5001-5500</t>
  </si>
  <si>
    <t>5501-6000</t>
  </si>
  <si>
    <t>6001-6500</t>
  </si>
  <si>
    <t>6501-7000</t>
  </si>
  <si>
    <t>7001-7500</t>
  </si>
  <si>
    <t>7501-8000</t>
  </si>
  <si>
    <t>8001-8500</t>
  </si>
  <si>
    <t>8501-9000</t>
  </si>
  <si>
    <t>9001-9500</t>
  </si>
  <si>
    <t>9501-10000</t>
  </si>
  <si>
    <t>Altitude [ft]</t>
  </si>
  <si>
    <t>RNALF</t>
  </si>
  <si>
    <t>Procentual distribution</t>
  </si>
  <si>
    <t>&gt;10000</t>
  </si>
  <si>
    <t>0-50</t>
  </si>
  <si>
    <t>51-100</t>
  </si>
  <si>
    <t>101-150</t>
  </si>
  <si>
    <t>151-200</t>
  </si>
  <si>
    <t>201-250</t>
  </si>
  <si>
    <t>251-300</t>
  </si>
  <si>
    <t>301-350</t>
  </si>
  <si>
    <t>351-400</t>
  </si>
  <si>
    <t>401-450</t>
  </si>
  <si>
    <t>451-500</t>
  </si>
  <si>
    <t>501-550</t>
  </si>
  <si>
    <t>551-600</t>
  </si>
  <si>
    <t>&gt;600</t>
  </si>
  <si>
    <t>Speed (kts)</t>
  </si>
  <si>
    <t>10-year period</t>
  </si>
  <si>
    <t>F16</t>
  </si>
  <si>
    <t>TS11</t>
  </si>
  <si>
    <t>MIG29</t>
  </si>
  <si>
    <t>SU22</t>
  </si>
  <si>
    <t>2005-2009</t>
  </si>
  <si>
    <t>2010-2017</t>
  </si>
  <si>
    <t>PLAF</t>
  </si>
  <si>
    <t>MIG-29</t>
  </si>
  <si>
    <t>1984-1989</t>
  </si>
  <si>
    <t>F-4F</t>
  </si>
  <si>
    <t>PA 200 Tornado</t>
  </si>
  <si>
    <t>Eurofighter</t>
  </si>
  <si>
    <t>Add small inset from ALL BIRDSTRIKES IN NETHERLANDS</t>
  </si>
  <si>
    <t>spdkls</t>
  </si>
  <si>
    <t>ENR</t>
  </si>
  <si>
    <t>LOC</t>
  </si>
  <si>
    <t>UNK</t>
  </si>
  <si>
    <t>Perc</t>
  </si>
  <si>
    <t>PercLOK</t>
  </si>
  <si>
    <t>PercENR</t>
  </si>
  <si>
    <t>Crashes En-route</t>
  </si>
  <si>
    <t>All</t>
  </si>
  <si>
    <t>Cumulative</t>
  </si>
  <si>
    <t>Height (ft)</t>
  </si>
  <si>
    <t>1997-1999</t>
  </si>
  <si>
    <t>Flying hours</t>
  </si>
  <si>
    <t>ratio DAM/TOT</t>
  </si>
  <si>
    <t>CumPerc</t>
  </si>
  <si>
    <t>StdError</t>
  </si>
  <si>
    <t>Mirage</t>
  </si>
  <si>
    <t>Mystere</t>
  </si>
  <si>
    <t>Fouga</t>
  </si>
  <si>
    <t>Hawkeye</t>
  </si>
  <si>
    <t>F-4</t>
  </si>
  <si>
    <t>Ouragan</t>
  </si>
  <si>
    <t>PA-18</t>
  </si>
  <si>
    <t>Skyhawk</t>
  </si>
  <si>
    <t>T-6</t>
  </si>
  <si>
    <t>Vatour</t>
  </si>
  <si>
    <t>1968-1969</t>
  </si>
  <si>
    <t>1970-1979</t>
  </si>
  <si>
    <t>Calc Avg</t>
  </si>
  <si>
    <t>class mean</t>
  </si>
  <si>
    <t>Mean</t>
  </si>
  <si>
    <t>NrOfBS</t>
  </si>
  <si>
    <t>% missing</t>
  </si>
  <si>
    <t>Bird weight</t>
  </si>
  <si>
    <t>Flight phase</t>
  </si>
  <si>
    <t>Aircraft type</t>
  </si>
  <si>
    <t>Unknown</t>
  </si>
  <si>
    <t>-</t>
  </si>
  <si>
    <r>
      <t xml:space="preserve">gulls </t>
    </r>
    <r>
      <rPr>
        <i/>
        <sz val="11"/>
        <color rgb="FF000000"/>
        <rFont val="Calibri"/>
        <family val="2"/>
        <scheme val="minor"/>
      </rPr>
      <t>Laridae</t>
    </r>
  </si>
  <si>
    <r>
      <t>gulls</t>
    </r>
    <r>
      <rPr>
        <i/>
        <sz val="11"/>
        <color rgb="FF000000"/>
        <rFont val="Calibri"/>
        <family val="2"/>
        <scheme val="minor"/>
      </rPr>
      <t xml:space="preserve"> Laridae</t>
    </r>
  </si>
  <si>
    <r>
      <t xml:space="preserve">Common buzzard </t>
    </r>
    <r>
      <rPr>
        <i/>
        <sz val="11"/>
        <color rgb="FF000000"/>
        <rFont val="Calibri"/>
        <family val="2"/>
        <scheme val="minor"/>
      </rPr>
      <t>Buteo buteo</t>
    </r>
  </si>
  <si>
    <r>
      <t xml:space="preserve">duck </t>
    </r>
    <r>
      <rPr>
        <i/>
        <sz val="11"/>
        <color rgb="FF000000"/>
        <rFont val="Calibri"/>
        <family val="2"/>
        <scheme val="minor"/>
      </rPr>
      <t>Anatinae</t>
    </r>
  </si>
  <si>
    <r>
      <t xml:space="preserve">Carrion crow </t>
    </r>
    <r>
      <rPr>
        <i/>
        <sz val="11"/>
        <color rgb="FF000000"/>
        <rFont val="Calibri"/>
        <family val="2"/>
        <scheme val="minor"/>
      </rPr>
      <t>Corvus corone</t>
    </r>
  </si>
  <si>
    <r>
      <t xml:space="preserve">Wood pigeon </t>
    </r>
    <r>
      <rPr>
        <i/>
        <sz val="11"/>
        <color rgb="FF000000"/>
        <rFont val="Calibri"/>
        <family val="2"/>
        <scheme val="minor"/>
      </rPr>
      <t>Columba palumbus</t>
    </r>
  </si>
  <si>
    <r>
      <t xml:space="preserve">pigeons </t>
    </r>
    <r>
      <rPr>
        <i/>
        <sz val="11"/>
        <color rgb="FF000000"/>
        <rFont val="Calibri"/>
        <family val="2"/>
        <scheme val="minor"/>
      </rPr>
      <t>Columbidae</t>
    </r>
  </si>
  <si>
    <r>
      <t xml:space="preserve">Shelduck </t>
    </r>
    <r>
      <rPr>
        <i/>
        <sz val="11"/>
        <color rgb="FF000000"/>
        <rFont val="Calibri"/>
        <family val="2"/>
        <scheme val="minor"/>
      </rPr>
      <t>Tadorna tadorna</t>
    </r>
  </si>
  <si>
    <r>
      <t xml:space="preserve">Eider </t>
    </r>
    <r>
      <rPr>
        <i/>
        <sz val="11"/>
        <color rgb="FF000000"/>
        <rFont val="Calibri"/>
        <family val="2"/>
        <scheme val="minor"/>
      </rPr>
      <t>Somateria mollissima</t>
    </r>
  </si>
  <si>
    <r>
      <t xml:space="preserve">Common starling </t>
    </r>
    <r>
      <rPr>
        <i/>
        <sz val="11"/>
        <color rgb="FF000000"/>
        <rFont val="Calibri"/>
        <family val="2"/>
        <scheme val="minor"/>
      </rPr>
      <t>Sturnus vulgaris</t>
    </r>
  </si>
  <si>
    <r>
      <t xml:space="preserve">Great white pelican </t>
    </r>
    <r>
      <rPr>
        <i/>
        <sz val="11"/>
        <color rgb="FF000000"/>
        <rFont val="Calibri"/>
        <family val="2"/>
        <scheme val="minor"/>
      </rPr>
      <t>Pelecanus onocrotalus</t>
    </r>
  </si>
  <si>
    <r>
      <t xml:space="preserve">Honey buzzard </t>
    </r>
    <r>
      <rPr>
        <i/>
        <sz val="11"/>
        <color rgb="FF000000"/>
        <rFont val="Calibri"/>
        <family val="2"/>
        <scheme val="minor"/>
      </rPr>
      <t>Pernis apivorus</t>
    </r>
  </si>
  <si>
    <r>
      <t xml:space="preserve">Golden eagle </t>
    </r>
    <r>
      <rPr>
        <i/>
        <sz val="11"/>
        <color rgb="FF000000"/>
        <rFont val="Calibri"/>
        <family val="2"/>
        <scheme val="minor"/>
      </rPr>
      <t>Aquila chrysaetos</t>
    </r>
  </si>
  <si>
    <r>
      <t xml:space="preserve">White storks </t>
    </r>
    <r>
      <rPr>
        <i/>
        <sz val="11"/>
        <color rgb="FF000000"/>
        <rFont val="Calibri"/>
        <family val="2"/>
        <scheme val="minor"/>
      </rPr>
      <t>Ciconia ciconia</t>
    </r>
  </si>
  <si>
    <r>
      <t xml:space="preserve">Common guillemot </t>
    </r>
    <r>
      <rPr>
        <i/>
        <sz val="11"/>
        <color rgb="FF000000"/>
        <rFont val="Calibri"/>
        <family val="2"/>
        <scheme val="minor"/>
      </rPr>
      <t>Uria aalge</t>
    </r>
  </si>
  <si>
    <t>the Netherlands</t>
  </si>
  <si>
    <t>Table 1 and Figure 1a. Bird strike ratio (# / 10,000 hrs), damaging bird strike ratio (# / 10,000 hrs) per 10 year period and country. Figure 1a is a selection of the table and shown as a figure too (Bird strike ratio's over decades)</t>
  </si>
  <si>
    <t>Data per country, fighter and damage or not</t>
  </si>
  <si>
    <t>Figure 1b. Seasonal pattern of en-route fighter (damaging) bird strikes. Details per country and fighter type are given too in this table. Figure 1b summarizes all countries and fighters</t>
  </si>
  <si>
    <t>Figure 1c: Speed (kts) distribution of fighters during bird strikes per country. Figure 1c only shows grand total. Inset figure 1c is data from the Netherlands only, lower right on this page</t>
  </si>
  <si>
    <t>Figure 1d: Altitude distribution of en-rout bird strikes with fighters for five military operators per country. Only total is used in Figure 1d</t>
  </si>
  <si>
    <t>NOTE: Only countries contributing to this paper (as presented in Richardson 1996 &amp; Richardson and West 2000)</t>
  </si>
  <si>
    <t>Supplemantary Material S1. Overview of en-route crashes with fighters, taken from Richardson 1996 &amp; Richardson and West 2000 for historic overview and this study</t>
  </si>
  <si>
    <t>Flight phase: CrL = Cruise at low-level (up to 1000 ft AGL), CrH = Cruise at high altitude (above 1000 ft AGL), Cl = Climb, Unk = Unknown)</t>
  </si>
  <si>
    <t>Bird weight (average for male and female, gram)</t>
  </si>
  <si>
    <t>X-as</t>
  </si>
  <si>
    <t>X=as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</si>
</sst>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40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2" fillId="0" borderId="0" xfId="0" applyFont="1"/>
    <xf numFmtId="9" fontId="0" fillId="0" borderId="0" xfId="1" applyFont="1"/>
    <xf numFmtId="0" fontId="0" fillId="2" borderId="0" xfId="0" applyFill="1"/>
    <xf numFmtId="0" fontId="0" fillId="2" borderId="0" xfId="0" applyFill="1" applyAlignment="1">
      <alignment horizontal="right"/>
    </xf>
    <xf numFmtId="0" fontId="0" fillId="0" borderId="0" xfId="0" applyAlignment="1">
      <alignment horizontal="right"/>
    </xf>
    <xf numFmtId="0" fontId="0" fillId="3" borderId="0" xfId="0" applyFill="1"/>
    <xf numFmtId="0" fontId="0" fillId="0" borderId="0" xfId="0" applyAlignment="1">
      <alignment horizontal="left"/>
    </xf>
    <xf numFmtId="0" fontId="0" fillId="0" borderId="0" xfId="0" applyNumberFormat="1"/>
    <xf numFmtId="1" fontId="0" fillId="0" borderId="0" xfId="0" applyNumberFormat="1"/>
    <xf numFmtId="0" fontId="3" fillId="4" borderId="1" xfId="2" applyFont="1" applyFill="1" applyBorder="1" applyAlignment="1">
      <alignment horizontal="center"/>
    </xf>
    <xf numFmtId="0" fontId="3" fillId="0" borderId="2" xfId="2" applyFont="1" applyFill="1" applyBorder="1" applyAlignment="1">
      <alignment horizontal="right" wrapText="1"/>
    </xf>
    <xf numFmtId="0" fontId="3" fillId="0" borderId="0" xfId="2"/>
    <xf numFmtId="0" fontId="3" fillId="4" borderId="3" xfId="2" applyFont="1" applyFill="1" applyBorder="1" applyAlignment="1">
      <alignment horizontal="center"/>
    </xf>
    <xf numFmtId="0" fontId="0" fillId="0" borderId="0" xfId="1" applyNumberFormat="1" applyFont="1"/>
    <xf numFmtId="165" fontId="0" fillId="3" borderId="0" xfId="0" applyNumberFormat="1" applyFill="1"/>
    <xf numFmtId="9" fontId="0" fillId="3" borderId="0" xfId="1" applyFont="1" applyFill="1"/>
    <xf numFmtId="1" fontId="0" fillId="3" borderId="0" xfId="0" applyNumberFormat="1" applyFill="1"/>
    <xf numFmtId="9" fontId="0" fillId="0" borderId="0" xfId="0" applyNumberFormat="1"/>
    <xf numFmtId="0" fontId="0" fillId="0" borderId="0" xfId="0" applyFill="1"/>
    <xf numFmtId="0" fontId="0" fillId="2" borderId="0" xfId="0" applyFill="1" applyAlignment="1">
      <alignment horizontal="right" wrapText="1"/>
    </xf>
    <xf numFmtId="2" fontId="0" fillId="0" borderId="0" xfId="0" applyNumberFormat="1"/>
    <xf numFmtId="14" fontId="0" fillId="0" borderId="0" xfId="0" applyNumberFormat="1"/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4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5" xfId="0" applyFont="1" applyBorder="1" applyAlignment="1">
      <alignment vertical="center"/>
    </xf>
    <xf numFmtId="14" fontId="4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14" fontId="4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0" fillId="0" borderId="0" xfId="0" applyAlignment="1"/>
  </cellXfs>
  <cellStyles count="3">
    <cellStyle name="Procent" xfId="1" builtinId="5"/>
    <cellStyle name="Standaard" xfId="0" builtinId="0"/>
    <cellStyle name="Standaard_table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baseline="0"/>
              <a:t>Bird strike ratio's over decades</a:t>
            </a:r>
            <a:endParaRPr lang="nl-N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125102362204724"/>
          <c:y val="0.14856481481481484"/>
          <c:w val="0.84423727034120732"/>
          <c:h val="0.74403579760863225"/>
        </c:manualLayout>
      </c:layout>
      <c:scatterChart>
        <c:scatterStyle val="lineMarker"/>
        <c:varyColors val="0"/>
        <c:ser>
          <c:idx val="0"/>
          <c:order val="0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0"/>
            <c:trendlineLbl>
              <c:layout>
                <c:manualLayout>
                  <c:x val="-3.2684514435695538E-3"/>
                  <c:y val="-9.829286964129484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'table 1 - Figure 1a'!$J$4:$J$17</c:f>
              <c:numCache>
                <c:formatCode>General</c:formatCode>
                <c:ptCount val="14"/>
                <c:pt idx="0">
                  <c:v>1994</c:v>
                </c:pt>
                <c:pt idx="1">
                  <c:v>2004</c:v>
                </c:pt>
                <c:pt idx="2">
                  <c:v>2014</c:v>
                </c:pt>
                <c:pt idx="3">
                  <c:v>1984</c:v>
                </c:pt>
                <c:pt idx="4">
                  <c:v>1994</c:v>
                </c:pt>
                <c:pt idx="5">
                  <c:v>2004</c:v>
                </c:pt>
                <c:pt idx="6">
                  <c:v>2014</c:v>
                </c:pt>
                <c:pt idx="7">
                  <c:v>1974</c:v>
                </c:pt>
                <c:pt idx="8">
                  <c:v>1984</c:v>
                </c:pt>
                <c:pt idx="9">
                  <c:v>1994</c:v>
                </c:pt>
                <c:pt idx="10">
                  <c:v>2004</c:v>
                </c:pt>
                <c:pt idx="11">
                  <c:v>2014</c:v>
                </c:pt>
                <c:pt idx="12">
                  <c:v>2004</c:v>
                </c:pt>
                <c:pt idx="13">
                  <c:v>2014</c:v>
                </c:pt>
              </c:numCache>
            </c:numRef>
          </c:xVal>
          <c:yVal>
            <c:numRef>
              <c:f>'table 1 - Figure 1a'!$G$4:$G$17</c:f>
              <c:numCache>
                <c:formatCode>0.0</c:formatCode>
                <c:ptCount val="14"/>
                <c:pt idx="0">
                  <c:v>6.9439231288942276</c:v>
                </c:pt>
                <c:pt idx="1">
                  <c:v>4.2499784180783458</c:v>
                </c:pt>
                <c:pt idx="2">
                  <c:v>2.813071405129167</c:v>
                </c:pt>
                <c:pt idx="3">
                  <c:v>31.743558061398087</c:v>
                </c:pt>
                <c:pt idx="4">
                  <c:v>26.108013030343667</c:v>
                </c:pt>
                <c:pt idx="5">
                  <c:v>16.216487042300173</c:v>
                </c:pt>
                <c:pt idx="6">
                  <c:v>11.612025908159254</c:v>
                </c:pt>
                <c:pt idx="7">
                  <c:v>25.559388643062402</c:v>
                </c:pt>
                <c:pt idx="8">
                  <c:v>37.996595597357263</c:v>
                </c:pt>
                <c:pt idx="9">
                  <c:v>16.856813918707118</c:v>
                </c:pt>
                <c:pt idx="10">
                  <c:v>9.2228558177774502</c:v>
                </c:pt>
                <c:pt idx="11">
                  <c:v>9.0064467197572995</c:v>
                </c:pt>
                <c:pt idx="12">
                  <c:v>6.8395944120513645</c:v>
                </c:pt>
                <c:pt idx="13">
                  <c:v>4.6526579365885024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E7-45CF-B3A3-8803B0813E10}"/>
            </c:ext>
          </c:extLst>
        </c:ser>
        <c:ser>
          <c:idx val="1"/>
          <c:order val="1"/>
          <c:tx>
            <c:v>Damage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0"/>
            <c:trendlineLbl>
              <c:layout>
                <c:manualLayout>
                  <c:x val="-1.8405669291338581E-2"/>
                  <c:y val="1.936716243802857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'table 1 - Figure 1a'!$L$4:$L$17</c:f>
              <c:numCache>
                <c:formatCode>General</c:formatCode>
                <c:ptCount val="14"/>
                <c:pt idx="0">
                  <c:v>1996</c:v>
                </c:pt>
                <c:pt idx="1">
                  <c:v>2006</c:v>
                </c:pt>
                <c:pt idx="2">
                  <c:v>2016</c:v>
                </c:pt>
                <c:pt idx="3">
                  <c:v>1986</c:v>
                </c:pt>
                <c:pt idx="4">
                  <c:v>1996</c:v>
                </c:pt>
                <c:pt idx="5">
                  <c:v>2006</c:v>
                </c:pt>
                <c:pt idx="6">
                  <c:v>2016</c:v>
                </c:pt>
                <c:pt idx="7">
                  <c:v>1976</c:v>
                </c:pt>
                <c:pt idx="8">
                  <c:v>1986</c:v>
                </c:pt>
                <c:pt idx="9">
                  <c:v>1996</c:v>
                </c:pt>
                <c:pt idx="10">
                  <c:v>2006</c:v>
                </c:pt>
                <c:pt idx="11">
                  <c:v>2016</c:v>
                </c:pt>
                <c:pt idx="12">
                  <c:v>2006</c:v>
                </c:pt>
                <c:pt idx="13">
                  <c:v>2016</c:v>
                </c:pt>
              </c:numCache>
            </c:numRef>
          </c:xVal>
          <c:yVal>
            <c:numRef>
              <c:f>'table 1 - Figure 1a'!$H$4:$H$17</c:f>
              <c:numCache>
                <c:formatCode>0.0</c:formatCode>
                <c:ptCount val="14"/>
                <c:pt idx="0">
                  <c:v>1.8767359807822235</c:v>
                </c:pt>
                <c:pt idx="1">
                  <c:v>1.1289005173020605</c:v>
                </c:pt>
                <c:pt idx="2">
                  <c:v>0.93769046837638903</c:v>
                </c:pt>
                <c:pt idx="3">
                  <c:v>7.5323697094842919</c:v>
                </c:pt>
                <c:pt idx="4">
                  <c:v>5.3241416300549771</c:v>
                </c:pt>
                <c:pt idx="5">
                  <c:v>1.7083406160913703</c:v>
                </c:pt>
                <c:pt idx="6">
                  <c:v>1.1364961527134589</c:v>
                </c:pt>
                <c:pt idx="7">
                  <c:v>7.1654933479105569</c:v>
                </c:pt>
                <c:pt idx="8">
                  <c:v>8.4821557369954697</c:v>
                </c:pt>
                <c:pt idx="9">
                  <c:v>3.084438291508111</c:v>
                </c:pt>
                <c:pt idx="10">
                  <c:v>1.7918691303110472</c:v>
                </c:pt>
                <c:pt idx="11">
                  <c:v>0.94804702313234734</c:v>
                </c:pt>
                <c:pt idx="12">
                  <c:v>0</c:v>
                </c:pt>
                <c:pt idx="13">
                  <c:v>1.0997191486481914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E7-45CF-B3A3-8803B0813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515544"/>
        <c:axId val="430516856"/>
      </c:scatterChart>
      <c:valAx>
        <c:axId val="430515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516856"/>
        <c:crosses val="autoZero"/>
        <c:crossBetween val="midCat"/>
      </c:valAx>
      <c:valAx>
        <c:axId val="430516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bird strike ratio (#/10.000hrs)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5155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1914159768490477"/>
          <c:y val="0.17208248140253191"/>
          <c:w val="9.8176526011171675E-2"/>
          <c:h val="0.12431026232218212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Seasonal pattern of en-route bird strikes with fighters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All bird strikes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1b'!$D$3:$O$3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'Figure 1b'!$D$6:$O$6</c:f>
              <c:numCache>
                <c:formatCode>0.000</c:formatCode>
                <c:ptCount val="12"/>
                <c:pt idx="0">
                  <c:v>2.1543196306880633E-2</c:v>
                </c:pt>
                <c:pt idx="1">
                  <c:v>2.7808309518575512E-2</c:v>
                </c:pt>
                <c:pt idx="2">
                  <c:v>9.6065069245988136E-2</c:v>
                </c:pt>
                <c:pt idx="3">
                  <c:v>8.4633985491316774E-2</c:v>
                </c:pt>
                <c:pt idx="4">
                  <c:v>0.11156298087491756</c:v>
                </c:pt>
                <c:pt idx="5">
                  <c:v>0.11057375247307101</c:v>
                </c:pt>
                <c:pt idx="6">
                  <c:v>0.12365355023081996</c:v>
                </c:pt>
                <c:pt idx="7">
                  <c:v>0.12354363596394811</c:v>
                </c:pt>
                <c:pt idx="8">
                  <c:v>0.12332380743020444</c:v>
                </c:pt>
                <c:pt idx="9">
                  <c:v>0.11321169487799516</c:v>
                </c:pt>
                <c:pt idx="10">
                  <c:v>4.4954935150582548E-2</c:v>
                </c:pt>
                <c:pt idx="11">
                  <c:v>1.9125082435700155E-2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5D-48CC-B665-AE537A8EC4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5757312"/>
        <c:axId val="145758848"/>
      </c:barChart>
      <c:lineChart>
        <c:grouping val="standard"/>
        <c:varyColors val="0"/>
        <c:ser>
          <c:idx val="1"/>
          <c:order val="1"/>
          <c:tx>
            <c:v>Damage</c:v>
          </c:tx>
          <c:marker>
            <c:symbol val="none"/>
          </c:marker>
          <c:cat>
            <c:strRef>
              <c:f>'Figure 1b'!$D$3:$O$3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'Figure 1b'!$D$21:$O$21</c:f>
              <c:numCache>
                <c:formatCode>0.000</c:formatCode>
                <c:ptCount val="12"/>
                <c:pt idx="0">
                  <c:v>1.7805660356843858</c:v>
                </c:pt>
                <c:pt idx="1">
                  <c:v>1.5709956810232457</c:v>
                </c:pt>
                <c:pt idx="2">
                  <c:v>1.3199187076119567</c:v>
                </c:pt>
                <c:pt idx="3">
                  <c:v>1.2023317119747594</c:v>
                </c:pt>
                <c:pt idx="4">
                  <c:v>1.0553776464382163</c:v>
                </c:pt>
                <c:pt idx="5">
                  <c:v>0.87691008980745244</c:v>
                </c:pt>
                <c:pt idx="6">
                  <c:v>0.85739750192387387</c:v>
                </c:pt>
                <c:pt idx="7">
                  <c:v>0.84091085760005457</c:v>
                </c:pt>
                <c:pt idx="8">
                  <c:v>0.66960779565373885</c:v>
                </c:pt>
                <c:pt idx="9">
                  <c:v>0.85177131448138166</c:v>
                </c:pt>
                <c:pt idx="10">
                  <c:v>1.3036200668756912</c:v>
                </c:pt>
                <c:pt idx="11">
                  <c:v>1.4207006778975988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5D-48CC-B665-AE537A8EC4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5762320"/>
        <c:axId val="405760352"/>
      </c:lineChart>
      <c:catAx>
        <c:axId val="14575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758848"/>
        <c:crosses val="autoZero"/>
        <c:auto val="1"/>
        <c:lblAlgn val="ctr"/>
        <c:lblOffset val="100"/>
        <c:noMultiLvlLbl val="0"/>
      </c:catAx>
      <c:valAx>
        <c:axId val="145758848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757312"/>
        <c:crosses val="autoZero"/>
        <c:crossBetween val="between"/>
      </c:valAx>
      <c:valAx>
        <c:axId val="405760352"/>
        <c:scaling>
          <c:orientation val="minMax"/>
          <c:max val="2.5"/>
        </c:scaling>
        <c:delete val="0"/>
        <c:axPos val="r"/>
        <c:numFmt formatCode="0.000" sourceLinked="1"/>
        <c:majorTickMark val="out"/>
        <c:minorTickMark val="none"/>
        <c:tickLblPos val="nextTo"/>
        <c:crossAx val="405762320"/>
        <c:crosses val="max"/>
        <c:crossBetween val="between"/>
      </c:valAx>
      <c:catAx>
        <c:axId val="4057623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57603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Seasonal pattern</a:t>
            </a:r>
            <a:r>
              <a:rPr lang="nl-NL" baseline="0"/>
              <a:t> </a:t>
            </a:r>
            <a:r>
              <a:rPr lang="nl-NL"/>
              <a:t>of en-route bird strikes per country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1b'!$A$15</c:f>
              <c:strCache>
                <c:ptCount val="1"/>
                <c:pt idx="0">
                  <c:v>Netherlands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'Figure 1b'!$D$3:$N$3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</c:strCache>
            </c:strRef>
          </c:cat>
          <c:val>
            <c:numRef>
              <c:f>'Figure 1b'!$D$15:$O$15</c:f>
              <c:numCache>
                <c:formatCode>0%</c:formatCode>
                <c:ptCount val="12"/>
                <c:pt idx="0">
                  <c:v>2.2735101619014812E-2</c:v>
                </c:pt>
                <c:pt idx="1">
                  <c:v>2.8935583878746125E-2</c:v>
                </c:pt>
                <c:pt idx="2">
                  <c:v>0.12366517395797451</c:v>
                </c:pt>
                <c:pt idx="3">
                  <c:v>7.0272132276954877E-2</c:v>
                </c:pt>
                <c:pt idx="4">
                  <c:v>0.11091973820186014</c:v>
                </c:pt>
                <c:pt idx="5">
                  <c:v>0.11643127798828798</c:v>
                </c:pt>
                <c:pt idx="6">
                  <c:v>0.12848777127109887</c:v>
                </c:pt>
                <c:pt idx="7">
                  <c:v>0.13089906992766104</c:v>
                </c:pt>
                <c:pt idx="8">
                  <c:v>0.11539786427833276</c:v>
                </c:pt>
                <c:pt idx="9">
                  <c:v>8.8873579056148816E-2</c:v>
                </c:pt>
                <c:pt idx="10">
                  <c:v>5.0292800551153975E-2</c:v>
                </c:pt>
                <c:pt idx="11">
                  <c:v>1.3089906992766104E-2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DE-4FBB-B4DD-C15E2D037B36}"/>
            </c:ext>
          </c:extLst>
        </c:ser>
        <c:ser>
          <c:idx val="1"/>
          <c:order val="1"/>
          <c:tx>
            <c:strRef>
              <c:f>'Figure 1b'!$A$16</c:f>
              <c:strCache>
                <c:ptCount val="1"/>
                <c:pt idx="0">
                  <c:v>Germany</c:v>
                </c:pt>
              </c:strCache>
            </c:strRef>
          </c:tx>
          <c:spPr>
            <a:ln w="28575"/>
          </c:spPr>
          <c:marker>
            <c:symbol val="none"/>
          </c:marker>
          <c:val>
            <c:numRef>
              <c:f>'Figure 1b'!$D$16:$O$16</c:f>
              <c:numCache>
                <c:formatCode>0%</c:formatCode>
                <c:ptCount val="12"/>
                <c:pt idx="0">
                  <c:v>2.0414993306559572E-2</c:v>
                </c:pt>
                <c:pt idx="1">
                  <c:v>2.2757697456492636E-2</c:v>
                </c:pt>
                <c:pt idx="2">
                  <c:v>9.4210174029451144E-2</c:v>
                </c:pt>
                <c:pt idx="3">
                  <c:v>8.3835341365461849E-2</c:v>
                </c:pt>
                <c:pt idx="4">
                  <c:v>0.10575635876840696</c:v>
                </c:pt>
                <c:pt idx="5">
                  <c:v>0.107095046854083</c:v>
                </c:pt>
                <c:pt idx="6">
                  <c:v>0.14056224899598393</c:v>
                </c:pt>
                <c:pt idx="7">
                  <c:v>0.12901606425702811</c:v>
                </c:pt>
                <c:pt idx="8">
                  <c:v>0.11663319946452476</c:v>
                </c:pt>
                <c:pt idx="9">
                  <c:v>0.12449799196787148</c:v>
                </c:pt>
                <c:pt idx="10">
                  <c:v>3.8487282463186077E-2</c:v>
                </c:pt>
                <c:pt idx="11">
                  <c:v>1.6733601070950468E-2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48-4F47-9A73-F87D7066C857}"/>
            </c:ext>
          </c:extLst>
        </c:ser>
        <c:ser>
          <c:idx val="2"/>
          <c:order val="2"/>
          <c:tx>
            <c:strRef>
              <c:f>'Figure 1b'!$A$18</c:f>
              <c:strCache>
                <c:ptCount val="1"/>
                <c:pt idx="0">
                  <c:v>Poland</c:v>
                </c:pt>
              </c:strCache>
            </c:strRef>
          </c:tx>
          <c:spPr>
            <a:ln w="28575"/>
          </c:spPr>
          <c:marker>
            <c:symbol val="none"/>
          </c:marker>
          <c:val>
            <c:numRef>
              <c:f>'Figure 1b'!$D$18:$O$18</c:f>
              <c:numCache>
                <c:formatCode>0%</c:formatCode>
                <c:ptCount val="12"/>
                <c:pt idx="0">
                  <c:v>1.7699115044247787E-2</c:v>
                </c:pt>
                <c:pt idx="1">
                  <c:v>1.7699115044247787E-2</c:v>
                </c:pt>
                <c:pt idx="2">
                  <c:v>7.0796460176991149E-2</c:v>
                </c:pt>
                <c:pt idx="3">
                  <c:v>0.11504424778761062</c:v>
                </c:pt>
                <c:pt idx="4">
                  <c:v>7.0796460176991149E-2</c:v>
                </c:pt>
                <c:pt idx="5">
                  <c:v>0.16814159292035399</c:v>
                </c:pt>
                <c:pt idx="6">
                  <c:v>0.19469026548672566</c:v>
                </c:pt>
                <c:pt idx="7">
                  <c:v>0.17699115044247787</c:v>
                </c:pt>
                <c:pt idx="8">
                  <c:v>5.3097345132743362E-2</c:v>
                </c:pt>
                <c:pt idx="9">
                  <c:v>9.7345132743362831E-2</c:v>
                </c:pt>
                <c:pt idx="10">
                  <c:v>8.8495575221238937E-3</c:v>
                </c:pt>
                <c:pt idx="11">
                  <c:v>8.8495575221238937E-3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48-4F47-9A73-F87D7066C857}"/>
            </c:ext>
          </c:extLst>
        </c:ser>
        <c:ser>
          <c:idx val="3"/>
          <c:order val="3"/>
          <c:tx>
            <c:strRef>
              <c:f>'Figure 1b'!$A$19</c:f>
              <c:strCache>
                <c:ptCount val="1"/>
                <c:pt idx="0">
                  <c:v>Israel</c:v>
                </c:pt>
              </c:strCache>
            </c:strRef>
          </c:tx>
          <c:marker>
            <c:symbol val="none"/>
          </c:marker>
          <c:val>
            <c:numRef>
              <c:f>'Figure 1b'!$D$19:$O$19</c:f>
              <c:numCache>
                <c:formatCode>0%</c:formatCode>
                <c:ptCount val="12"/>
                <c:pt idx="0">
                  <c:v>4.051316677920324E-2</c:v>
                </c:pt>
                <c:pt idx="1">
                  <c:v>5.4692775151924375E-2</c:v>
                </c:pt>
                <c:pt idx="2">
                  <c:v>9.2505064145847402E-2</c:v>
                </c:pt>
                <c:pt idx="3">
                  <c:v>0.12559081701553004</c:v>
                </c:pt>
                <c:pt idx="4">
                  <c:v>0.13166779203241052</c:v>
                </c:pt>
                <c:pt idx="5">
                  <c:v>8.5752869682646865E-2</c:v>
                </c:pt>
                <c:pt idx="6">
                  <c:v>4.1188386225523295E-2</c:v>
                </c:pt>
                <c:pt idx="7">
                  <c:v>7.4274139095205943E-2</c:v>
                </c:pt>
                <c:pt idx="8">
                  <c:v>0.12356515867656989</c:v>
                </c:pt>
                <c:pt idx="9">
                  <c:v>0.10195813639432816</c:v>
                </c:pt>
                <c:pt idx="10">
                  <c:v>7.967589466576637E-2</c:v>
                </c:pt>
                <c:pt idx="11">
                  <c:v>4.8615800135043886E-2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15-41FB-8472-4F33BD4567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783808"/>
        <c:axId val="145801984"/>
      </c:lineChart>
      <c:catAx>
        <c:axId val="145783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01984"/>
        <c:crosses val="autoZero"/>
        <c:auto val="1"/>
        <c:lblAlgn val="ctr"/>
        <c:lblOffset val="100"/>
        <c:noMultiLvlLbl val="0"/>
      </c:catAx>
      <c:valAx>
        <c:axId val="14580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783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Procentual distribution</a:t>
            </a:r>
            <a:r>
              <a:rPr lang="nl-NL" baseline="0"/>
              <a:t> of f</a:t>
            </a:r>
            <a:r>
              <a:rPr lang="nl-NL"/>
              <a:t>ighter</a:t>
            </a:r>
            <a:r>
              <a:rPr lang="nl-NL" baseline="0"/>
              <a:t> speed at bird strike</a:t>
            </a:r>
            <a:endParaRPr lang="nl-NL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1c'!$K$4:$K$16</c:f>
              <c:strCache>
                <c:ptCount val="13"/>
                <c:pt idx="0">
                  <c:v>25</c:v>
                </c:pt>
                <c:pt idx="1">
                  <c:v>75</c:v>
                </c:pt>
                <c:pt idx="2">
                  <c:v>125</c:v>
                </c:pt>
                <c:pt idx="3">
                  <c:v>175</c:v>
                </c:pt>
                <c:pt idx="4">
                  <c:v>225</c:v>
                </c:pt>
                <c:pt idx="5">
                  <c:v>275</c:v>
                </c:pt>
                <c:pt idx="6">
                  <c:v>325</c:v>
                </c:pt>
                <c:pt idx="7">
                  <c:v>375</c:v>
                </c:pt>
                <c:pt idx="8">
                  <c:v>425</c:v>
                </c:pt>
                <c:pt idx="9">
                  <c:v>475</c:v>
                </c:pt>
                <c:pt idx="10">
                  <c:v>525</c:v>
                </c:pt>
                <c:pt idx="11">
                  <c:v>575</c:v>
                </c:pt>
                <c:pt idx="12">
                  <c:v>&gt;600</c:v>
                </c:pt>
              </c:strCache>
            </c:strRef>
          </c:cat>
          <c:val>
            <c:numRef>
              <c:f>'Figure 1c'!$Q$4:$Q$16</c:f>
              <c:numCache>
                <c:formatCode>0%</c:formatCode>
                <c:ptCount val="13"/>
                <c:pt idx="0">
                  <c:v>1.9614046187915218E-2</c:v>
                </c:pt>
                <c:pt idx="1">
                  <c:v>9.4906675102815561E-4</c:v>
                </c:pt>
                <c:pt idx="2">
                  <c:v>3.1635558367605187E-3</c:v>
                </c:pt>
                <c:pt idx="3">
                  <c:v>2.8788358114520723E-2</c:v>
                </c:pt>
                <c:pt idx="4">
                  <c:v>1.9930401771591267E-2</c:v>
                </c:pt>
                <c:pt idx="5">
                  <c:v>2.182853527364758E-2</c:v>
                </c:pt>
                <c:pt idx="6">
                  <c:v>4.20752926289149E-2</c:v>
                </c:pt>
                <c:pt idx="7">
                  <c:v>0.11357165453970262</c:v>
                </c:pt>
                <c:pt idx="8">
                  <c:v>0.41948750395444478</c:v>
                </c:pt>
                <c:pt idx="9">
                  <c:v>0.29389433723505221</c:v>
                </c:pt>
                <c:pt idx="10">
                  <c:v>3.1002847200253085E-2</c:v>
                </c:pt>
                <c:pt idx="11">
                  <c:v>4.745333755140778E-3</c:v>
                </c:pt>
                <c:pt idx="12">
                  <c:v>9.4906675102815561E-4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E2-4F3C-8EEC-393903A69F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-27"/>
        <c:axId val="145862016"/>
        <c:axId val="145863808"/>
      </c:barChart>
      <c:catAx>
        <c:axId val="14586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63808"/>
        <c:crosses val="autoZero"/>
        <c:auto val="1"/>
        <c:lblAlgn val="ctr"/>
        <c:lblOffset val="100"/>
        <c:noMultiLvlLbl val="0"/>
      </c:catAx>
      <c:valAx>
        <c:axId val="14586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862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87330797133505"/>
          <c:y val="8.8397841329355048E-2"/>
          <c:w val="0.84913533280250086"/>
          <c:h val="0.72086003443107516"/>
        </c:manualLayout>
      </c:layout>
      <c:barChart>
        <c:barDir val="col"/>
        <c:grouping val="stack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'Figure 1c'!$S$21:$S$33</c:f>
              <c:numCache>
                <c:formatCode>General</c:formatCode>
                <c:ptCount val="13"/>
                <c:pt idx="0">
                  <c:v>25</c:v>
                </c:pt>
                <c:pt idx="1">
                  <c:v>75</c:v>
                </c:pt>
                <c:pt idx="2">
                  <c:v>125</c:v>
                </c:pt>
                <c:pt idx="3">
                  <c:v>175</c:v>
                </c:pt>
                <c:pt idx="4">
                  <c:v>225</c:v>
                </c:pt>
                <c:pt idx="5">
                  <c:v>275</c:v>
                </c:pt>
                <c:pt idx="6">
                  <c:v>325</c:v>
                </c:pt>
                <c:pt idx="7">
                  <c:v>375</c:v>
                </c:pt>
                <c:pt idx="8">
                  <c:v>425</c:v>
                </c:pt>
                <c:pt idx="9">
                  <c:v>475</c:v>
                </c:pt>
                <c:pt idx="10">
                  <c:v>525</c:v>
                </c:pt>
                <c:pt idx="11">
                  <c:v>575</c:v>
                </c:pt>
                <c:pt idx="12">
                  <c:v>625</c:v>
                </c:pt>
              </c:numCache>
            </c:numRef>
          </c:cat>
          <c:val>
            <c:numRef>
              <c:f>'Figure 1c'!$Y$21:$Y$33</c:f>
              <c:numCache>
                <c:formatCode>0%</c:formatCode>
                <c:ptCount val="13"/>
                <c:pt idx="0">
                  <c:v>1.1039558417663294E-2</c:v>
                </c:pt>
                <c:pt idx="1">
                  <c:v>2.2079116835326588E-2</c:v>
                </c:pt>
                <c:pt idx="2">
                  <c:v>0.21251149954001841</c:v>
                </c:pt>
                <c:pt idx="3">
                  <c:v>0.43974241030358785</c:v>
                </c:pt>
                <c:pt idx="4">
                  <c:v>0.19503219871205152</c:v>
                </c:pt>
                <c:pt idx="5">
                  <c:v>7.5436982520699178E-2</c:v>
                </c:pt>
                <c:pt idx="6">
                  <c:v>3.7718491260349589E-2</c:v>
                </c:pt>
                <c:pt idx="7">
                  <c:v>1.8399264029438822E-3</c:v>
                </c:pt>
                <c:pt idx="8">
                  <c:v>1.8399264029438822E-3</c:v>
                </c:pt>
                <c:pt idx="9">
                  <c:v>2.7598896044158236E-3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C0-4AF0-8B8D-87E41D7DD637}"/>
            </c:ext>
          </c:extLst>
        </c:ser>
        <c:ser>
          <c:idx val="2"/>
          <c:order val="1"/>
          <c:tx>
            <c:v>En-route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'Figure 1c'!$S$21:$S$33</c:f>
              <c:numCache>
                <c:formatCode>General</c:formatCode>
                <c:ptCount val="13"/>
                <c:pt idx="0">
                  <c:v>25</c:v>
                </c:pt>
                <c:pt idx="1">
                  <c:v>75</c:v>
                </c:pt>
                <c:pt idx="2">
                  <c:v>125</c:v>
                </c:pt>
                <c:pt idx="3">
                  <c:v>175</c:v>
                </c:pt>
                <c:pt idx="4">
                  <c:v>225</c:v>
                </c:pt>
                <c:pt idx="5">
                  <c:v>275</c:v>
                </c:pt>
                <c:pt idx="6">
                  <c:v>325</c:v>
                </c:pt>
                <c:pt idx="7">
                  <c:v>375</c:v>
                </c:pt>
                <c:pt idx="8">
                  <c:v>425</c:v>
                </c:pt>
                <c:pt idx="9">
                  <c:v>475</c:v>
                </c:pt>
                <c:pt idx="10">
                  <c:v>525</c:v>
                </c:pt>
                <c:pt idx="11">
                  <c:v>575</c:v>
                </c:pt>
                <c:pt idx="12">
                  <c:v>625</c:v>
                </c:pt>
              </c:numCache>
            </c:numRef>
          </c:cat>
          <c:val>
            <c:numRef>
              <c:f>'Figure 1c'!$Z$21:$Z$33</c:f>
              <c:numCache>
                <c:formatCode>0%</c:formatCode>
                <c:ptCount val="13"/>
                <c:pt idx="0">
                  <c:v>1.6038492381716118E-3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2.165196471531676E-2</c:v>
                </c:pt>
                <c:pt idx="7">
                  <c:v>0.12670408981555734</c:v>
                </c:pt>
                <c:pt idx="8">
                  <c:v>0.35846030473135526</c:v>
                </c:pt>
                <c:pt idx="9">
                  <c:v>0.44667201283079389</c:v>
                </c:pt>
                <c:pt idx="10">
                  <c:v>3.3680834001603849E-2</c:v>
                </c:pt>
                <c:pt idx="11">
                  <c:v>8.8211708099438652E-3</c:v>
                </c:pt>
                <c:pt idx="12">
                  <c:v>2.4057738572574178E-3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C0-4AF0-8B8D-87E41D7DD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32403176"/>
        <c:axId val="432404816"/>
      </c:barChart>
      <c:catAx>
        <c:axId val="432403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404816"/>
        <c:crosses val="autoZero"/>
        <c:auto val="1"/>
        <c:lblAlgn val="ctr"/>
        <c:lblOffset val="100"/>
        <c:noMultiLvlLbl val="0"/>
      </c:catAx>
      <c:valAx>
        <c:axId val="432404816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403176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455834740402678"/>
          <c:y val="8.4611038203557878E-2"/>
          <c:w val="0.13553203938679639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Height</a:t>
            </a:r>
            <a:r>
              <a:rPr lang="nl-NL" baseline="0"/>
              <a:t> distribution of military fighter bird strikes</a:t>
            </a:r>
            <a:endParaRPr lang="nl-NL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1d'!$A$4:$A$24</c:f>
              <c:strCache>
                <c:ptCount val="21"/>
                <c:pt idx="0">
                  <c:v>0-500</c:v>
                </c:pt>
                <c:pt idx="1">
                  <c:v>501-1000</c:v>
                </c:pt>
                <c:pt idx="2">
                  <c:v>1001-1500</c:v>
                </c:pt>
                <c:pt idx="3">
                  <c:v>1501-2000</c:v>
                </c:pt>
                <c:pt idx="4">
                  <c:v>2001-2500</c:v>
                </c:pt>
                <c:pt idx="5">
                  <c:v>2501-3000</c:v>
                </c:pt>
                <c:pt idx="6">
                  <c:v>3001-3500</c:v>
                </c:pt>
                <c:pt idx="7">
                  <c:v>3501-4000</c:v>
                </c:pt>
                <c:pt idx="8">
                  <c:v>4001-4500</c:v>
                </c:pt>
                <c:pt idx="9">
                  <c:v>4501-5000</c:v>
                </c:pt>
                <c:pt idx="10">
                  <c:v>5001-5500</c:v>
                </c:pt>
                <c:pt idx="11">
                  <c:v>5501-6000</c:v>
                </c:pt>
                <c:pt idx="12">
                  <c:v>6001-6500</c:v>
                </c:pt>
                <c:pt idx="13">
                  <c:v>6501-7000</c:v>
                </c:pt>
                <c:pt idx="14">
                  <c:v>7001-7500</c:v>
                </c:pt>
                <c:pt idx="15">
                  <c:v>7501-8000</c:v>
                </c:pt>
                <c:pt idx="16">
                  <c:v>8001-8500</c:v>
                </c:pt>
                <c:pt idx="17">
                  <c:v>8501-9000</c:v>
                </c:pt>
                <c:pt idx="18">
                  <c:v>9001-9500</c:v>
                </c:pt>
                <c:pt idx="19">
                  <c:v>9501-10000</c:v>
                </c:pt>
                <c:pt idx="20">
                  <c:v>&gt;10000</c:v>
                </c:pt>
              </c:strCache>
            </c:strRef>
          </c:cat>
          <c:val>
            <c:numRef>
              <c:f>'Figure 1d'!$O$4:$O$24</c:f>
              <c:numCache>
                <c:formatCode>0%</c:formatCode>
                <c:ptCount val="21"/>
                <c:pt idx="0">
                  <c:v>0.24068509615384615</c:v>
                </c:pt>
                <c:pt idx="1">
                  <c:v>0.34014423076923078</c:v>
                </c:pt>
                <c:pt idx="2">
                  <c:v>0.18870192307692307</c:v>
                </c:pt>
                <c:pt idx="3">
                  <c:v>9.0144230769230768E-2</c:v>
                </c:pt>
                <c:pt idx="4">
                  <c:v>5.4086538461538464E-2</c:v>
                </c:pt>
                <c:pt idx="5">
                  <c:v>1.893028846153846E-2</c:v>
                </c:pt>
                <c:pt idx="6">
                  <c:v>2.0733173076923076E-2</c:v>
                </c:pt>
                <c:pt idx="7">
                  <c:v>8.713942307692308E-3</c:v>
                </c:pt>
                <c:pt idx="8">
                  <c:v>9.314903846153846E-3</c:v>
                </c:pt>
                <c:pt idx="9">
                  <c:v>3.0048076923076925E-3</c:v>
                </c:pt>
                <c:pt idx="10">
                  <c:v>7.8125E-3</c:v>
                </c:pt>
                <c:pt idx="11">
                  <c:v>2.403846153846154E-3</c:v>
                </c:pt>
                <c:pt idx="12">
                  <c:v>3.3052884615384615E-3</c:v>
                </c:pt>
                <c:pt idx="13">
                  <c:v>6.0096153846153849E-4</c:v>
                </c:pt>
                <c:pt idx="14">
                  <c:v>1.5024038461538462E-3</c:v>
                </c:pt>
                <c:pt idx="15">
                  <c:v>6.0096153846153849E-4</c:v>
                </c:pt>
                <c:pt idx="16">
                  <c:v>6.0096153846153849E-4</c:v>
                </c:pt>
                <c:pt idx="17">
                  <c:v>0</c:v>
                </c:pt>
                <c:pt idx="18">
                  <c:v>3.0048076923076925E-4</c:v>
                </c:pt>
                <c:pt idx="19">
                  <c:v>1.201923076923077E-3</c:v>
                </c:pt>
                <c:pt idx="20">
                  <c:v>7.2115384615384619E-3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6A-41E3-B460-1B99CD4FE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6265984"/>
        <c:axId val="146267520"/>
      </c:barChart>
      <c:catAx>
        <c:axId val="146265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Height</a:t>
                </a:r>
                <a:r>
                  <a:rPr lang="nl-NL" baseline="0"/>
                  <a:t> (ft)</a:t>
                </a:r>
                <a:endParaRPr lang="nl-NL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267520"/>
        <c:crosses val="autoZero"/>
        <c:auto val="1"/>
        <c:lblAlgn val="ctr"/>
        <c:lblOffset val="100"/>
        <c:noMultiLvlLbl val="0"/>
      </c:catAx>
      <c:valAx>
        <c:axId val="146267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265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676275</xdr:colOff>
      <xdr:row>1</xdr:row>
      <xdr:rowOff>85725</xdr:rowOff>
    </xdr:from>
    <xdr:to>
      <xdr:col>23</xdr:col>
      <xdr:colOff>219075</xdr:colOff>
      <xdr:row>16</xdr:row>
      <xdr:rowOff>28575</xdr:rowOff>
    </xdr:to>
    <xdr:graphicFrame macro="">
      <xdr:nvGraphicFramePr>
        <xdr:cNvPr id="2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104774</xdr:colOff>
      <xdr:row>2</xdr:row>
      <xdr:rowOff>171450</xdr:rowOff>
    </xdr:from>
    <xdr:to>
      <xdr:col>26</xdr:col>
      <xdr:colOff>609599</xdr:colOff>
      <xdr:row>19</xdr:row>
      <xdr:rowOff>104775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104775</xdr:colOff>
      <xdr:row>19</xdr:row>
      <xdr:rowOff>142875</xdr:rowOff>
    </xdr:from>
    <xdr:to>
      <xdr:col>27</xdr:col>
      <xdr:colOff>0</xdr:colOff>
      <xdr:row>37</xdr:row>
      <xdr:rowOff>76200</xdr:rowOff>
    </xdr:to>
    <xdr:graphicFrame macro="">
      <xdr:nvGraphicFramePr>
        <xdr:cNvPr id="4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180975</xdr:colOff>
      <xdr:row>0</xdr:row>
      <xdr:rowOff>19050</xdr:rowOff>
    </xdr:from>
    <xdr:to>
      <xdr:col>27</xdr:col>
      <xdr:colOff>66675</xdr:colOff>
      <xdr:row>16</xdr:row>
      <xdr:rowOff>171450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171450</xdr:colOff>
      <xdr:row>19</xdr:row>
      <xdr:rowOff>123825</xdr:rowOff>
    </xdr:from>
    <xdr:to>
      <xdr:col>17</xdr:col>
      <xdr:colOff>209550</xdr:colOff>
      <xdr:row>34</xdr:row>
      <xdr:rowOff>9525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19</xdr:col>
      <xdr:colOff>1</xdr:colOff>
      <xdr:row>2</xdr:row>
      <xdr:rowOff>114301</xdr:rowOff>
    </xdr:from>
    <xdr:to>
      <xdr:col>22</xdr:col>
      <xdr:colOff>457201</xdr:colOff>
      <xdr:row>9</xdr:row>
      <xdr:rowOff>180899</xdr:rowOff>
    </xdr:to>
    <xdr:pic>
      <xdr:nvPicPr>
        <xdr:cNvPr id="4" name="Afbeelding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153776" y="495301"/>
          <a:ext cx="2286000" cy="140009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314325</xdr:colOff>
      <xdr:row>2</xdr:row>
      <xdr:rowOff>76199</xdr:rowOff>
    </xdr:from>
    <xdr:to>
      <xdr:col>25</xdr:col>
      <xdr:colOff>352425</xdr:colOff>
      <xdr:row>23</xdr:row>
      <xdr:rowOff>85724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workbookViewId="0"/>
  </sheetViews>
  <sheetFormatPr defaultRowHeight="15" x14ac:dyDescent="0.25"/>
  <cols>
    <col min="1" max="1" width="15.140625" customWidth="1"/>
    <col min="2" max="2" width="15.42578125" customWidth="1"/>
    <col min="3" max="4" width="15.140625" customWidth="1"/>
    <col min="5" max="5" width="9.140625" customWidth="1"/>
    <col min="6" max="6" width="12" customWidth="1"/>
    <col min="7" max="8" width="15.140625" customWidth="1"/>
    <col min="14" max="14" width="12" bestFit="1" customWidth="1"/>
  </cols>
  <sheetData>
    <row r="1" spans="1:12" x14ac:dyDescent="0.25">
      <c r="A1" t="s">
        <v>166</v>
      </c>
    </row>
    <row r="2" spans="1:12" x14ac:dyDescent="0.25">
      <c r="A2" s="3"/>
    </row>
    <row r="3" spans="1:12" ht="45" x14ac:dyDescent="0.25">
      <c r="A3" s="5" t="s">
        <v>0</v>
      </c>
      <c r="B3" s="5" t="s">
        <v>98</v>
      </c>
      <c r="C3" s="22" t="s">
        <v>13</v>
      </c>
      <c r="D3" s="22" t="s">
        <v>14</v>
      </c>
      <c r="E3" s="22" t="s">
        <v>119</v>
      </c>
      <c r="F3" s="22" t="s">
        <v>124</v>
      </c>
      <c r="G3" s="22" t="s">
        <v>6</v>
      </c>
      <c r="H3" s="22" t="s">
        <v>7</v>
      </c>
      <c r="I3" s="22" t="s">
        <v>32</v>
      </c>
      <c r="J3" s="22" t="s">
        <v>175</v>
      </c>
      <c r="K3" s="22" t="s">
        <v>176</v>
      </c>
      <c r="L3" s="22" t="s">
        <v>176</v>
      </c>
    </row>
    <row r="4" spans="1:12" x14ac:dyDescent="0.25">
      <c r="A4" t="s">
        <v>33</v>
      </c>
      <c r="B4" t="s">
        <v>123</v>
      </c>
      <c r="C4" s="21">
        <v>37</v>
      </c>
      <c r="D4" s="21">
        <v>10</v>
      </c>
      <c r="F4" s="11">
        <v>53284</v>
      </c>
      <c r="G4" s="2">
        <f>C4/F4*10000</f>
        <v>6.9439231288942276</v>
      </c>
      <c r="H4" s="2">
        <f>D4/F4*10000</f>
        <v>1.8767359807822235</v>
      </c>
      <c r="I4" s="4">
        <f>D4/C4</f>
        <v>0.27027027027027029</v>
      </c>
      <c r="J4">
        <f>K4-1</f>
        <v>1994</v>
      </c>
      <c r="K4">
        <f>TRUNC(VALUE(LEFT(B4,4))/10)*10+5</f>
        <v>1995</v>
      </c>
      <c r="L4">
        <f>K4+1</f>
        <v>1996</v>
      </c>
    </row>
    <row r="5" spans="1:12" x14ac:dyDescent="0.25">
      <c r="A5" t="s">
        <v>33</v>
      </c>
      <c r="B5" t="s">
        <v>11</v>
      </c>
      <c r="C5">
        <v>64</v>
      </c>
      <c r="D5">
        <v>17</v>
      </c>
      <c r="F5" s="11">
        <v>150589</v>
      </c>
      <c r="G5" s="2">
        <f t="shared" ref="G5:G17" si="0">C5/F5*10000</f>
        <v>4.2499784180783458</v>
      </c>
      <c r="H5" s="2">
        <f t="shared" ref="H5:H17" si="1">D5/F5*10000</f>
        <v>1.1289005173020605</v>
      </c>
      <c r="I5" s="4">
        <f t="shared" ref="I5:I23" si="2">D5/C5</f>
        <v>0.265625</v>
      </c>
      <c r="J5">
        <f t="shared" ref="J5:J6" si="3">K5-1</f>
        <v>2004</v>
      </c>
      <c r="K5">
        <f>TRUNC(VALUE(LEFT(B5,4))/10)*10+5</f>
        <v>2005</v>
      </c>
      <c r="L5">
        <f t="shared" ref="L5:L6" si="4">K5+1</f>
        <v>2006</v>
      </c>
    </row>
    <row r="6" spans="1:12" x14ac:dyDescent="0.25">
      <c r="A6" t="s">
        <v>33</v>
      </c>
      <c r="B6" t="s">
        <v>12</v>
      </c>
      <c r="C6">
        <v>24</v>
      </c>
      <c r="D6">
        <v>8</v>
      </c>
      <c r="F6" s="11">
        <v>85316</v>
      </c>
      <c r="G6" s="2">
        <f t="shared" si="0"/>
        <v>2.813071405129167</v>
      </c>
      <c r="H6" s="2">
        <f t="shared" si="1"/>
        <v>0.93769046837638903</v>
      </c>
      <c r="I6" s="4">
        <f t="shared" si="2"/>
        <v>0.33333333333333331</v>
      </c>
      <c r="J6">
        <f t="shared" si="3"/>
        <v>2014</v>
      </c>
      <c r="K6">
        <f>TRUNC(VALUE(LEFT(B6,4))/10)*10+5</f>
        <v>2015</v>
      </c>
      <c r="L6">
        <f t="shared" si="4"/>
        <v>2016</v>
      </c>
    </row>
    <row r="7" spans="1:12" x14ac:dyDescent="0.25">
      <c r="A7" t="s">
        <v>15</v>
      </c>
      <c r="B7" t="s">
        <v>107</v>
      </c>
      <c r="C7">
        <v>1711</v>
      </c>
      <c r="D7">
        <v>406</v>
      </c>
      <c r="E7">
        <v>1</v>
      </c>
      <c r="F7" s="11">
        <v>539007</v>
      </c>
      <c r="G7" s="2">
        <f t="shared" si="0"/>
        <v>31.743558061398087</v>
      </c>
      <c r="H7" s="2">
        <f t="shared" si="1"/>
        <v>7.5323697094842919</v>
      </c>
      <c r="I7" s="4">
        <f t="shared" si="2"/>
        <v>0.23728813559322035</v>
      </c>
      <c r="J7">
        <f t="shared" ref="J7" si="5">K7-1</f>
        <v>1984</v>
      </c>
      <c r="K7">
        <f>TRUNC(VALUE(LEFT(B7,4))/10)*10+5</f>
        <v>1985</v>
      </c>
      <c r="L7">
        <f t="shared" ref="L7" si="6">K7+1</f>
        <v>1986</v>
      </c>
    </row>
    <row r="8" spans="1:12" x14ac:dyDescent="0.25">
      <c r="A8" t="s">
        <v>15</v>
      </c>
      <c r="B8" t="s">
        <v>10</v>
      </c>
      <c r="C8">
        <v>1986</v>
      </c>
      <c r="D8">
        <v>405</v>
      </c>
      <c r="F8" s="11">
        <v>760686</v>
      </c>
      <c r="G8" s="2">
        <f t="shared" si="0"/>
        <v>26.108013030343667</v>
      </c>
      <c r="H8" s="2">
        <f t="shared" si="1"/>
        <v>5.3241416300549771</v>
      </c>
      <c r="I8" s="4">
        <f t="shared" si="2"/>
        <v>0.2039274924471299</v>
      </c>
      <c r="J8">
        <f t="shared" ref="J8:J17" si="7">K8-1</f>
        <v>1994</v>
      </c>
      <c r="K8">
        <f t="shared" ref="K8:K17" si="8">TRUNC(VALUE(LEFT(B8,4))/10)*10+5</f>
        <v>1995</v>
      </c>
      <c r="L8">
        <f t="shared" ref="L8:L17" si="9">K8+1</f>
        <v>1996</v>
      </c>
    </row>
    <row r="9" spans="1:12" x14ac:dyDescent="0.25">
      <c r="A9" t="s">
        <v>15</v>
      </c>
      <c r="B9" t="s">
        <v>11</v>
      </c>
      <c r="C9">
        <v>636</v>
      </c>
      <c r="D9">
        <v>67</v>
      </c>
      <c r="E9">
        <v>1</v>
      </c>
      <c r="F9" s="11">
        <v>392193.44999999995</v>
      </c>
      <c r="G9" s="2">
        <f t="shared" si="0"/>
        <v>16.216487042300173</v>
      </c>
      <c r="H9" s="2">
        <f t="shared" si="1"/>
        <v>1.7083406160913703</v>
      </c>
      <c r="I9" s="4">
        <f t="shared" si="2"/>
        <v>0.10534591194968554</v>
      </c>
      <c r="J9">
        <f t="shared" si="7"/>
        <v>2004</v>
      </c>
      <c r="K9">
        <f t="shared" si="8"/>
        <v>2005</v>
      </c>
      <c r="L9">
        <f t="shared" si="9"/>
        <v>2006</v>
      </c>
    </row>
    <row r="10" spans="1:12" x14ac:dyDescent="0.25">
      <c r="A10" t="s">
        <v>15</v>
      </c>
      <c r="B10" t="s">
        <v>12</v>
      </c>
      <c r="C10">
        <v>235</v>
      </c>
      <c r="D10">
        <v>23</v>
      </c>
      <c r="F10" s="11">
        <v>202376.39999999997</v>
      </c>
      <c r="G10" s="2">
        <f t="shared" si="0"/>
        <v>11.612025908159254</v>
      </c>
      <c r="H10" s="2">
        <f t="shared" si="1"/>
        <v>1.1364961527134589</v>
      </c>
      <c r="I10" s="4">
        <f t="shared" si="2"/>
        <v>9.7872340425531917E-2</v>
      </c>
      <c r="J10">
        <f t="shared" si="7"/>
        <v>2014</v>
      </c>
      <c r="K10">
        <f t="shared" si="8"/>
        <v>2015</v>
      </c>
      <c r="L10">
        <f t="shared" si="9"/>
        <v>2016</v>
      </c>
    </row>
    <row r="11" spans="1:12" x14ac:dyDescent="0.25">
      <c r="A11" t="s">
        <v>2</v>
      </c>
      <c r="B11" t="s">
        <v>9</v>
      </c>
      <c r="C11">
        <v>346</v>
      </c>
      <c r="D11">
        <v>97</v>
      </c>
      <c r="E11">
        <v>1</v>
      </c>
      <c r="F11">
        <v>135371</v>
      </c>
      <c r="G11" s="2">
        <f t="shared" si="0"/>
        <v>25.559388643062402</v>
      </c>
      <c r="H11" s="2">
        <f t="shared" si="1"/>
        <v>7.1654933479105569</v>
      </c>
      <c r="I11" s="4">
        <f t="shared" si="2"/>
        <v>0.28034682080924855</v>
      </c>
      <c r="J11">
        <f t="shared" si="7"/>
        <v>1974</v>
      </c>
      <c r="K11">
        <f t="shared" si="8"/>
        <v>1975</v>
      </c>
      <c r="L11">
        <f t="shared" si="9"/>
        <v>1976</v>
      </c>
    </row>
    <row r="12" spans="1:12" x14ac:dyDescent="0.25">
      <c r="A12" t="s">
        <v>2</v>
      </c>
      <c r="B12" t="s">
        <v>8</v>
      </c>
      <c r="C12">
        <v>1317</v>
      </c>
      <c r="D12">
        <v>294</v>
      </c>
      <c r="E12">
        <v>1</v>
      </c>
      <c r="F12">
        <v>346610</v>
      </c>
      <c r="G12" s="2">
        <f t="shared" si="0"/>
        <v>37.996595597357263</v>
      </c>
      <c r="H12" s="2">
        <f t="shared" si="1"/>
        <v>8.4821557369954697</v>
      </c>
      <c r="I12" s="4">
        <f t="shared" si="2"/>
        <v>0.22323462414578588</v>
      </c>
      <c r="J12">
        <f t="shared" si="7"/>
        <v>1984</v>
      </c>
      <c r="K12">
        <f t="shared" si="8"/>
        <v>1985</v>
      </c>
      <c r="L12">
        <f t="shared" si="9"/>
        <v>1986</v>
      </c>
    </row>
    <row r="13" spans="1:12" x14ac:dyDescent="0.25">
      <c r="A13" t="s">
        <v>2</v>
      </c>
      <c r="B13" t="s">
        <v>10</v>
      </c>
      <c r="C13">
        <v>470</v>
      </c>
      <c r="D13">
        <v>86</v>
      </c>
      <c r="F13">
        <v>278819</v>
      </c>
      <c r="G13" s="2">
        <f t="shared" si="0"/>
        <v>16.856813918707118</v>
      </c>
      <c r="H13" s="2">
        <f t="shared" si="1"/>
        <v>3.084438291508111</v>
      </c>
      <c r="I13" s="4">
        <f t="shared" si="2"/>
        <v>0.18297872340425531</v>
      </c>
      <c r="J13">
        <f t="shared" si="7"/>
        <v>1994</v>
      </c>
      <c r="K13">
        <f t="shared" si="8"/>
        <v>1995</v>
      </c>
      <c r="L13">
        <f t="shared" si="9"/>
        <v>1996</v>
      </c>
    </row>
    <row r="14" spans="1:12" x14ac:dyDescent="0.25">
      <c r="A14" t="s">
        <v>2</v>
      </c>
      <c r="B14" t="s">
        <v>11</v>
      </c>
      <c r="C14">
        <v>175</v>
      </c>
      <c r="D14">
        <v>34</v>
      </c>
      <c r="F14">
        <v>189746</v>
      </c>
      <c r="G14" s="2">
        <f t="shared" si="0"/>
        <v>9.2228558177774502</v>
      </c>
      <c r="H14" s="2">
        <f t="shared" si="1"/>
        <v>1.7918691303110472</v>
      </c>
      <c r="I14" s="4">
        <f t="shared" si="2"/>
        <v>0.19428571428571428</v>
      </c>
      <c r="J14">
        <f t="shared" si="7"/>
        <v>2004</v>
      </c>
      <c r="K14">
        <f t="shared" si="8"/>
        <v>2005</v>
      </c>
      <c r="L14">
        <f t="shared" si="9"/>
        <v>2006</v>
      </c>
    </row>
    <row r="15" spans="1:12" x14ac:dyDescent="0.25">
      <c r="A15" t="s">
        <v>2</v>
      </c>
      <c r="B15" t="s">
        <v>12</v>
      </c>
      <c r="C15">
        <v>76</v>
      </c>
      <c r="D15">
        <v>8</v>
      </c>
      <c r="F15">
        <v>84384</v>
      </c>
      <c r="G15" s="2">
        <f t="shared" si="0"/>
        <v>9.0064467197572995</v>
      </c>
      <c r="H15" s="2">
        <f t="shared" si="1"/>
        <v>0.94804702313234734</v>
      </c>
      <c r="I15" s="4">
        <f t="shared" si="2"/>
        <v>0.10526315789473684</v>
      </c>
      <c r="J15">
        <f t="shared" si="7"/>
        <v>2014</v>
      </c>
      <c r="K15">
        <f t="shared" si="8"/>
        <v>2015</v>
      </c>
      <c r="L15">
        <f t="shared" si="9"/>
        <v>2016</v>
      </c>
    </row>
    <row r="16" spans="1:12" x14ac:dyDescent="0.25">
      <c r="A16" t="s">
        <v>34</v>
      </c>
      <c r="B16" t="s">
        <v>103</v>
      </c>
      <c r="C16">
        <v>40</v>
      </c>
      <c r="D16">
        <v>0</v>
      </c>
      <c r="F16">
        <v>58483</v>
      </c>
      <c r="G16" s="2">
        <f t="shared" si="0"/>
        <v>6.8395944120513645</v>
      </c>
      <c r="H16" s="2">
        <f t="shared" si="1"/>
        <v>0</v>
      </c>
      <c r="I16" s="4">
        <f t="shared" si="2"/>
        <v>0</v>
      </c>
      <c r="J16">
        <f t="shared" si="7"/>
        <v>2004</v>
      </c>
      <c r="K16">
        <f t="shared" si="8"/>
        <v>2005</v>
      </c>
      <c r="L16">
        <f t="shared" si="9"/>
        <v>2006</v>
      </c>
    </row>
    <row r="17" spans="1:14" x14ac:dyDescent="0.25">
      <c r="A17" t="s">
        <v>34</v>
      </c>
      <c r="B17" t="s">
        <v>104</v>
      </c>
      <c r="C17">
        <v>55</v>
      </c>
      <c r="D17">
        <v>13</v>
      </c>
      <c r="F17">
        <v>118212</v>
      </c>
      <c r="G17" s="2">
        <f t="shared" si="0"/>
        <v>4.6526579365885024</v>
      </c>
      <c r="H17" s="2">
        <f t="shared" si="1"/>
        <v>1.0997191486481914</v>
      </c>
      <c r="I17" s="4">
        <f t="shared" si="2"/>
        <v>0.23636363636363636</v>
      </c>
      <c r="J17">
        <f t="shared" si="7"/>
        <v>2014</v>
      </c>
      <c r="K17">
        <f t="shared" si="8"/>
        <v>2015</v>
      </c>
      <c r="L17">
        <f t="shared" si="9"/>
        <v>2016</v>
      </c>
    </row>
    <row r="18" spans="1:14" x14ac:dyDescent="0.25">
      <c r="A18" t="s">
        <v>35</v>
      </c>
      <c r="B18" t="s">
        <v>138</v>
      </c>
      <c r="C18">
        <v>25</v>
      </c>
      <c r="D18">
        <v>22</v>
      </c>
      <c r="G18" s="2"/>
      <c r="H18" s="2"/>
      <c r="I18" s="4">
        <f t="shared" si="2"/>
        <v>0.88</v>
      </c>
    </row>
    <row r="19" spans="1:14" x14ac:dyDescent="0.25">
      <c r="A19" t="s">
        <v>35</v>
      </c>
      <c r="B19" t="s">
        <v>139</v>
      </c>
      <c r="C19">
        <v>246</v>
      </c>
      <c r="D19">
        <v>185</v>
      </c>
      <c r="E19">
        <v>2</v>
      </c>
      <c r="G19" s="2"/>
      <c r="H19" s="2"/>
      <c r="I19" s="4">
        <f t="shared" si="2"/>
        <v>0.75203252032520329</v>
      </c>
    </row>
    <row r="20" spans="1:14" x14ac:dyDescent="0.25">
      <c r="A20" t="s">
        <v>35</v>
      </c>
      <c r="B20" t="s">
        <v>8</v>
      </c>
      <c r="C20">
        <v>364</v>
      </c>
      <c r="D20">
        <v>56</v>
      </c>
      <c r="E20">
        <v>2</v>
      </c>
      <c r="G20" s="2"/>
      <c r="H20" s="2"/>
      <c r="I20" s="4">
        <f t="shared" si="2"/>
        <v>0.15384615384615385</v>
      </c>
    </row>
    <row r="21" spans="1:14" x14ac:dyDescent="0.25">
      <c r="A21" t="s">
        <v>35</v>
      </c>
      <c r="B21" t="s">
        <v>10</v>
      </c>
      <c r="C21">
        <v>444</v>
      </c>
      <c r="D21">
        <v>36</v>
      </c>
      <c r="E21">
        <v>3</v>
      </c>
      <c r="G21" s="2"/>
      <c r="H21" s="2"/>
      <c r="I21" s="4">
        <f t="shared" si="2"/>
        <v>8.1081081081081086E-2</v>
      </c>
    </row>
    <row r="22" spans="1:14" x14ac:dyDescent="0.25">
      <c r="A22" t="s">
        <v>35</v>
      </c>
      <c r="B22" t="s">
        <v>11</v>
      </c>
      <c r="C22">
        <v>266</v>
      </c>
      <c r="D22">
        <v>24</v>
      </c>
      <c r="G22" s="2"/>
      <c r="H22" s="2"/>
      <c r="I22" s="4">
        <f t="shared" si="2"/>
        <v>9.0225563909774431E-2</v>
      </c>
    </row>
    <row r="23" spans="1:14" x14ac:dyDescent="0.25">
      <c r="A23" t="s">
        <v>35</v>
      </c>
      <c r="B23" t="s">
        <v>12</v>
      </c>
      <c r="C23">
        <v>136</v>
      </c>
      <c r="D23">
        <v>9</v>
      </c>
      <c r="G23" s="2"/>
      <c r="H23" s="2"/>
      <c r="I23" s="4">
        <f t="shared" si="2"/>
        <v>6.6176470588235295E-2</v>
      </c>
    </row>
    <row r="24" spans="1:14" x14ac:dyDescent="0.25">
      <c r="A24" t="s">
        <v>2</v>
      </c>
      <c r="B24" t="s">
        <v>120</v>
      </c>
      <c r="C24">
        <f>SUMIF($A$4:$A$23,A24,$C$4:$C$23)</f>
        <v>2384</v>
      </c>
      <c r="D24">
        <f>SUMIF($A$4:$A$23,A24,$D$4:$D$23)</f>
        <v>519</v>
      </c>
      <c r="E24">
        <f>SUMIF($A$4:$A$23,A24,$E$4:$E$23)</f>
        <v>2</v>
      </c>
      <c r="F24">
        <f>SUMIF($A$4:$A$17,A24,$F$4:$F$17)</f>
        <v>1034930</v>
      </c>
      <c r="G24" s="2">
        <f t="shared" ref="G24:G27" si="10">C24/F24*10000</f>
        <v>23.035374373146009</v>
      </c>
      <c r="H24" s="2">
        <f t="shared" ref="H24:H27" si="11">D24/F24*10000</f>
        <v>5.0148319209994874</v>
      </c>
      <c r="I24" s="4">
        <f t="shared" ref="I24:I26" si="12">D24/C24</f>
        <v>0.21770134228187921</v>
      </c>
      <c r="L24" s="2"/>
      <c r="M24" s="7"/>
    </row>
    <row r="25" spans="1:14" x14ac:dyDescent="0.25">
      <c r="A25" t="s">
        <v>33</v>
      </c>
      <c r="B25" t="s">
        <v>120</v>
      </c>
      <c r="C25">
        <f>SUMIF($A$4:$A$23,A25,$C$4:$C$23)</f>
        <v>125</v>
      </c>
      <c r="D25">
        <f t="shared" ref="D25:D28" si="13">SUMIF($A$4:$A$23,A25,$D$4:$D$23)</f>
        <v>35</v>
      </c>
      <c r="E25">
        <f t="shared" ref="E25:E28" si="14">SUMIF($A$4:$A$23,A25,$E$4:$E$23)</f>
        <v>0</v>
      </c>
      <c r="F25">
        <f>SUMIF($A$4:$A$17,A25,$F$4:$F$17)</f>
        <v>289189</v>
      </c>
      <c r="G25" s="2">
        <f t="shared" si="10"/>
        <v>4.3224327343017892</v>
      </c>
      <c r="H25" s="2">
        <f t="shared" si="11"/>
        <v>1.2102811656045009</v>
      </c>
      <c r="I25" s="4">
        <f t="shared" si="12"/>
        <v>0.28000000000000003</v>
      </c>
      <c r="L25" s="2"/>
    </row>
    <row r="26" spans="1:14" x14ac:dyDescent="0.25">
      <c r="A26" t="s">
        <v>15</v>
      </c>
      <c r="B26" t="s">
        <v>120</v>
      </c>
      <c r="C26">
        <f t="shared" ref="C26:C28" si="15">SUMIF($A$4:$A$23,A26,$C$4:$C$23)</f>
        <v>4568</v>
      </c>
      <c r="D26">
        <f t="shared" si="13"/>
        <v>901</v>
      </c>
      <c r="E26">
        <f t="shared" si="14"/>
        <v>2</v>
      </c>
      <c r="F26" s="11">
        <f>SUMIF($A$4:$A$17,A26,$F$4:$F$17)</f>
        <v>1894262.8499999999</v>
      </c>
      <c r="G26" s="2">
        <f t="shared" si="10"/>
        <v>24.114921537948128</v>
      </c>
      <c r="H26" s="2">
        <f t="shared" si="11"/>
        <v>4.7564676676206794</v>
      </c>
      <c r="I26" s="4">
        <f t="shared" si="12"/>
        <v>0.19724168126094571</v>
      </c>
      <c r="L26" s="2"/>
    </row>
    <row r="27" spans="1:14" x14ac:dyDescent="0.25">
      <c r="A27" t="s">
        <v>34</v>
      </c>
      <c r="B27" t="s">
        <v>120</v>
      </c>
      <c r="C27">
        <f t="shared" si="15"/>
        <v>95</v>
      </c>
      <c r="D27">
        <f t="shared" si="13"/>
        <v>13</v>
      </c>
      <c r="E27">
        <f t="shared" si="14"/>
        <v>0</v>
      </c>
      <c r="F27">
        <f>SUMIF($A$4:$A$17,A27,$F$4:$F$17)</f>
        <v>176695</v>
      </c>
      <c r="G27" s="2">
        <f t="shared" si="10"/>
        <v>5.3764962223039703</v>
      </c>
      <c r="H27" s="2">
        <f t="shared" si="11"/>
        <v>0.73573106199949068</v>
      </c>
      <c r="I27" s="4">
        <f>D27/C27</f>
        <v>0.1368421052631579</v>
      </c>
      <c r="M27" s="7"/>
      <c r="N27" s="16"/>
    </row>
    <row r="28" spans="1:14" x14ac:dyDescent="0.25">
      <c r="A28" t="s">
        <v>35</v>
      </c>
      <c r="B28" t="s">
        <v>120</v>
      </c>
      <c r="C28">
        <f t="shared" si="15"/>
        <v>1481</v>
      </c>
      <c r="D28">
        <f t="shared" si="13"/>
        <v>332</v>
      </c>
      <c r="E28">
        <f t="shared" si="14"/>
        <v>7</v>
      </c>
      <c r="G28" s="2"/>
      <c r="H28" s="2"/>
      <c r="I28" s="4">
        <f>D28/C28</f>
        <v>0.22417285617825794</v>
      </c>
      <c r="M28" s="7"/>
      <c r="N28" s="16"/>
    </row>
    <row r="29" spans="1:14" x14ac:dyDescent="0.25">
      <c r="A29" s="8" t="s">
        <v>120</v>
      </c>
      <c r="B29" s="8" t="s">
        <v>120</v>
      </c>
      <c r="C29" s="8">
        <f>SUM(C4:C23)</f>
        <v>8653</v>
      </c>
      <c r="D29" s="8">
        <f>SUM(D4:D23)</f>
        <v>1800</v>
      </c>
      <c r="E29" s="8">
        <f>SUM(E4:E23)</f>
        <v>11</v>
      </c>
      <c r="F29" s="19">
        <f>SUM(F4:F17)</f>
        <v>3395076.85</v>
      </c>
      <c r="G29" s="17">
        <f>SUM(C4:C17)/SUM(F4:F17)*10000</f>
        <v>21.124705910559875</v>
      </c>
      <c r="H29" s="17">
        <f>SUM(D4:D17)/SUM(F4:F17)*10000</f>
        <v>4.3239080140409785</v>
      </c>
      <c r="I29" s="18">
        <f>D29/C29</f>
        <v>0.20802033976655496</v>
      </c>
    </row>
    <row r="30" spans="1:14" x14ac:dyDescent="0.25">
      <c r="C30" s="11"/>
      <c r="D30" s="11"/>
      <c r="F30" t="s">
        <v>127</v>
      </c>
      <c r="G30" s="2">
        <f>STDEV(G4:G17)/SQRT(COUNT(G4:G17))</f>
        <v>2.9948901781909818</v>
      </c>
      <c r="H30" s="2">
        <f>STDEV(H4:H17)/SQRT(COUNT(H4:H17))</f>
        <v>0.76241088776595767</v>
      </c>
      <c r="I30" s="4"/>
    </row>
    <row r="31" spans="1:14" x14ac:dyDescent="0.25">
      <c r="F31" t="s">
        <v>142</v>
      </c>
      <c r="G31" s="2">
        <f>AVERAGE(G4:G17)</f>
        <v>14.98724357425745</v>
      </c>
      <c r="H31" s="2">
        <f>AVERAGE(H4:H17)</f>
        <v>3.0154569823793218</v>
      </c>
      <c r="I31" s="4"/>
      <c r="L31" s="2"/>
      <c r="M31" s="11"/>
    </row>
    <row r="32" spans="1:14" x14ac:dyDescent="0.25">
      <c r="G32" s="2"/>
      <c r="H32" s="2"/>
      <c r="I32" s="4"/>
      <c r="L32" s="2"/>
      <c r="M32" s="11"/>
    </row>
    <row r="33" spans="12:12" x14ac:dyDescent="0.25">
      <c r="L33" s="2"/>
    </row>
  </sheetData>
  <sortState ref="A4:J36">
    <sortCondition ref="A4:A36"/>
    <sortCondition ref="B4:B36"/>
  </sortState>
  <conditionalFormatting sqref="L24:L26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{A7706366-8F53-41C3-BE47-AFEAB99CEB99}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7706366-8F53-41C3-BE47-AFEAB99CEB9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L24:L26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workbookViewId="0">
      <selection activeCell="A2" sqref="A2"/>
    </sheetView>
  </sheetViews>
  <sheetFormatPr defaultRowHeight="15" x14ac:dyDescent="0.25"/>
  <cols>
    <col min="1" max="1" width="12.85546875" customWidth="1"/>
    <col min="2" max="3" width="11.5703125" customWidth="1"/>
    <col min="4" max="15" width="9.5703125" bestFit="1" customWidth="1"/>
  </cols>
  <sheetData>
    <row r="1" spans="1:16" x14ac:dyDescent="0.25">
      <c r="A1" t="s">
        <v>168</v>
      </c>
    </row>
    <row r="3" spans="1:16" x14ac:dyDescent="0.25">
      <c r="A3" s="5" t="s">
        <v>0</v>
      </c>
      <c r="B3" s="5" t="s">
        <v>1</v>
      </c>
      <c r="C3" s="5" t="s">
        <v>30</v>
      </c>
      <c r="D3" s="6" t="s">
        <v>16</v>
      </c>
      <c r="E3" s="6" t="s">
        <v>17</v>
      </c>
      <c r="F3" s="6" t="s">
        <v>18</v>
      </c>
      <c r="G3" s="6" t="s">
        <v>19</v>
      </c>
      <c r="H3" s="6" t="s">
        <v>20</v>
      </c>
      <c r="I3" s="6" t="s">
        <v>21</v>
      </c>
      <c r="J3" s="6" t="s">
        <v>22</v>
      </c>
      <c r="K3" s="6" t="s">
        <v>23</v>
      </c>
      <c r="L3" s="6" t="s">
        <v>24</v>
      </c>
      <c r="M3" s="6" t="s">
        <v>25</v>
      </c>
      <c r="N3" s="6" t="s">
        <v>26</v>
      </c>
      <c r="O3" s="6" t="s">
        <v>27</v>
      </c>
      <c r="P3" s="6" t="s">
        <v>29</v>
      </c>
    </row>
    <row r="4" spans="1:16" x14ac:dyDescent="0.25">
      <c r="A4" t="s">
        <v>28</v>
      </c>
      <c r="B4" t="s">
        <v>28</v>
      </c>
      <c r="C4" t="s">
        <v>28</v>
      </c>
      <c r="D4">
        <f>SUMIF($C$23:$C$328,"ALL",D23:D328)</f>
        <v>196</v>
      </c>
      <c r="E4">
        <f t="shared" ref="E4:O4" si="0">SUMIF($C$23:$C$328,"ALL",E23:E328)</f>
        <v>253</v>
      </c>
      <c r="F4">
        <f t="shared" si="0"/>
        <v>874</v>
      </c>
      <c r="G4">
        <f t="shared" si="0"/>
        <v>770</v>
      </c>
      <c r="H4">
        <f t="shared" si="0"/>
        <v>1015</v>
      </c>
      <c r="I4">
        <f t="shared" si="0"/>
        <v>1006</v>
      </c>
      <c r="J4">
        <f t="shared" si="0"/>
        <v>1125</v>
      </c>
      <c r="K4">
        <f t="shared" si="0"/>
        <v>1124</v>
      </c>
      <c r="L4">
        <f t="shared" si="0"/>
        <v>1122</v>
      </c>
      <c r="M4">
        <f t="shared" si="0"/>
        <v>1030</v>
      </c>
      <c r="N4">
        <f t="shared" si="0"/>
        <v>409</v>
      </c>
      <c r="O4">
        <f t="shared" si="0"/>
        <v>174</v>
      </c>
      <c r="P4">
        <f>SUM(D4:O4)</f>
        <v>9098</v>
      </c>
    </row>
    <row r="5" spans="1:16" x14ac:dyDescent="0.25">
      <c r="A5" t="s">
        <v>28</v>
      </c>
      <c r="B5" t="s">
        <v>28</v>
      </c>
      <c r="C5" t="s">
        <v>31</v>
      </c>
      <c r="D5">
        <f>SUMIF($C$23:$C$328,"YES",D23:D328)</f>
        <v>72</v>
      </c>
      <c r="E5">
        <f t="shared" ref="E5:O5" si="1">SUMIF($C$23:$C$328,"YES",E23:E328)</f>
        <v>82</v>
      </c>
      <c r="F5">
        <f t="shared" si="1"/>
        <v>238</v>
      </c>
      <c r="G5">
        <f t="shared" si="1"/>
        <v>191</v>
      </c>
      <c r="H5">
        <f t="shared" si="1"/>
        <v>221</v>
      </c>
      <c r="I5">
        <f t="shared" si="1"/>
        <v>182</v>
      </c>
      <c r="J5">
        <f t="shared" si="1"/>
        <v>199</v>
      </c>
      <c r="K5">
        <f t="shared" si="1"/>
        <v>195</v>
      </c>
      <c r="L5">
        <f t="shared" si="1"/>
        <v>155</v>
      </c>
      <c r="M5">
        <f t="shared" si="1"/>
        <v>181</v>
      </c>
      <c r="N5">
        <f t="shared" si="1"/>
        <v>110</v>
      </c>
      <c r="O5">
        <f t="shared" si="1"/>
        <v>51</v>
      </c>
      <c r="P5">
        <f>SUM(D5:O5)</f>
        <v>1877</v>
      </c>
    </row>
    <row r="6" spans="1:16" x14ac:dyDescent="0.25">
      <c r="A6" t="s">
        <v>28</v>
      </c>
      <c r="B6" t="s">
        <v>28</v>
      </c>
      <c r="C6" t="s">
        <v>28</v>
      </c>
      <c r="D6" s="1">
        <f>D4/$P$4</f>
        <v>2.1543196306880633E-2</v>
      </c>
      <c r="E6" s="1">
        <f t="shared" ref="E6:O6" si="2">E4/$P$4</f>
        <v>2.7808309518575512E-2</v>
      </c>
      <c r="F6" s="1">
        <f t="shared" si="2"/>
        <v>9.6065069245988136E-2</v>
      </c>
      <c r="G6" s="1">
        <f t="shared" si="2"/>
        <v>8.4633985491316774E-2</v>
      </c>
      <c r="H6" s="1">
        <f t="shared" si="2"/>
        <v>0.11156298087491756</v>
      </c>
      <c r="I6" s="1">
        <f t="shared" si="2"/>
        <v>0.11057375247307101</v>
      </c>
      <c r="J6" s="1">
        <f t="shared" si="2"/>
        <v>0.12365355023081996</v>
      </c>
      <c r="K6" s="1">
        <f t="shared" si="2"/>
        <v>0.12354363596394811</v>
      </c>
      <c r="L6" s="1">
        <f t="shared" si="2"/>
        <v>0.12332380743020444</v>
      </c>
      <c r="M6" s="1">
        <f t="shared" si="2"/>
        <v>0.11321169487799516</v>
      </c>
      <c r="N6" s="1">
        <f t="shared" si="2"/>
        <v>4.4954935150582548E-2</v>
      </c>
      <c r="O6" s="1">
        <f t="shared" si="2"/>
        <v>1.9125082435700155E-2</v>
      </c>
      <c r="P6">
        <f t="shared" ref="P6:P14" si="3">SUM(D6:O6)</f>
        <v>1</v>
      </c>
    </row>
    <row r="7" spans="1:16" x14ac:dyDescent="0.25">
      <c r="A7" t="s">
        <v>28</v>
      </c>
      <c r="B7" t="s">
        <v>28</v>
      </c>
      <c r="C7" t="s">
        <v>31</v>
      </c>
      <c r="D7" s="1">
        <f>D5/$P$5</f>
        <v>3.8359083644112946E-2</v>
      </c>
      <c r="E7" s="1">
        <f t="shared" ref="E7:O7" si="4">E5/$P$5</f>
        <v>4.3686734150239742E-2</v>
      </c>
      <c r="F7" s="1">
        <f t="shared" si="4"/>
        <v>0.1267980820458178</v>
      </c>
      <c r="G7" s="1">
        <f t="shared" si="4"/>
        <v>0.10175812466702185</v>
      </c>
      <c r="H7" s="1">
        <f t="shared" si="4"/>
        <v>0.11774107618540224</v>
      </c>
      <c r="I7" s="1">
        <f t="shared" si="4"/>
        <v>9.6963239211507721E-2</v>
      </c>
      <c r="J7" s="1">
        <f t="shared" si="4"/>
        <v>0.10602024507192329</v>
      </c>
      <c r="K7" s="1">
        <f t="shared" si="4"/>
        <v>0.10388918486947256</v>
      </c>
      <c r="L7" s="1">
        <f t="shared" si="4"/>
        <v>8.2578582844965373E-2</v>
      </c>
      <c r="M7" s="1">
        <f t="shared" si="4"/>
        <v>9.6430474160895049E-2</v>
      </c>
      <c r="N7" s="1">
        <f t="shared" si="4"/>
        <v>5.8604155567394782E-2</v>
      </c>
      <c r="O7" s="1">
        <f t="shared" si="4"/>
        <v>2.7171017581246671E-2</v>
      </c>
      <c r="P7">
        <f t="shared" si="3"/>
        <v>0.99999999999999978</v>
      </c>
    </row>
    <row r="8" spans="1:16" x14ac:dyDescent="0.25">
      <c r="A8" t="s">
        <v>28</v>
      </c>
      <c r="B8" t="s">
        <v>28</v>
      </c>
      <c r="C8" t="s">
        <v>28</v>
      </c>
      <c r="D8" s="1">
        <f>D4/SUM($P$4:$P$5)</f>
        <v>1.7858769931662872E-2</v>
      </c>
      <c r="E8" s="1">
        <f t="shared" ref="E8:P8" si="5">E4/SUM($P$4:$P$5)</f>
        <v>2.3052391799544419E-2</v>
      </c>
      <c r="F8" s="1">
        <f t="shared" si="5"/>
        <v>7.9635535307517089E-2</v>
      </c>
      <c r="G8" s="1">
        <f t="shared" si="5"/>
        <v>7.0159453302961278E-2</v>
      </c>
      <c r="H8" s="1">
        <f t="shared" si="5"/>
        <v>9.248291571753986E-2</v>
      </c>
      <c r="I8" s="1">
        <f t="shared" si="5"/>
        <v>9.1662870159453305E-2</v>
      </c>
      <c r="J8" s="1">
        <f t="shared" si="5"/>
        <v>0.10250569476082004</v>
      </c>
      <c r="K8" s="1">
        <f t="shared" si="5"/>
        <v>0.10241457858769931</v>
      </c>
      <c r="L8" s="1">
        <f t="shared" si="5"/>
        <v>0.10223234624145786</v>
      </c>
      <c r="M8" s="1">
        <f t="shared" si="5"/>
        <v>9.3849658314350798E-2</v>
      </c>
      <c r="N8" s="1">
        <f t="shared" si="5"/>
        <v>3.7266514806378132E-2</v>
      </c>
      <c r="O8" s="1">
        <f t="shared" si="5"/>
        <v>1.5854214123006832E-2</v>
      </c>
      <c r="P8" s="1">
        <f t="shared" si="5"/>
        <v>0.82897494305239183</v>
      </c>
    </row>
    <row r="9" spans="1:16" x14ac:dyDescent="0.25">
      <c r="A9" t="s">
        <v>28</v>
      </c>
      <c r="B9" t="s">
        <v>28</v>
      </c>
      <c r="C9" t="s">
        <v>31</v>
      </c>
      <c r="D9" s="1">
        <f>D5/SUM($P$4:$P$5)</f>
        <v>6.5603644646924832E-3</v>
      </c>
      <c r="E9" s="1">
        <f t="shared" ref="E9:P9" si="6">E5/SUM($P$4:$P$5)</f>
        <v>7.4715261958997721E-3</v>
      </c>
      <c r="F9" s="1">
        <f t="shared" si="6"/>
        <v>2.1685649202733484E-2</v>
      </c>
      <c r="G9" s="1">
        <f t="shared" si="6"/>
        <v>1.7403189066059227E-2</v>
      </c>
      <c r="H9" s="1">
        <f t="shared" si="6"/>
        <v>2.0136674259681093E-2</v>
      </c>
      <c r="I9" s="1">
        <f t="shared" si="6"/>
        <v>1.6583143507972666E-2</v>
      </c>
      <c r="J9" s="1">
        <f t="shared" si="6"/>
        <v>1.8132118451025057E-2</v>
      </c>
      <c r="K9" s="1">
        <f t="shared" si="6"/>
        <v>1.776765375854214E-2</v>
      </c>
      <c r="L9" s="1">
        <f t="shared" si="6"/>
        <v>1.4123006833712985E-2</v>
      </c>
      <c r="M9" s="1">
        <f t="shared" si="6"/>
        <v>1.6492027334851937E-2</v>
      </c>
      <c r="N9" s="1">
        <f t="shared" si="6"/>
        <v>1.0022779043280182E-2</v>
      </c>
      <c r="O9" s="1">
        <f t="shared" si="6"/>
        <v>4.6469248291571754E-3</v>
      </c>
      <c r="P9" s="1">
        <f t="shared" si="6"/>
        <v>0.17102505694760819</v>
      </c>
    </row>
    <row r="10" spans="1:16" x14ac:dyDescent="0.25">
      <c r="A10" t="s">
        <v>2</v>
      </c>
      <c r="B10" t="s">
        <v>28</v>
      </c>
      <c r="C10" t="s">
        <v>28</v>
      </c>
      <c r="D10">
        <f>SUMIF($A$23:$A$328,"Netherlands",D23:D328)</f>
        <v>66</v>
      </c>
      <c r="E10">
        <f t="shared" ref="E10:O10" si="7">SUMIF($A$23:$A$328,"Netherlands",E23:E328)</f>
        <v>84</v>
      </c>
      <c r="F10">
        <f t="shared" si="7"/>
        <v>359</v>
      </c>
      <c r="G10">
        <f t="shared" si="7"/>
        <v>204</v>
      </c>
      <c r="H10">
        <f t="shared" si="7"/>
        <v>322</v>
      </c>
      <c r="I10">
        <f t="shared" si="7"/>
        <v>338</v>
      </c>
      <c r="J10">
        <f t="shared" si="7"/>
        <v>373</v>
      </c>
      <c r="K10">
        <f t="shared" si="7"/>
        <v>380</v>
      </c>
      <c r="L10">
        <f t="shared" si="7"/>
        <v>335</v>
      </c>
      <c r="M10">
        <f t="shared" si="7"/>
        <v>258</v>
      </c>
      <c r="N10">
        <f t="shared" si="7"/>
        <v>146</v>
      </c>
      <c r="O10">
        <f t="shared" si="7"/>
        <v>38</v>
      </c>
      <c r="P10">
        <f t="shared" si="3"/>
        <v>2903</v>
      </c>
    </row>
    <row r="11" spans="1:16" x14ac:dyDescent="0.25">
      <c r="A11" t="s">
        <v>15</v>
      </c>
      <c r="B11" t="s">
        <v>28</v>
      </c>
      <c r="C11" t="s">
        <v>28</v>
      </c>
      <c r="D11">
        <f>SUMIF($A$23:$A$328,"Germany",D23:D328)</f>
        <v>122</v>
      </c>
      <c r="E11">
        <f t="shared" ref="E11:O11" si="8">SUMIF($A$23:$A$328,"Germany",E23:E328)</f>
        <v>136</v>
      </c>
      <c r="F11">
        <f t="shared" si="8"/>
        <v>563</v>
      </c>
      <c r="G11">
        <f t="shared" si="8"/>
        <v>501</v>
      </c>
      <c r="H11">
        <f t="shared" si="8"/>
        <v>632</v>
      </c>
      <c r="I11">
        <f t="shared" si="8"/>
        <v>640</v>
      </c>
      <c r="J11">
        <f t="shared" si="8"/>
        <v>840</v>
      </c>
      <c r="K11">
        <f t="shared" si="8"/>
        <v>771</v>
      </c>
      <c r="L11">
        <f t="shared" si="8"/>
        <v>697</v>
      </c>
      <c r="M11">
        <f t="shared" si="8"/>
        <v>744</v>
      </c>
      <c r="N11">
        <f t="shared" si="8"/>
        <v>230</v>
      </c>
      <c r="O11">
        <f t="shared" si="8"/>
        <v>100</v>
      </c>
      <c r="P11">
        <f t="shared" si="3"/>
        <v>5976</v>
      </c>
    </row>
    <row r="12" spans="1:16" x14ac:dyDescent="0.25">
      <c r="A12" t="s">
        <v>33</v>
      </c>
      <c r="B12" t="s">
        <v>28</v>
      </c>
      <c r="C12" t="s">
        <v>28</v>
      </c>
      <c r="D12">
        <f>SUMIF($A$23:$A$328,"Belgium",D23:D328)</f>
        <v>7</v>
      </c>
      <c r="E12">
        <f t="shared" ref="E12:O12" si="9">SUMIF($A$23:$A$328,"Belgium",E23:E328)</f>
        <v>10</v>
      </c>
      <c r="F12">
        <f t="shared" si="9"/>
        <v>16</v>
      </c>
      <c r="G12">
        <f t="shared" si="9"/>
        <v>12</v>
      </c>
      <c r="H12">
        <f t="shared" si="9"/>
        <v>26</v>
      </c>
      <c r="I12">
        <f t="shared" si="9"/>
        <v>31</v>
      </c>
      <c r="J12">
        <f t="shared" si="9"/>
        <v>18</v>
      </c>
      <c r="K12">
        <f t="shared" si="9"/>
        <v>9</v>
      </c>
      <c r="L12">
        <f t="shared" si="9"/>
        <v>17</v>
      </c>
      <c r="M12">
        <f t="shared" si="9"/>
        <v>15</v>
      </c>
      <c r="N12">
        <f t="shared" si="9"/>
        <v>8</v>
      </c>
      <c r="O12">
        <f t="shared" si="9"/>
        <v>1</v>
      </c>
      <c r="P12">
        <f t="shared" si="3"/>
        <v>170</v>
      </c>
    </row>
    <row r="13" spans="1:16" x14ac:dyDescent="0.25">
      <c r="A13" t="s">
        <v>34</v>
      </c>
      <c r="B13" t="s">
        <v>28</v>
      </c>
      <c r="C13" t="s">
        <v>28</v>
      </c>
      <c r="D13">
        <f>SUMIF($A$23:$A$328,"Poland",D23:D328)</f>
        <v>2</v>
      </c>
      <c r="E13">
        <f t="shared" ref="E13:O13" si="10">SUMIF($A$23:$A$328,"Poland",E23:E328)</f>
        <v>2</v>
      </c>
      <c r="F13">
        <f t="shared" si="10"/>
        <v>8</v>
      </c>
      <c r="G13">
        <f t="shared" si="10"/>
        <v>13</v>
      </c>
      <c r="H13">
        <f t="shared" si="10"/>
        <v>8</v>
      </c>
      <c r="I13">
        <f t="shared" si="10"/>
        <v>19</v>
      </c>
      <c r="J13">
        <f t="shared" si="10"/>
        <v>22</v>
      </c>
      <c r="K13">
        <f t="shared" si="10"/>
        <v>20</v>
      </c>
      <c r="L13">
        <f t="shared" si="10"/>
        <v>6</v>
      </c>
      <c r="M13">
        <f t="shared" si="10"/>
        <v>11</v>
      </c>
      <c r="N13">
        <f t="shared" si="10"/>
        <v>1</v>
      </c>
      <c r="O13">
        <f t="shared" si="10"/>
        <v>1</v>
      </c>
      <c r="P13">
        <f t="shared" si="3"/>
        <v>113</v>
      </c>
    </row>
    <row r="14" spans="1:16" x14ac:dyDescent="0.25">
      <c r="A14" t="s">
        <v>35</v>
      </c>
      <c r="B14" t="s">
        <v>28</v>
      </c>
      <c r="C14" t="s">
        <v>28</v>
      </c>
      <c r="D14">
        <v>60</v>
      </c>
      <c r="E14">
        <v>81</v>
      </c>
      <c r="F14">
        <v>137</v>
      </c>
      <c r="G14">
        <v>186</v>
      </c>
      <c r="H14">
        <v>195</v>
      </c>
      <c r="I14">
        <v>127</v>
      </c>
      <c r="J14">
        <v>61</v>
      </c>
      <c r="K14">
        <v>110</v>
      </c>
      <c r="L14">
        <v>183</v>
      </c>
      <c r="M14">
        <v>151</v>
      </c>
      <c r="N14">
        <v>118</v>
      </c>
      <c r="O14">
        <v>72</v>
      </c>
      <c r="P14">
        <f t="shared" si="3"/>
        <v>1481</v>
      </c>
    </row>
    <row r="15" spans="1:16" x14ac:dyDescent="0.25">
      <c r="A15" t="s">
        <v>2</v>
      </c>
      <c r="B15" t="s">
        <v>28</v>
      </c>
      <c r="C15" t="s">
        <v>28</v>
      </c>
      <c r="D15" s="4">
        <f>D10/$P$10</f>
        <v>2.2735101619014812E-2</v>
      </c>
      <c r="E15" s="4">
        <f t="shared" ref="E15:O15" si="11">E10/$P$10</f>
        <v>2.8935583878746125E-2</v>
      </c>
      <c r="F15" s="4">
        <f t="shared" si="11"/>
        <v>0.12366517395797451</v>
      </c>
      <c r="G15" s="4">
        <f t="shared" si="11"/>
        <v>7.0272132276954877E-2</v>
      </c>
      <c r="H15" s="4">
        <f t="shared" si="11"/>
        <v>0.11091973820186014</v>
      </c>
      <c r="I15" s="4">
        <f t="shared" si="11"/>
        <v>0.11643127798828798</v>
      </c>
      <c r="J15" s="4">
        <f t="shared" si="11"/>
        <v>0.12848777127109887</v>
      </c>
      <c r="K15" s="4">
        <f t="shared" si="11"/>
        <v>0.13089906992766104</v>
      </c>
      <c r="L15" s="4">
        <f t="shared" si="11"/>
        <v>0.11539786427833276</v>
      </c>
      <c r="M15" s="4">
        <f t="shared" si="11"/>
        <v>8.8873579056148816E-2</v>
      </c>
      <c r="N15" s="4">
        <f t="shared" si="11"/>
        <v>5.0292800551153975E-2</v>
      </c>
      <c r="O15" s="4">
        <f t="shared" si="11"/>
        <v>1.3089906992766104E-2</v>
      </c>
    </row>
    <row r="16" spans="1:16" x14ac:dyDescent="0.25">
      <c r="A16" t="s">
        <v>15</v>
      </c>
      <c r="B16" t="s">
        <v>28</v>
      </c>
      <c r="C16" t="s">
        <v>28</v>
      </c>
      <c r="D16" s="4">
        <f>D11/$P$11</f>
        <v>2.0414993306559572E-2</v>
      </c>
      <c r="E16" s="4">
        <f t="shared" ref="E16:O16" si="12">E11/$P$11</f>
        <v>2.2757697456492636E-2</v>
      </c>
      <c r="F16" s="4">
        <f t="shared" si="12"/>
        <v>9.4210174029451144E-2</v>
      </c>
      <c r="G16" s="4">
        <f t="shared" si="12"/>
        <v>8.3835341365461849E-2</v>
      </c>
      <c r="H16" s="4">
        <f t="shared" si="12"/>
        <v>0.10575635876840696</v>
      </c>
      <c r="I16" s="4">
        <f t="shared" si="12"/>
        <v>0.107095046854083</v>
      </c>
      <c r="J16" s="4">
        <f t="shared" si="12"/>
        <v>0.14056224899598393</v>
      </c>
      <c r="K16" s="4">
        <f t="shared" si="12"/>
        <v>0.12901606425702811</v>
      </c>
      <c r="L16" s="4">
        <f t="shared" si="12"/>
        <v>0.11663319946452476</v>
      </c>
      <c r="M16" s="4">
        <f t="shared" si="12"/>
        <v>0.12449799196787148</v>
      </c>
      <c r="N16" s="4">
        <f t="shared" si="12"/>
        <v>3.8487282463186077E-2</v>
      </c>
      <c r="O16" s="4">
        <f t="shared" si="12"/>
        <v>1.6733601070950468E-2</v>
      </c>
    </row>
    <row r="17" spans="1:16" x14ac:dyDescent="0.25">
      <c r="A17" t="s">
        <v>33</v>
      </c>
      <c r="B17" t="s">
        <v>28</v>
      </c>
      <c r="C17" t="s">
        <v>28</v>
      </c>
      <c r="D17" s="4">
        <f>D12/$P$12</f>
        <v>4.1176470588235294E-2</v>
      </c>
      <c r="E17" s="4">
        <f t="shared" ref="E17:O17" si="13">E12/$P$12</f>
        <v>5.8823529411764705E-2</v>
      </c>
      <c r="F17" s="4">
        <f t="shared" si="13"/>
        <v>9.4117647058823528E-2</v>
      </c>
      <c r="G17" s="4">
        <f t="shared" si="13"/>
        <v>7.0588235294117646E-2</v>
      </c>
      <c r="H17" s="4">
        <f t="shared" si="13"/>
        <v>0.15294117647058825</v>
      </c>
      <c r="I17" s="4">
        <f t="shared" si="13"/>
        <v>0.18235294117647058</v>
      </c>
      <c r="J17" s="4">
        <f t="shared" si="13"/>
        <v>0.10588235294117647</v>
      </c>
      <c r="K17" s="4">
        <f t="shared" si="13"/>
        <v>5.2941176470588235E-2</v>
      </c>
      <c r="L17" s="4">
        <f t="shared" si="13"/>
        <v>0.1</v>
      </c>
      <c r="M17" s="4">
        <f t="shared" si="13"/>
        <v>8.8235294117647065E-2</v>
      </c>
      <c r="N17" s="4">
        <f t="shared" si="13"/>
        <v>4.7058823529411764E-2</v>
      </c>
      <c r="O17" s="4">
        <f t="shared" si="13"/>
        <v>5.8823529411764705E-3</v>
      </c>
    </row>
    <row r="18" spans="1:16" x14ac:dyDescent="0.25">
      <c r="A18" t="s">
        <v>34</v>
      </c>
      <c r="B18" t="s">
        <v>28</v>
      </c>
      <c r="C18" t="s">
        <v>28</v>
      </c>
      <c r="D18" s="4">
        <f>D13/$P$13</f>
        <v>1.7699115044247787E-2</v>
      </c>
      <c r="E18" s="4">
        <f t="shared" ref="E18:O18" si="14">E13/$P$13</f>
        <v>1.7699115044247787E-2</v>
      </c>
      <c r="F18" s="4">
        <f t="shared" si="14"/>
        <v>7.0796460176991149E-2</v>
      </c>
      <c r="G18" s="4">
        <f t="shared" si="14"/>
        <v>0.11504424778761062</v>
      </c>
      <c r="H18" s="4">
        <f t="shared" si="14"/>
        <v>7.0796460176991149E-2</v>
      </c>
      <c r="I18" s="4">
        <f t="shared" si="14"/>
        <v>0.16814159292035399</v>
      </c>
      <c r="J18" s="4">
        <f t="shared" si="14"/>
        <v>0.19469026548672566</v>
      </c>
      <c r="K18" s="4">
        <f t="shared" si="14"/>
        <v>0.17699115044247787</v>
      </c>
      <c r="L18" s="4">
        <f t="shared" si="14"/>
        <v>5.3097345132743362E-2</v>
      </c>
      <c r="M18" s="4">
        <f t="shared" si="14"/>
        <v>9.7345132743362831E-2</v>
      </c>
      <c r="N18" s="4">
        <f t="shared" si="14"/>
        <v>8.8495575221238937E-3</v>
      </c>
      <c r="O18" s="4">
        <f t="shared" si="14"/>
        <v>8.8495575221238937E-3</v>
      </c>
    </row>
    <row r="19" spans="1:16" x14ac:dyDescent="0.25">
      <c r="A19" t="s">
        <v>35</v>
      </c>
      <c r="B19" t="s">
        <v>28</v>
      </c>
      <c r="C19" t="s">
        <v>28</v>
      </c>
      <c r="D19" s="4">
        <f>D14/$P$14</f>
        <v>4.051316677920324E-2</v>
      </c>
      <c r="E19" s="4">
        <f t="shared" ref="E19:O19" si="15">E14/$P$14</f>
        <v>5.4692775151924375E-2</v>
      </c>
      <c r="F19" s="4">
        <f t="shared" si="15"/>
        <v>9.2505064145847402E-2</v>
      </c>
      <c r="G19" s="4">
        <f t="shared" si="15"/>
        <v>0.12559081701553004</v>
      </c>
      <c r="H19" s="4">
        <f t="shared" si="15"/>
        <v>0.13166779203241052</v>
      </c>
      <c r="I19" s="4">
        <f t="shared" si="15"/>
        <v>8.5752869682646865E-2</v>
      </c>
      <c r="J19" s="4">
        <f t="shared" si="15"/>
        <v>4.1188386225523295E-2</v>
      </c>
      <c r="K19" s="4">
        <f t="shared" si="15"/>
        <v>7.4274139095205943E-2</v>
      </c>
      <c r="L19" s="4">
        <f t="shared" si="15"/>
        <v>0.12356515867656989</v>
      </c>
      <c r="M19" s="4">
        <f t="shared" si="15"/>
        <v>0.10195813639432816</v>
      </c>
      <c r="N19" s="4">
        <f t="shared" si="15"/>
        <v>7.967589466576637E-2</v>
      </c>
      <c r="O19" s="4">
        <f t="shared" si="15"/>
        <v>4.8615800135043886E-2</v>
      </c>
    </row>
    <row r="21" spans="1:16" x14ac:dyDescent="0.25">
      <c r="C21" s="7" t="s">
        <v>125</v>
      </c>
      <c r="D21" s="1">
        <f>D7/D6</f>
        <v>1.7805660356843858</v>
      </c>
      <c r="E21" s="1">
        <f t="shared" ref="E21:P21" si="16">E7/E6</f>
        <v>1.5709956810232457</v>
      </c>
      <c r="F21" s="1">
        <f t="shared" si="16"/>
        <v>1.3199187076119567</v>
      </c>
      <c r="G21" s="1">
        <f t="shared" si="16"/>
        <v>1.2023317119747594</v>
      </c>
      <c r="H21" s="1">
        <f t="shared" si="16"/>
        <v>1.0553776464382163</v>
      </c>
      <c r="I21" s="1">
        <f t="shared" si="16"/>
        <v>0.87691008980745244</v>
      </c>
      <c r="J21" s="1">
        <f t="shared" si="16"/>
        <v>0.85739750192387387</v>
      </c>
      <c r="K21" s="1">
        <f t="shared" si="16"/>
        <v>0.84091085760005457</v>
      </c>
      <c r="L21" s="1">
        <f t="shared" si="16"/>
        <v>0.66960779565373885</v>
      </c>
      <c r="M21" s="1">
        <f t="shared" si="16"/>
        <v>0.85177131448138166</v>
      </c>
      <c r="N21" s="1">
        <f t="shared" si="16"/>
        <v>1.3036200668756912</v>
      </c>
      <c r="O21" s="1">
        <f t="shared" si="16"/>
        <v>1.4207006778975988</v>
      </c>
      <c r="P21">
        <f t="shared" si="16"/>
        <v>0.99999999999999978</v>
      </c>
    </row>
    <row r="22" spans="1:16" x14ac:dyDescent="0.25">
      <c r="A22" s="3" t="s">
        <v>167</v>
      </c>
    </row>
    <row r="23" spans="1:16" x14ac:dyDescent="0.25">
      <c r="A23" t="s">
        <v>2</v>
      </c>
      <c r="B23" t="s">
        <v>4</v>
      </c>
      <c r="C23" t="s">
        <v>28</v>
      </c>
      <c r="D23">
        <v>6</v>
      </c>
      <c r="E23">
        <v>4</v>
      </c>
      <c r="F23">
        <v>62</v>
      </c>
      <c r="G23">
        <v>20</v>
      </c>
      <c r="H23">
        <v>42</v>
      </c>
      <c r="I23">
        <v>61</v>
      </c>
      <c r="J23">
        <v>79</v>
      </c>
      <c r="K23">
        <v>66</v>
      </c>
      <c r="L23">
        <v>60</v>
      </c>
      <c r="M23">
        <v>47</v>
      </c>
      <c r="N23">
        <v>18</v>
      </c>
      <c r="O23">
        <v>5</v>
      </c>
      <c r="P23">
        <f t="shared" ref="P23:P63" si="17">SUM(D23:O23)</f>
        <v>470</v>
      </c>
    </row>
    <row r="24" spans="1:16" x14ac:dyDescent="0.25">
      <c r="A24" t="s">
        <v>2</v>
      </c>
      <c r="B24" t="s">
        <v>5</v>
      </c>
      <c r="C24" t="s">
        <v>28</v>
      </c>
      <c r="D24">
        <v>16</v>
      </c>
      <c r="E24">
        <v>17</v>
      </c>
      <c r="F24">
        <v>60</v>
      </c>
      <c r="G24">
        <v>37</v>
      </c>
      <c r="H24">
        <v>49</v>
      </c>
      <c r="I24">
        <v>61</v>
      </c>
      <c r="J24">
        <v>55</v>
      </c>
      <c r="K24">
        <v>68</v>
      </c>
      <c r="L24">
        <v>72</v>
      </c>
      <c r="M24">
        <v>36</v>
      </c>
      <c r="N24">
        <v>27</v>
      </c>
      <c r="O24">
        <v>7</v>
      </c>
      <c r="P24">
        <f t="shared" si="17"/>
        <v>505</v>
      </c>
    </row>
    <row r="25" spans="1:16" x14ac:dyDescent="0.25">
      <c r="A25" t="s">
        <v>2</v>
      </c>
      <c r="B25" t="s">
        <v>3</v>
      </c>
      <c r="C25" t="s">
        <v>28</v>
      </c>
      <c r="D25">
        <v>24</v>
      </c>
      <c r="E25">
        <v>42</v>
      </c>
      <c r="F25">
        <v>152</v>
      </c>
      <c r="G25">
        <v>100</v>
      </c>
      <c r="H25">
        <v>179</v>
      </c>
      <c r="I25">
        <v>158</v>
      </c>
      <c r="J25">
        <v>184</v>
      </c>
      <c r="K25">
        <v>195</v>
      </c>
      <c r="L25">
        <v>165</v>
      </c>
      <c r="M25">
        <v>129</v>
      </c>
      <c r="N25">
        <v>63</v>
      </c>
      <c r="O25">
        <v>18</v>
      </c>
      <c r="P25">
        <f t="shared" si="17"/>
        <v>1409</v>
      </c>
    </row>
    <row r="26" spans="1:16" x14ac:dyDescent="0.25">
      <c r="A26" t="s">
        <v>2</v>
      </c>
      <c r="B26" t="s">
        <v>4</v>
      </c>
      <c r="C26" t="s">
        <v>31</v>
      </c>
      <c r="D26">
        <v>3</v>
      </c>
      <c r="E26">
        <v>1</v>
      </c>
      <c r="F26">
        <v>22</v>
      </c>
      <c r="G26">
        <v>7</v>
      </c>
      <c r="H26">
        <v>14</v>
      </c>
      <c r="I26">
        <v>15</v>
      </c>
      <c r="J26">
        <v>23</v>
      </c>
      <c r="K26">
        <v>13</v>
      </c>
      <c r="L26">
        <v>10</v>
      </c>
      <c r="M26">
        <v>13</v>
      </c>
      <c r="N26">
        <v>9</v>
      </c>
      <c r="O26">
        <v>3</v>
      </c>
      <c r="P26">
        <f t="shared" si="17"/>
        <v>133</v>
      </c>
    </row>
    <row r="27" spans="1:16" x14ac:dyDescent="0.25">
      <c r="A27" t="s">
        <v>2</v>
      </c>
      <c r="B27" t="s">
        <v>5</v>
      </c>
      <c r="C27" t="s">
        <v>31</v>
      </c>
      <c r="D27">
        <v>5</v>
      </c>
      <c r="E27">
        <v>9</v>
      </c>
      <c r="F27">
        <v>24</v>
      </c>
      <c r="G27">
        <v>18</v>
      </c>
      <c r="H27">
        <v>9</v>
      </c>
      <c r="I27">
        <v>22</v>
      </c>
      <c r="J27">
        <v>11</v>
      </c>
      <c r="K27">
        <v>18</v>
      </c>
      <c r="L27">
        <v>9</v>
      </c>
      <c r="M27">
        <v>14</v>
      </c>
      <c r="N27">
        <v>10</v>
      </c>
      <c r="O27">
        <v>2</v>
      </c>
      <c r="P27">
        <f t="shared" si="17"/>
        <v>151</v>
      </c>
    </row>
    <row r="28" spans="1:16" x14ac:dyDescent="0.25">
      <c r="A28" t="s">
        <v>2</v>
      </c>
      <c r="B28" t="s">
        <v>3</v>
      </c>
      <c r="C28" t="s">
        <v>31</v>
      </c>
      <c r="D28">
        <v>12</v>
      </c>
      <c r="E28">
        <v>11</v>
      </c>
      <c r="F28">
        <v>39</v>
      </c>
      <c r="G28">
        <v>22</v>
      </c>
      <c r="H28">
        <v>29</v>
      </c>
      <c r="I28">
        <v>21</v>
      </c>
      <c r="J28">
        <v>21</v>
      </c>
      <c r="K28">
        <v>20</v>
      </c>
      <c r="L28">
        <v>19</v>
      </c>
      <c r="M28">
        <v>19</v>
      </c>
      <c r="N28">
        <v>19</v>
      </c>
      <c r="O28">
        <v>3</v>
      </c>
      <c r="P28">
        <f t="shared" si="17"/>
        <v>235</v>
      </c>
    </row>
    <row r="29" spans="1:16" x14ac:dyDescent="0.25">
      <c r="A29" t="s">
        <v>34</v>
      </c>
      <c r="B29" t="s">
        <v>99</v>
      </c>
      <c r="C29" t="s">
        <v>28</v>
      </c>
      <c r="D29">
        <v>1</v>
      </c>
      <c r="E29">
        <v>0</v>
      </c>
      <c r="F29">
        <v>4</v>
      </c>
      <c r="G29">
        <v>3</v>
      </c>
      <c r="H29">
        <v>1</v>
      </c>
      <c r="I29">
        <v>3</v>
      </c>
      <c r="J29">
        <v>5</v>
      </c>
      <c r="K29">
        <v>1</v>
      </c>
      <c r="L29">
        <v>1</v>
      </c>
      <c r="M29">
        <v>4</v>
      </c>
      <c r="N29">
        <v>1</v>
      </c>
      <c r="O29">
        <v>0</v>
      </c>
      <c r="P29">
        <f t="shared" si="17"/>
        <v>24</v>
      </c>
    </row>
    <row r="30" spans="1:16" x14ac:dyDescent="0.25">
      <c r="A30" t="s">
        <v>34</v>
      </c>
      <c r="B30" t="s">
        <v>102</v>
      </c>
      <c r="C30" t="s">
        <v>28</v>
      </c>
      <c r="D30">
        <v>0</v>
      </c>
      <c r="E30">
        <v>1</v>
      </c>
      <c r="F30">
        <v>3</v>
      </c>
      <c r="G30">
        <v>6</v>
      </c>
      <c r="H30">
        <v>3</v>
      </c>
      <c r="I30">
        <v>6</v>
      </c>
      <c r="J30">
        <v>7</v>
      </c>
      <c r="K30">
        <v>7</v>
      </c>
      <c r="L30">
        <v>2</v>
      </c>
      <c r="M30">
        <v>2</v>
      </c>
      <c r="N30">
        <v>0</v>
      </c>
      <c r="O30">
        <v>1</v>
      </c>
      <c r="P30">
        <f t="shared" si="17"/>
        <v>38</v>
      </c>
    </row>
    <row r="31" spans="1:16" x14ac:dyDescent="0.25">
      <c r="A31" t="s">
        <v>34</v>
      </c>
      <c r="B31" t="s">
        <v>101</v>
      </c>
      <c r="C31" t="s">
        <v>28</v>
      </c>
      <c r="D31">
        <v>0</v>
      </c>
      <c r="E31">
        <v>0</v>
      </c>
      <c r="F31">
        <v>1</v>
      </c>
      <c r="G31">
        <v>1</v>
      </c>
      <c r="H31">
        <v>2</v>
      </c>
      <c r="I31">
        <v>2</v>
      </c>
      <c r="J31">
        <v>4</v>
      </c>
      <c r="K31">
        <v>4</v>
      </c>
      <c r="L31">
        <v>2</v>
      </c>
      <c r="M31">
        <v>2</v>
      </c>
      <c r="N31">
        <v>0</v>
      </c>
      <c r="O31">
        <v>0</v>
      </c>
      <c r="P31">
        <f t="shared" si="17"/>
        <v>18</v>
      </c>
    </row>
    <row r="32" spans="1:16" x14ac:dyDescent="0.25">
      <c r="A32" t="s">
        <v>34</v>
      </c>
      <c r="B32" t="s">
        <v>100</v>
      </c>
      <c r="C32" t="s">
        <v>28</v>
      </c>
      <c r="D32">
        <v>1</v>
      </c>
      <c r="E32">
        <v>0</v>
      </c>
      <c r="F32">
        <v>0</v>
      </c>
      <c r="G32">
        <v>1</v>
      </c>
      <c r="H32">
        <v>2</v>
      </c>
      <c r="I32">
        <v>7</v>
      </c>
      <c r="J32">
        <v>2</v>
      </c>
      <c r="K32">
        <v>4</v>
      </c>
      <c r="L32">
        <v>1</v>
      </c>
      <c r="M32">
        <v>2</v>
      </c>
      <c r="N32">
        <v>0</v>
      </c>
      <c r="O32">
        <v>0</v>
      </c>
      <c r="P32">
        <f t="shared" si="17"/>
        <v>20</v>
      </c>
    </row>
    <row r="33" spans="1:16" x14ac:dyDescent="0.25">
      <c r="A33" t="s">
        <v>34</v>
      </c>
      <c r="B33" t="s">
        <v>99</v>
      </c>
      <c r="C33" t="s">
        <v>31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1</v>
      </c>
      <c r="L33">
        <v>0</v>
      </c>
      <c r="M33">
        <v>0</v>
      </c>
      <c r="N33">
        <v>0</v>
      </c>
      <c r="O33">
        <v>0</v>
      </c>
      <c r="P33">
        <f t="shared" si="17"/>
        <v>1</v>
      </c>
    </row>
    <row r="34" spans="1:16" x14ac:dyDescent="0.25">
      <c r="A34" t="s">
        <v>34</v>
      </c>
      <c r="B34" t="s">
        <v>102</v>
      </c>
      <c r="C34" t="s">
        <v>31</v>
      </c>
      <c r="D34">
        <v>0</v>
      </c>
      <c r="E34">
        <v>1</v>
      </c>
      <c r="F34">
        <v>0</v>
      </c>
      <c r="G34">
        <v>2</v>
      </c>
      <c r="H34">
        <v>0</v>
      </c>
      <c r="I34">
        <v>0</v>
      </c>
      <c r="J34">
        <v>4</v>
      </c>
      <c r="K34">
        <v>0</v>
      </c>
      <c r="L34">
        <v>0</v>
      </c>
      <c r="M34">
        <v>1</v>
      </c>
      <c r="N34">
        <v>0</v>
      </c>
      <c r="O34">
        <v>0</v>
      </c>
      <c r="P34">
        <f t="shared" si="17"/>
        <v>8</v>
      </c>
    </row>
    <row r="35" spans="1:16" x14ac:dyDescent="0.25">
      <c r="A35" t="s">
        <v>34</v>
      </c>
      <c r="B35" t="s">
        <v>101</v>
      </c>
      <c r="C35" t="s">
        <v>31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3</v>
      </c>
      <c r="L35">
        <v>0</v>
      </c>
      <c r="M35">
        <v>0</v>
      </c>
      <c r="N35">
        <v>0</v>
      </c>
      <c r="O35">
        <v>0</v>
      </c>
      <c r="P35">
        <f t="shared" si="17"/>
        <v>3</v>
      </c>
    </row>
    <row r="36" spans="1:16" x14ac:dyDescent="0.25">
      <c r="A36" t="s">
        <v>34</v>
      </c>
      <c r="B36" t="s">
        <v>100</v>
      </c>
      <c r="C36" t="s">
        <v>31</v>
      </c>
      <c r="D36">
        <v>0</v>
      </c>
      <c r="E36">
        <v>0</v>
      </c>
      <c r="F36">
        <v>0</v>
      </c>
      <c r="G36">
        <v>0</v>
      </c>
      <c r="H36">
        <v>0</v>
      </c>
      <c r="I36">
        <v>1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f t="shared" si="17"/>
        <v>1</v>
      </c>
    </row>
    <row r="37" spans="1:16" x14ac:dyDescent="0.25">
      <c r="A37" t="s">
        <v>15</v>
      </c>
      <c r="B37" t="s">
        <v>4</v>
      </c>
      <c r="C37" t="s">
        <v>28</v>
      </c>
      <c r="D37">
        <v>7</v>
      </c>
      <c r="E37">
        <v>7</v>
      </c>
      <c r="F37">
        <v>18</v>
      </c>
      <c r="G37">
        <v>11</v>
      </c>
      <c r="H37">
        <v>11</v>
      </c>
      <c r="I37">
        <v>11</v>
      </c>
      <c r="J37">
        <v>18</v>
      </c>
      <c r="K37">
        <v>20</v>
      </c>
      <c r="L37">
        <v>15</v>
      </c>
      <c r="M37">
        <v>17</v>
      </c>
      <c r="N37">
        <v>2</v>
      </c>
      <c r="O37">
        <v>7</v>
      </c>
      <c r="P37">
        <f t="shared" ref="P37:P46" si="18">SUM(D37:O37)</f>
        <v>144</v>
      </c>
    </row>
    <row r="38" spans="1:16" x14ac:dyDescent="0.25">
      <c r="A38" t="s">
        <v>15</v>
      </c>
      <c r="B38" t="s">
        <v>106</v>
      </c>
      <c r="C38" t="s">
        <v>28</v>
      </c>
      <c r="D38">
        <v>2</v>
      </c>
      <c r="E38">
        <v>1</v>
      </c>
      <c r="F38">
        <v>1</v>
      </c>
      <c r="G38">
        <v>4</v>
      </c>
      <c r="H38">
        <v>2</v>
      </c>
      <c r="I38">
        <v>3</v>
      </c>
      <c r="J38">
        <v>3</v>
      </c>
      <c r="K38">
        <v>1</v>
      </c>
      <c r="L38">
        <v>0</v>
      </c>
      <c r="M38">
        <v>2</v>
      </c>
      <c r="N38">
        <v>1</v>
      </c>
      <c r="O38">
        <v>0</v>
      </c>
      <c r="P38">
        <f t="shared" si="18"/>
        <v>20</v>
      </c>
    </row>
    <row r="39" spans="1:16" x14ac:dyDescent="0.25">
      <c r="A39" t="s">
        <v>15</v>
      </c>
      <c r="B39" t="s">
        <v>108</v>
      </c>
      <c r="C39" t="s">
        <v>28</v>
      </c>
      <c r="D39" s="10">
        <v>16</v>
      </c>
      <c r="E39">
        <v>19</v>
      </c>
      <c r="F39" s="10">
        <v>104</v>
      </c>
      <c r="G39" s="10">
        <v>100</v>
      </c>
      <c r="H39" s="10">
        <v>105</v>
      </c>
      <c r="I39" s="10">
        <v>107</v>
      </c>
      <c r="J39" s="10">
        <v>174</v>
      </c>
      <c r="K39" s="10">
        <v>137</v>
      </c>
      <c r="L39" s="10">
        <v>149</v>
      </c>
      <c r="M39" s="10">
        <v>140</v>
      </c>
      <c r="N39" s="10">
        <v>22</v>
      </c>
      <c r="O39" s="10">
        <v>14</v>
      </c>
      <c r="P39">
        <f>SUM(D39:O39)</f>
        <v>1087</v>
      </c>
    </row>
    <row r="40" spans="1:16" x14ac:dyDescent="0.25">
      <c r="A40" t="s">
        <v>15</v>
      </c>
      <c r="B40" t="s">
        <v>109</v>
      </c>
      <c r="C40" t="s">
        <v>28</v>
      </c>
      <c r="D40">
        <v>57</v>
      </c>
      <c r="E40">
        <v>72</v>
      </c>
      <c r="F40">
        <v>312</v>
      </c>
      <c r="G40">
        <v>290</v>
      </c>
      <c r="H40">
        <v>390</v>
      </c>
      <c r="I40">
        <v>415</v>
      </c>
      <c r="J40">
        <v>498</v>
      </c>
      <c r="K40">
        <v>486</v>
      </c>
      <c r="L40">
        <v>446</v>
      </c>
      <c r="M40">
        <v>476</v>
      </c>
      <c r="N40">
        <v>147</v>
      </c>
      <c r="O40">
        <v>48</v>
      </c>
      <c r="P40">
        <f t="shared" si="18"/>
        <v>3637</v>
      </c>
    </row>
    <row r="41" spans="1:16" x14ac:dyDescent="0.25">
      <c r="A41" t="s">
        <v>15</v>
      </c>
      <c r="B41" t="s">
        <v>110</v>
      </c>
      <c r="C41" t="s">
        <v>28</v>
      </c>
      <c r="D41" s="10">
        <v>2</v>
      </c>
      <c r="E41" s="10">
        <v>1</v>
      </c>
      <c r="F41" s="10">
        <v>7</v>
      </c>
      <c r="G41" s="10">
        <v>4</v>
      </c>
      <c r="H41" s="10">
        <v>12</v>
      </c>
      <c r="I41" s="10">
        <v>18</v>
      </c>
      <c r="J41" s="10">
        <v>20</v>
      </c>
      <c r="K41" s="10">
        <v>18</v>
      </c>
      <c r="L41" s="10">
        <v>13</v>
      </c>
      <c r="M41" s="10">
        <v>10</v>
      </c>
      <c r="N41" s="10">
        <v>4</v>
      </c>
      <c r="O41" s="10">
        <v>1</v>
      </c>
      <c r="P41">
        <f t="shared" si="18"/>
        <v>110</v>
      </c>
    </row>
    <row r="42" spans="1:16" x14ac:dyDescent="0.25">
      <c r="A42" t="s">
        <v>15</v>
      </c>
      <c r="B42" t="s">
        <v>4</v>
      </c>
      <c r="C42" t="s">
        <v>31</v>
      </c>
      <c r="D42" s="10">
        <v>7</v>
      </c>
      <c r="E42" s="10">
        <v>3</v>
      </c>
      <c r="F42" s="10">
        <v>8</v>
      </c>
      <c r="G42" s="10">
        <v>5</v>
      </c>
      <c r="H42" s="10">
        <v>2</v>
      </c>
      <c r="I42" s="10">
        <v>3</v>
      </c>
      <c r="J42" s="10">
        <v>8</v>
      </c>
      <c r="K42" s="10">
        <v>8</v>
      </c>
      <c r="L42" s="10">
        <v>3</v>
      </c>
      <c r="M42" s="10">
        <v>9</v>
      </c>
      <c r="N42" s="10">
        <v>1</v>
      </c>
      <c r="O42" s="10">
        <v>7</v>
      </c>
      <c r="P42">
        <f t="shared" si="18"/>
        <v>64</v>
      </c>
    </row>
    <row r="43" spans="1:16" x14ac:dyDescent="0.25">
      <c r="A43" t="s">
        <v>15</v>
      </c>
      <c r="B43" t="s">
        <v>106</v>
      </c>
      <c r="C43" t="s">
        <v>31</v>
      </c>
      <c r="D43" s="10">
        <v>0</v>
      </c>
      <c r="E43" s="10">
        <v>0</v>
      </c>
      <c r="F43" s="10">
        <v>0</v>
      </c>
      <c r="G43" s="10">
        <v>0</v>
      </c>
      <c r="H43" s="10">
        <v>1</v>
      </c>
      <c r="I43" s="10">
        <v>0</v>
      </c>
      <c r="J43" s="10">
        <v>2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>
        <f t="shared" si="18"/>
        <v>3</v>
      </c>
    </row>
    <row r="44" spans="1:16" x14ac:dyDescent="0.25">
      <c r="A44" t="s">
        <v>15</v>
      </c>
      <c r="B44" t="s">
        <v>108</v>
      </c>
      <c r="C44" t="s">
        <v>31</v>
      </c>
      <c r="D44">
        <v>5</v>
      </c>
      <c r="E44">
        <v>7</v>
      </c>
      <c r="F44">
        <v>19</v>
      </c>
      <c r="G44">
        <v>14</v>
      </c>
      <c r="H44">
        <v>26</v>
      </c>
      <c r="I44">
        <v>16</v>
      </c>
      <c r="J44">
        <v>19</v>
      </c>
      <c r="K44">
        <v>19</v>
      </c>
      <c r="L44">
        <v>18</v>
      </c>
      <c r="M44">
        <v>14</v>
      </c>
      <c r="N44">
        <v>5</v>
      </c>
      <c r="O44">
        <v>6</v>
      </c>
      <c r="P44">
        <f t="shared" si="18"/>
        <v>168</v>
      </c>
    </row>
    <row r="45" spans="1:16" x14ac:dyDescent="0.25">
      <c r="A45" t="s">
        <v>15</v>
      </c>
      <c r="B45" t="s">
        <v>109</v>
      </c>
      <c r="C45" t="s">
        <v>31</v>
      </c>
      <c r="D45">
        <v>26</v>
      </c>
      <c r="E45">
        <v>26</v>
      </c>
      <c r="F45">
        <v>94</v>
      </c>
      <c r="G45">
        <v>73</v>
      </c>
      <c r="H45">
        <v>80</v>
      </c>
      <c r="I45">
        <v>67</v>
      </c>
      <c r="J45">
        <v>97</v>
      </c>
      <c r="K45">
        <v>78</v>
      </c>
      <c r="L45">
        <v>50</v>
      </c>
      <c r="M45">
        <v>75</v>
      </c>
      <c r="N45">
        <v>48</v>
      </c>
      <c r="O45">
        <v>17</v>
      </c>
      <c r="P45">
        <f t="shared" si="18"/>
        <v>731</v>
      </c>
    </row>
    <row r="46" spans="1:16" x14ac:dyDescent="0.25">
      <c r="A46" t="s">
        <v>15</v>
      </c>
      <c r="B46" t="s">
        <v>110</v>
      </c>
      <c r="C46" t="s">
        <v>31</v>
      </c>
      <c r="D46">
        <v>0</v>
      </c>
      <c r="E46">
        <v>0</v>
      </c>
      <c r="F46">
        <v>0</v>
      </c>
      <c r="G46">
        <v>0</v>
      </c>
      <c r="H46">
        <v>3</v>
      </c>
      <c r="I46">
        <v>0</v>
      </c>
      <c r="J46">
        <v>1</v>
      </c>
      <c r="K46">
        <v>4</v>
      </c>
      <c r="L46">
        <v>3</v>
      </c>
      <c r="M46">
        <v>1</v>
      </c>
      <c r="N46">
        <v>0</v>
      </c>
      <c r="O46">
        <v>0</v>
      </c>
      <c r="P46">
        <f t="shared" si="18"/>
        <v>12</v>
      </c>
    </row>
    <row r="47" spans="1:16" x14ac:dyDescent="0.25">
      <c r="A47" t="s">
        <v>33</v>
      </c>
      <c r="B47" t="s">
        <v>3</v>
      </c>
      <c r="C47" t="s">
        <v>28</v>
      </c>
      <c r="D47">
        <v>4</v>
      </c>
      <c r="E47">
        <v>8</v>
      </c>
      <c r="F47">
        <v>13</v>
      </c>
      <c r="G47">
        <v>7</v>
      </c>
      <c r="H47">
        <v>22</v>
      </c>
      <c r="I47">
        <v>27</v>
      </c>
      <c r="J47">
        <v>15</v>
      </c>
      <c r="K47">
        <v>7</v>
      </c>
      <c r="L47">
        <v>13</v>
      </c>
      <c r="M47">
        <v>12</v>
      </c>
      <c r="N47">
        <v>6</v>
      </c>
      <c r="O47">
        <v>1</v>
      </c>
      <c r="P47">
        <f t="shared" si="17"/>
        <v>135</v>
      </c>
    </row>
    <row r="48" spans="1:16" x14ac:dyDescent="0.25">
      <c r="A48" t="s">
        <v>33</v>
      </c>
      <c r="B48" t="s">
        <v>3</v>
      </c>
      <c r="C48" t="s">
        <v>31</v>
      </c>
      <c r="D48">
        <v>3</v>
      </c>
      <c r="E48">
        <v>2</v>
      </c>
      <c r="F48">
        <v>3</v>
      </c>
      <c r="G48">
        <v>5</v>
      </c>
      <c r="H48">
        <v>4</v>
      </c>
      <c r="I48">
        <v>4</v>
      </c>
      <c r="J48">
        <v>3</v>
      </c>
      <c r="K48">
        <v>2</v>
      </c>
      <c r="L48">
        <v>4</v>
      </c>
      <c r="M48">
        <v>3</v>
      </c>
      <c r="N48">
        <v>2</v>
      </c>
      <c r="O48">
        <v>0</v>
      </c>
      <c r="P48">
        <f t="shared" si="17"/>
        <v>35</v>
      </c>
    </row>
    <row r="49" spans="1:16" x14ac:dyDescent="0.25">
      <c r="A49" t="s">
        <v>35</v>
      </c>
      <c r="B49" t="s">
        <v>128</v>
      </c>
      <c r="C49" t="s">
        <v>28</v>
      </c>
      <c r="D49">
        <v>0</v>
      </c>
      <c r="E49">
        <v>0</v>
      </c>
      <c r="F49">
        <v>0</v>
      </c>
      <c r="G49">
        <v>1</v>
      </c>
      <c r="H49">
        <v>3</v>
      </c>
      <c r="I49">
        <v>0</v>
      </c>
      <c r="J49">
        <v>2</v>
      </c>
      <c r="K49">
        <v>2</v>
      </c>
      <c r="L49">
        <v>1</v>
      </c>
      <c r="M49">
        <v>1</v>
      </c>
      <c r="N49">
        <v>1</v>
      </c>
      <c r="O49">
        <v>0</v>
      </c>
      <c r="P49">
        <f t="shared" si="17"/>
        <v>11</v>
      </c>
    </row>
    <row r="50" spans="1:16" x14ac:dyDescent="0.25">
      <c r="A50" t="s">
        <v>35</v>
      </c>
      <c r="B50" t="s">
        <v>129</v>
      </c>
      <c r="C50" t="s">
        <v>28</v>
      </c>
      <c r="D50">
        <v>1</v>
      </c>
      <c r="E50">
        <v>0</v>
      </c>
      <c r="F50">
        <v>0</v>
      </c>
      <c r="G50">
        <v>1</v>
      </c>
      <c r="H50">
        <v>0</v>
      </c>
      <c r="I50">
        <v>2</v>
      </c>
      <c r="J50">
        <v>0</v>
      </c>
      <c r="K50">
        <v>1</v>
      </c>
      <c r="L50">
        <v>3</v>
      </c>
      <c r="M50">
        <v>1</v>
      </c>
      <c r="N50">
        <v>0</v>
      </c>
      <c r="O50">
        <v>0</v>
      </c>
      <c r="P50">
        <f t="shared" si="17"/>
        <v>9</v>
      </c>
    </row>
    <row r="51" spans="1:16" x14ac:dyDescent="0.25">
      <c r="A51" t="s">
        <v>35</v>
      </c>
      <c r="B51" t="s">
        <v>55</v>
      </c>
      <c r="C51" t="s">
        <v>28</v>
      </c>
      <c r="D51">
        <v>14</v>
      </c>
      <c r="E51">
        <v>15</v>
      </c>
      <c r="F51">
        <v>19</v>
      </c>
      <c r="G51">
        <v>23</v>
      </c>
      <c r="H51">
        <v>19</v>
      </c>
      <c r="I51">
        <v>19</v>
      </c>
      <c r="J51">
        <v>8</v>
      </c>
      <c r="K51">
        <v>11</v>
      </c>
      <c r="L51">
        <v>26</v>
      </c>
      <c r="M51">
        <v>14</v>
      </c>
      <c r="N51">
        <v>22</v>
      </c>
      <c r="O51">
        <v>12</v>
      </c>
      <c r="P51">
        <f t="shared" si="17"/>
        <v>202</v>
      </c>
    </row>
    <row r="52" spans="1:16" x14ac:dyDescent="0.25">
      <c r="A52" t="s">
        <v>35</v>
      </c>
      <c r="B52" t="s">
        <v>3</v>
      </c>
      <c r="C52" t="s">
        <v>28</v>
      </c>
      <c r="D52">
        <v>21</v>
      </c>
      <c r="E52">
        <v>21</v>
      </c>
      <c r="F52">
        <v>46</v>
      </c>
      <c r="G52">
        <v>52</v>
      </c>
      <c r="H52">
        <v>44</v>
      </c>
      <c r="I52">
        <v>41</v>
      </c>
      <c r="J52">
        <v>26</v>
      </c>
      <c r="K52">
        <v>39</v>
      </c>
      <c r="L52">
        <v>48</v>
      </c>
      <c r="M52">
        <v>45</v>
      </c>
      <c r="N52">
        <v>47</v>
      </c>
      <c r="O52">
        <v>33</v>
      </c>
      <c r="P52">
        <f t="shared" si="17"/>
        <v>463</v>
      </c>
    </row>
    <row r="53" spans="1:16" x14ac:dyDescent="0.25">
      <c r="A53" t="s">
        <v>35</v>
      </c>
      <c r="B53" t="s">
        <v>130</v>
      </c>
      <c r="C53" t="s">
        <v>28</v>
      </c>
      <c r="D53">
        <v>3</v>
      </c>
      <c r="E53">
        <v>6</v>
      </c>
      <c r="F53">
        <v>2</v>
      </c>
      <c r="G53">
        <v>14</v>
      </c>
      <c r="H53">
        <v>16</v>
      </c>
      <c r="I53">
        <v>8</v>
      </c>
      <c r="J53">
        <v>1</v>
      </c>
      <c r="K53">
        <v>7</v>
      </c>
      <c r="L53">
        <v>9</v>
      </c>
      <c r="M53">
        <v>7</v>
      </c>
      <c r="N53">
        <v>1</v>
      </c>
      <c r="O53">
        <v>4</v>
      </c>
      <c r="P53">
        <f t="shared" si="17"/>
        <v>78</v>
      </c>
    </row>
    <row r="54" spans="1:16" x14ac:dyDescent="0.25">
      <c r="A54" t="s">
        <v>35</v>
      </c>
      <c r="B54" t="s">
        <v>131</v>
      </c>
      <c r="C54" t="s">
        <v>28</v>
      </c>
      <c r="D54">
        <v>0</v>
      </c>
      <c r="E54">
        <v>1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2</v>
      </c>
      <c r="M54">
        <v>2</v>
      </c>
      <c r="N54">
        <v>2</v>
      </c>
      <c r="O54">
        <v>0</v>
      </c>
      <c r="P54">
        <f t="shared" si="17"/>
        <v>7</v>
      </c>
    </row>
    <row r="55" spans="1:16" x14ac:dyDescent="0.25">
      <c r="A55" t="s">
        <v>35</v>
      </c>
      <c r="B55" t="s">
        <v>54</v>
      </c>
      <c r="C55" t="s">
        <v>28</v>
      </c>
      <c r="D55">
        <v>1</v>
      </c>
      <c r="E55">
        <v>1</v>
      </c>
      <c r="F55">
        <v>6</v>
      </c>
      <c r="G55">
        <v>8</v>
      </c>
      <c r="H55">
        <v>10</v>
      </c>
      <c r="I55">
        <v>4</v>
      </c>
      <c r="J55">
        <v>0</v>
      </c>
      <c r="K55">
        <v>5</v>
      </c>
      <c r="L55">
        <v>6</v>
      </c>
      <c r="M55">
        <v>7</v>
      </c>
      <c r="N55">
        <v>3</v>
      </c>
      <c r="O55">
        <v>0</v>
      </c>
      <c r="P55">
        <f t="shared" si="17"/>
        <v>51</v>
      </c>
    </row>
    <row r="56" spans="1:16" x14ac:dyDescent="0.25">
      <c r="A56" t="s">
        <v>35</v>
      </c>
      <c r="B56" t="s">
        <v>52</v>
      </c>
      <c r="C56" t="s">
        <v>28</v>
      </c>
      <c r="D56">
        <v>0</v>
      </c>
      <c r="E56">
        <v>1</v>
      </c>
      <c r="F56">
        <v>3</v>
      </c>
      <c r="G56">
        <v>1</v>
      </c>
      <c r="H56">
        <v>1</v>
      </c>
      <c r="I56">
        <v>1</v>
      </c>
      <c r="J56">
        <v>0</v>
      </c>
      <c r="K56">
        <v>2</v>
      </c>
      <c r="L56">
        <v>2</v>
      </c>
      <c r="M56">
        <v>2</v>
      </c>
      <c r="N56">
        <v>0</v>
      </c>
      <c r="O56">
        <v>1</v>
      </c>
      <c r="P56">
        <f t="shared" si="17"/>
        <v>14</v>
      </c>
    </row>
    <row r="57" spans="1:16" x14ac:dyDescent="0.25">
      <c r="A57" t="s">
        <v>35</v>
      </c>
      <c r="B57" t="s">
        <v>132</v>
      </c>
      <c r="C57" t="s">
        <v>28</v>
      </c>
      <c r="D57">
        <v>8</v>
      </c>
      <c r="E57">
        <v>18</v>
      </c>
      <c r="F57">
        <v>27</v>
      </c>
      <c r="G57">
        <v>17</v>
      </c>
      <c r="H57">
        <v>32</v>
      </c>
      <c r="I57">
        <v>20</v>
      </c>
      <c r="J57">
        <v>13</v>
      </c>
      <c r="K57">
        <v>25</v>
      </c>
      <c r="L57">
        <v>38</v>
      </c>
      <c r="M57">
        <v>32</v>
      </c>
      <c r="N57">
        <v>13</v>
      </c>
      <c r="O57">
        <v>9</v>
      </c>
      <c r="P57">
        <f t="shared" si="17"/>
        <v>252</v>
      </c>
    </row>
    <row r="58" spans="1:16" x14ac:dyDescent="0.25">
      <c r="A58" t="s">
        <v>35</v>
      </c>
      <c r="B58" t="s">
        <v>133</v>
      </c>
      <c r="C58" t="s">
        <v>28</v>
      </c>
      <c r="D58">
        <v>1</v>
      </c>
      <c r="E58">
        <v>0</v>
      </c>
      <c r="F58">
        <v>0</v>
      </c>
      <c r="G58">
        <v>1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f t="shared" si="17"/>
        <v>2</v>
      </c>
    </row>
    <row r="59" spans="1:16" x14ac:dyDescent="0.25">
      <c r="A59" t="s">
        <v>35</v>
      </c>
      <c r="B59" t="s">
        <v>134</v>
      </c>
      <c r="C59" t="s">
        <v>28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2</v>
      </c>
      <c r="M59">
        <v>0</v>
      </c>
      <c r="N59">
        <v>0</v>
      </c>
      <c r="O59">
        <v>0</v>
      </c>
      <c r="P59">
        <f t="shared" si="17"/>
        <v>2</v>
      </c>
    </row>
    <row r="60" spans="1:16" x14ac:dyDescent="0.25">
      <c r="A60" t="s">
        <v>35</v>
      </c>
      <c r="B60" t="s">
        <v>135</v>
      </c>
      <c r="C60" t="s">
        <v>28</v>
      </c>
      <c r="D60">
        <v>11</v>
      </c>
      <c r="E60">
        <v>18</v>
      </c>
      <c r="F60">
        <v>33</v>
      </c>
      <c r="G60">
        <v>67</v>
      </c>
      <c r="H60">
        <v>70</v>
      </c>
      <c r="I60">
        <v>32</v>
      </c>
      <c r="J60">
        <v>11</v>
      </c>
      <c r="K60">
        <v>18</v>
      </c>
      <c r="L60">
        <v>45</v>
      </c>
      <c r="M60">
        <v>40</v>
      </c>
      <c r="N60">
        <v>28</v>
      </c>
      <c r="O60">
        <v>13</v>
      </c>
      <c r="P60">
        <f t="shared" si="17"/>
        <v>386</v>
      </c>
    </row>
    <row r="61" spans="1:16" x14ac:dyDescent="0.25">
      <c r="A61" t="s">
        <v>35</v>
      </c>
      <c r="B61" t="s">
        <v>136</v>
      </c>
      <c r="C61" t="s">
        <v>28</v>
      </c>
      <c r="D61">
        <v>0</v>
      </c>
      <c r="E61">
        <v>0</v>
      </c>
      <c r="F61">
        <v>1</v>
      </c>
      <c r="G61">
        <v>1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1</v>
      </c>
      <c r="O61">
        <v>0</v>
      </c>
      <c r="P61">
        <f t="shared" si="17"/>
        <v>3</v>
      </c>
    </row>
    <row r="62" spans="1:16" x14ac:dyDescent="0.25">
      <c r="A62" t="s">
        <v>35</v>
      </c>
      <c r="B62" t="s">
        <v>137</v>
      </c>
      <c r="C62" t="s">
        <v>28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1</v>
      </c>
      <c r="M62">
        <v>0</v>
      </c>
      <c r="N62">
        <v>0</v>
      </c>
      <c r="O62">
        <v>0</v>
      </c>
      <c r="P62">
        <f t="shared" si="17"/>
        <v>1</v>
      </c>
    </row>
    <row r="63" spans="1:16" x14ac:dyDescent="0.25">
      <c r="A63" t="s">
        <v>35</v>
      </c>
      <c r="B63" t="s">
        <v>128</v>
      </c>
      <c r="C63" t="s">
        <v>31</v>
      </c>
      <c r="D63">
        <v>0</v>
      </c>
      <c r="E63">
        <v>0</v>
      </c>
      <c r="F63">
        <v>0</v>
      </c>
      <c r="G63">
        <v>0</v>
      </c>
      <c r="H63">
        <v>2</v>
      </c>
      <c r="I63">
        <v>0</v>
      </c>
      <c r="J63">
        <v>2</v>
      </c>
      <c r="K63">
        <v>2</v>
      </c>
      <c r="L63">
        <v>0</v>
      </c>
      <c r="M63">
        <v>1</v>
      </c>
      <c r="N63">
        <v>1</v>
      </c>
      <c r="O63">
        <v>0</v>
      </c>
      <c r="P63">
        <f t="shared" si="17"/>
        <v>8</v>
      </c>
    </row>
    <row r="64" spans="1:16" x14ac:dyDescent="0.25">
      <c r="A64" t="s">
        <v>35</v>
      </c>
      <c r="B64" t="s">
        <v>129</v>
      </c>
      <c r="C64" t="s">
        <v>31</v>
      </c>
      <c r="D64">
        <v>1</v>
      </c>
      <c r="E64">
        <v>0</v>
      </c>
      <c r="F64">
        <v>0</v>
      </c>
      <c r="G64">
        <v>1</v>
      </c>
      <c r="H64">
        <v>0</v>
      </c>
      <c r="I64">
        <v>2</v>
      </c>
      <c r="J64">
        <v>0</v>
      </c>
      <c r="K64">
        <v>1</v>
      </c>
      <c r="L64">
        <v>2</v>
      </c>
      <c r="M64">
        <v>1</v>
      </c>
      <c r="N64">
        <v>0</v>
      </c>
      <c r="O64">
        <v>0</v>
      </c>
      <c r="P64">
        <f t="shared" ref="P64:P76" si="19">SUM(D64:O64)</f>
        <v>8</v>
      </c>
    </row>
    <row r="65" spans="1:16" x14ac:dyDescent="0.25">
      <c r="A65" t="s">
        <v>35</v>
      </c>
      <c r="B65" t="s">
        <v>55</v>
      </c>
      <c r="C65" t="s">
        <v>31</v>
      </c>
      <c r="D65">
        <v>3</v>
      </c>
      <c r="E65">
        <v>1</v>
      </c>
      <c r="F65">
        <v>2</v>
      </c>
      <c r="G65">
        <v>5</v>
      </c>
      <c r="H65">
        <v>1</v>
      </c>
      <c r="I65">
        <v>4</v>
      </c>
      <c r="J65">
        <v>1</v>
      </c>
      <c r="K65">
        <v>5</v>
      </c>
      <c r="L65">
        <v>3</v>
      </c>
      <c r="M65">
        <v>1</v>
      </c>
      <c r="N65">
        <v>1</v>
      </c>
      <c r="O65">
        <v>3</v>
      </c>
      <c r="P65">
        <f t="shared" si="19"/>
        <v>30</v>
      </c>
    </row>
    <row r="66" spans="1:16" x14ac:dyDescent="0.25">
      <c r="A66" t="s">
        <v>35</v>
      </c>
      <c r="B66" t="s">
        <v>3</v>
      </c>
      <c r="C66" t="s">
        <v>31</v>
      </c>
      <c r="D66">
        <v>0</v>
      </c>
      <c r="E66">
        <v>2</v>
      </c>
      <c r="F66">
        <v>2</v>
      </c>
      <c r="G66">
        <v>4</v>
      </c>
      <c r="H66">
        <v>7</v>
      </c>
      <c r="I66">
        <v>4</v>
      </c>
      <c r="J66">
        <v>1</v>
      </c>
      <c r="K66">
        <v>0</v>
      </c>
      <c r="L66">
        <v>2</v>
      </c>
      <c r="M66">
        <v>1</v>
      </c>
      <c r="N66">
        <v>4</v>
      </c>
      <c r="O66">
        <v>1</v>
      </c>
      <c r="P66">
        <f t="shared" si="19"/>
        <v>28</v>
      </c>
    </row>
    <row r="67" spans="1:16" x14ac:dyDescent="0.25">
      <c r="A67" t="s">
        <v>35</v>
      </c>
      <c r="B67" t="s">
        <v>130</v>
      </c>
      <c r="C67" t="s">
        <v>31</v>
      </c>
      <c r="D67">
        <v>0</v>
      </c>
      <c r="E67">
        <v>0</v>
      </c>
      <c r="F67">
        <v>1</v>
      </c>
      <c r="G67">
        <v>3</v>
      </c>
      <c r="H67">
        <v>3</v>
      </c>
      <c r="I67">
        <v>2</v>
      </c>
      <c r="J67">
        <v>0</v>
      </c>
      <c r="K67">
        <v>2</v>
      </c>
      <c r="L67">
        <v>1</v>
      </c>
      <c r="M67">
        <v>1</v>
      </c>
      <c r="N67">
        <v>0</v>
      </c>
      <c r="O67">
        <v>1</v>
      </c>
      <c r="P67">
        <f t="shared" si="19"/>
        <v>14</v>
      </c>
    </row>
    <row r="68" spans="1:16" x14ac:dyDescent="0.25">
      <c r="A68" t="s">
        <v>35</v>
      </c>
      <c r="B68" t="s">
        <v>131</v>
      </c>
      <c r="C68" t="s">
        <v>31</v>
      </c>
      <c r="D68">
        <v>0</v>
      </c>
      <c r="E68">
        <v>1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2</v>
      </c>
      <c r="M68">
        <v>2</v>
      </c>
      <c r="N68">
        <v>2</v>
      </c>
      <c r="O68">
        <v>0</v>
      </c>
      <c r="P68">
        <f t="shared" si="19"/>
        <v>7</v>
      </c>
    </row>
    <row r="69" spans="1:16" x14ac:dyDescent="0.25">
      <c r="A69" t="s">
        <v>35</v>
      </c>
      <c r="B69" t="s">
        <v>54</v>
      </c>
      <c r="C69" t="s">
        <v>31</v>
      </c>
      <c r="D69">
        <v>0</v>
      </c>
      <c r="E69">
        <v>0</v>
      </c>
      <c r="F69">
        <v>2</v>
      </c>
      <c r="G69">
        <v>0</v>
      </c>
      <c r="H69">
        <v>2</v>
      </c>
      <c r="I69">
        <v>1</v>
      </c>
      <c r="J69">
        <v>0</v>
      </c>
      <c r="K69">
        <v>2</v>
      </c>
      <c r="L69">
        <v>1</v>
      </c>
      <c r="M69">
        <v>1</v>
      </c>
      <c r="N69">
        <v>0</v>
      </c>
      <c r="O69">
        <v>0</v>
      </c>
      <c r="P69">
        <f t="shared" si="19"/>
        <v>9</v>
      </c>
    </row>
    <row r="70" spans="1:16" x14ac:dyDescent="0.25">
      <c r="A70" t="s">
        <v>35</v>
      </c>
      <c r="B70" t="s">
        <v>52</v>
      </c>
      <c r="C70" t="s">
        <v>31</v>
      </c>
      <c r="D70">
        <v>0</v>
      </c>
      <c r="E70">
        <v>1</v>
      </c>
      <c r="F70">
        <v>1</v>
      </c>
      <c r="G70">
        <v>1</v>
      </c>
      <c r="H70">
        <v>1</v>
      </c>
      <c r="I70">
        <v>1</v>
      </c>
      <c r="J70">
        <v>0</v>
      </c>
      <c r="K70">
        <v>2</v>
      </c>
      <c r="L70">
        <v>1</v>
      </c>
      <c r="M70">
        <v>2</v>
      </c>
      <c r="N70">
        <v>0</v>
      </c>
      <c r="O70">
        <v>1</v>
      </c>
      <c r="P70">
        <f t="shared" si="19"/>
        <v>11</v>
      </c>
    </row>
    <row r="71" spans="1:16" x14ac:dyDescent="0.25">
      <c r="A71" t="s">
        <v>35</v>
      </c>
      <c r="B71" t="s">
        <v>132</v>
      </c>
      <c r="C71" t="s">
        <v>31</v>
      </c>
      <c r="D71">
        <v>1</v>
      </c>
      <c r="E71">
        <v>4</v>
      </c>
      <c r="F71">
        <v>4</v>
      </c>
      <c r="G71">
        <v>2</v>
      </c>
      <c r="H71">
        <v>8</v>
      </c>
      <c r="I71">
        <v>3</v>
      </c>
      <c r="J71">
        <v>3</v>
      </c>
      <c r="K71">
        <v>5</v>
      </c>
      <c r="L71">
        <v>4</v>
      </c>
      <c r="M71">
        <v>7</v>
      </c>
      <c r="N71">
        <v>1</v>
      </c>
      <c r="O71">
        <v>1</v>
      </c>
      <c r="P71">
        <f t="shared" si="19"/>
        <v>43</v>
      </c>
    </row>
    <row r="72" spans="1:16" x14ac:dyDescent="0.25">
      <c r="A72" t="s">
        <v>35</v>
      </c>
      <c r="B72" t="s">
        <v>133</v>
      </c>
      <c r="C72" t="s">
        <v>31</v>
      </c>
      <c r="D72">
        <v>1</v>
      </c>
      <c r="E72">
        <v>0</v>
      </c>
      <c r="F72">
        <v>0</v>
      </c>
      <c r="G72">
        <v>1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f t="shared" si="19"/>
        <v>2</v>
      </c>
    </row>
    <row r="73" spans="1:16" x14ac:dyDescent="0.25">
      <c r="A73" t="s">
        <v>35</v>
      </c>
      <c r="B73" t="s">
        <v>134</v>
      </c>
      <c r="C73" t="s">
        <v>31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1</v>
      </c>
      <c r="M73">
        <v>0</v>
      </c>
      <c r="N73">
        <v>0</v>
      </c>
      <c r="O73">
        <v>0</v>
      </c>
      <c r="P73">
        <f t="shared" si="19"/>
        <v>1</v>
      </c>
    </row>
    <row r="74" spans="1:16" x14ac:dyDescent="0.25">
      <c r="A74" t="s">
        <v>35</v>
      </c>
      <c r="B74" t="s">
        <v>135</v>
      </c>
      <c r="C74" t="s">
        <v>31</v>
      </c>
      <c r="D74">
        <v>5</v>
      </c>
      <c r="E74">
        <v>13</v>
      </c>
      <c r="F74">
        <v>17</v>
      </c>
      <c r="G74">
        <v>28</v>
      </c>
      <c r="H74">
        <v>29</v>
      </c>
      <c r="I74">
        <v>16</v>
      </c>
      <c r="J74">
        <v>3</v>
      </c>
      <c r="K74">
        <v>10</v>
      </c>
      <c r="L74">
        <v>21</v>
      </c>
      <c r="M74">
        <v>15</v>
      </c>
      <c r="N74">
        <v>7</v>
      </c>
      <c r="O74">
        <v>6</v>
      </c>
      <c r="P74">
        <f t="shared" si="19"/>
        <v>170</v>
      </c>
    </row>
    <row r="75" spans="1:16" x14ac:dyDescent="0.25">
      <c r="A75" t="s">
        <v>35</v>
      </c>
      <c r="B75" t="s">
        <v>136</v>
      </c>
      <c r="C75" t="s">
        <v>31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f t="shared" si="19"/>
        <v>0</v>
      </c>
    </row>
    <row r="76" spans="1:16" x14ac:dyDescent="0.25">
      <c r="A76" t="s">
        <v>35</v>
      </c>
      <c r="B76" t="s">
        <v>137</v>
      </c>
      <c r="C76" t="s">
        <v>31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1</v>
      </c>
      <c r="M76">
        <v>0</v>
      </c>
      <c r="N76">
        <v>0</v>
      </c>
      <c r="O76">
        <v>0</v>
      </c>
      <c r="P76">
        <f t="shared" si="19"/>
        <v>1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4"/>
  <sheetViews>
    <sheetView workbookViewId="0">
      <selection activeCell="A2" sqref="A2"/>
    </sheetView>
  </sheetViews>
  <sheetFormatPr defaultRowHeight="15" x14ac:dyDescent="0.25"/>
  <cols>
    <col min="11" max="11" width="11.85546875" customWidth="1"/>
  </cols>
  <sheetData>
    <row r="1" spans="1:17" x14ac:dyDescent="0.25">
      <c r="A1" t="s">
        <v>169</v>
      </c>
    </row>
    <row r="2" spans="1:17" x14ac:dyDescent="0.25">
      <c r="K2" t="s">
        <v>82</v>
      </c>
    </row>
    <row r="3" spans="1:17" x14ac:dyDescent="0.25">
      <c r="A3" t="s">
        <v>97</v>
      </c>
      <c r="B3" s="7" t="s">
        <v>37</v>
      </c>
      <c r="C3" s="7" t="s">
        <v>39</v>
      </c>
      <c r="D3" s="7" t="s">
        <v>42</v>
      </c>
      <c r="E3" s="7" t="s">
        <v>105</v>
      </c>
      <c r="F3" s="7" t="s">
        <v>81</v>
      </c>
      <c r="G3" s="7" t="s">
        <v>29</v>
      </c>
      <c r="H3" s="7" t="s">
        <v>141</v>
      </c>
      <c r="I3" s="7" t="s">
        <v>140</v>
      </c>
      <c r="K3" t="s">
        <v>97</v>
      </c>
      <c r="L3" s="7" t="s">
        <v>37</v>
      </c>
      <c r="M3" s="7" t="s">
        <v>39</v>
      </c>
      <c r="N3" s="7" t="s">
        <v>42</v>
      </c>
      <c r="O3" s="7" t="s">
        <v>58</v>
      </c>
      <c r="P3" s="7" t="s">
        <v>81</v>
      </c>
      <c r="Q3" s="7" t="s">
        <v>29</v>
      </c>
    </row>
    <row r="4" spans="1:17" x14ac:dyDescent="0.25">
      <c r="A4" t="s">
        <v>84</v>
      </c>
      <c r="B4">
        <v>0</v>
      </c>
      <c r="C4" s="10">
        <v>62</v>
      </c>
      <c r="D4">
        <v>0</v>
      </c>
      <c r="E4">
        <v>0</v>
      </c>
      <c r="F4">
        <v>0</v>
      </c>
      <c r="G4">
        <f>SUM(B4:F4)</f>
        <v>62</v>
      </c>
      <c r="H4">
        <v>25</v>
      </c>
      <c r="I4">
        <f>H4*G4</f>
        <v>1550</v>
      </c>
      <c r="K4">
        <v>25</v>
      </c>
      <c r="L4" s="4">
        <f>B4/SUM($B$4:$B$16)</f>
        <v>0</v>
      </c>
      <c r="M4" s="4">
        <f>C4/SUM($C$4:$C$16)</f>
        <v>3.7689969604863219E-2</v>
      </c>
      <c r="N4" s="4">
        <f>D4/SUM($D$4:$D$16)</f>
        <v>0</v>
      </c>
      <c r="O4" s="4">
        <f>E4/SUM($E$4:$E$16)</f>
        <v>0</v>
      </c>
      <c r="P4" s="4">
        <f>F4/SUM($F$4:$F$16)</f>
        <v>0</v>
      </c>
      <c r="Q4" s="4">
        <f>G4/SUM($G$4:$G$16)</f>
        <v>1.9614046187915218E-2</v>
      </c>
    </row>
    <row r="5" spans="1:17" x14ac:dyDescent="0.25">
      <c r="A5" t="s">
        <v>85</v>
      </c>
      <c r="B5">
        <v>0</v>
      </c>
      <c r="C5" s="10">
        <v>2</v>
      </c>
      <c r="D5">
        <v>1</v>
      </c>
      <c r="E5">
        <v>0</v>
      </c>
      <c r="F5">
        <v>0</v>
      </c>
      <c r="G5">
        <f t="shared" ref="G5:G16" si="0">SUM(B5:F5)</f>
        <v>3</v>
      </c>
      <c r="H5">
        <v>75</v>
      </c>
      <c r="I5">
        <f t="shared" ref="I5:I16" si="1">H5*G5</f>
        <v>225</v>
      </c>
      <c r="K5">
        <v>75</v>
      </c>
      <c r="L5" s="4">
        <f t="shared" ref="L5:L16" si="2">B5/SUM($B$4:$B$16)</f>
        <v>0</v>
      </c>
      <c r="M5" s="4">
        <f t="shared" ref="M5:M16" si="3">C5/SUM($C$4:$C$16)</f>
        <v>1.2158054711246201E-3</v>
      </c>
      <c r="N5" s="4">
        <f t="shared" ref="N5:N16" si="4">D5/SUM($D$4:$D$16)</f>
        <v>1.2658227848101266E-2</v>
      </c>
      <c r="O5" s="4">
        <f t="shared" ref="O5:O16" si="5">E5/SUM($E$4:$E$16)</f>
        <v>0</v>
      </c>
      <c r="P5" s="4">
        <f t="shared" ref="P5:P16" si="6">F5/SUM($F$4:$F$16)</f>
        <v>0</v>
      </c>
      <c r="Q5" s="4">
        <f t="shared" ref="Q5:Q17" si="7">G5/SUM($G$4:$G$16)</f>
        <v>9.4906675102815561E-4</v>
      </c>
    </row>
    <row r="6" spans="1:17" x14ac:dyDescent="0.25">
      <c r="A6" t="s">
        <v>86</v>
      </c>
      <c r="B6">
        <v>3</v>
      </c>
      <c r="C6" s="10">
        <v>2</v>
      </c>
      <c r="D6">
        <v>3</v>
      </c>
      <c r="E6">
        <v>2</v>
      </c>
      <c r="F6">
        <v>0</v>
      </c>
      <c r="G6">
        <f t="shared" si="0"/>
        <v>10</v>
      </c>
      <c r="H6">
        <v>125</v>
      </c>
      <c r="I6">
        <f t="shared" si="1"/>
        <v>1250</v>
      </c>
      <c r="K6">
        <v>125</v>
      </c>
      <c r="L6" s="4">
        <f t="shared" si="2"/>
        <v>2.3622047244094488E-2</v>
      </c>
      <c r="M6" s="4">
        <f t="shared" si="3"/>
        <v>1.2158054711246201E-3</v>
      </c>
      <c r="N6" s="4">
        <f t="shared" si="4"/>
        <v>3.7974683544303799E-2</v>
      </c>
      <c r="O6" s="4">
        <f t="shared" si="5"/>
        <v>3.0769230769230771E-2</v>
      </c>
      <c r="P6" s="4">
        <f t="shared" si="6"/>
        <v>0</v>
      </c>
      <c r="Q6" s="4">
        <f t="shared" si="7"/>
        <v>3.1635558367605187E-3</v>
      </c>
    </row>
    <row r="7" spans="1:17" x14ac:dyDescent="0.25">
      <c r="A7" t="s">
        <v>87</v>
      </c>
      <c r="B7">
        <v>23</v>
      </c>
      <c r="C7" s="10">
        <v>61</v>
      </c>
      <c r="D7">
        <v>4</v>
      </c>
      <c r="E7">
        <v>3</v>
      </c>
      <c r="F7">
        <v>0</v>
      </c>
      <c r="G7">
        <f t="shared" si="0"/>
        <v>91</v>
      </c>
      <c r="H7">
        <v>175</v>
      </c>
      <c r="I7">
        <f t="shared" si="1"/>
        <v>15925</v>
      </c>
      <c r="K7">
        <v>175</v>
      </c>
      <c r="L7" s="4">
        <f t="shared" si="2"/>
        <v>0.18110236220472442</v>
      </c>
      <c r="M7" s="4">
        <f t="shared" si="3"/>
        <v>3.7082066869300913E-2</v>
      </c>
      <c r="N7" s="4">
        <f t="shared" si="4"/>
        <v>5.0632911392405063E-2</v>
      </c>
      <c r="O7" s="4">
        <f t="shared" si="5"/>
        <v>4.6153846153846156E-2</v>
      </c>
      <c r="P7" s="4">
        <f t="shared" si="6"/>
        <v>0</v>
      </c>
      <c r="Q7" s="4">
        <f t="shared" si="7"/>
        <v>2.8788358114520723E-2</v>
      </c>
    </row>
    <row r="8" spans="1:17" x14ac:dyDescent="0.25">
      <c r="A8" t="s">
        <v>88</v>
      </c>
      <c r="B8">
        <v>12</v>
      </c>
      <c r="C8" s="10">
        <v>34</v>
      </c>
      <c r="D8">
        <v>5</v>
      </c>
      <c r="E8">
        <v>12</v>
      </c>
      <c r="F8">
        <v>0</v>
      </c>
      <c r="G8">
        <f t="shared" si="0"/>
        <v>63</v>
      </c>
      <c r="H8">
        <v>225</v>
      </c>
      <c r="I8">
        <f t="shared" si="1"/>
        <v>14175</v>
      </c>
      <c r="K8">
        <v>225</v>
      </c>
      <c r="L8" s="4">
        <f t="shared" si="2"/>
        <v>9.4488188976377951E-2</v>
      </c>
      <c r="M8" s="4">
        <f t="shared" si="3"/>
        <v>2.0668693009118541E-2</v>
      </c>
      <c r="N8" s="4">
        <f t="shared" si="4"/>
        <v>6.3291139240506333E-2</v>
      </c>
      <c r="O8" s="4">
        <f t="shared" si="5"/>
        <v>0.18461538461538463</v>
      </c>
      <c r="P8" s="4">
        <f t="shared" si="6"/>
        <v>0</v>
      </c>
      <c r="Q8" s="4">
        <f t="shared" si="7"/>
        <v>1.9930401771591267E-2</v>
      </c>
    </row>
    <row r="9" spans="1:17" x14ac:dyDescent="0.25">
      <c r="A9" t="s">
        <v>89</v>
      </c>
      <c r="B9">
        <v>7</v>
      </c>
      <c r="C9" s="10">
        <v>41</v>
      </c>
      <c r="D9">
        <v>4</v>
      </c>
      <c r="E9">
        <v>17</v>
      </c>
      <c r="F9">
        <v>0</v>
      </c>
      <c r="G9">
        <f t="shared" si="0"/>
        <v>69</v>
      </c>
      <c r="H9">
        <v>275</v>
      </c>
      <c r="I9">
        <f t="shared" si="1"/>
        <v>18975</v>
      </c>
      <c r="K9">
        <v>275</v>
      </c>
      <c r="L9" s="4">
        <f t="shared" si="2"/>
        <v>5.5118110236220472E-2</v>
      </c>
      <c r="M9" s="4">
        <f t="shared" si="3"/>
        <v>2.4924012158054711E-2</v>
      </c>
      <c r="N9" s="4">
        <f t="shared" si="4"/>
        <v>5.0632911392405063E-2</v>
      </c>
      <c r="O9" s="4">
        <f t="shared" si="5"/>
        <v>0.26153846153846155</v>
      </c>
      <c r="P9" s="4">
        <f t="shared" si="6"/>
        <v>0</v>
      </c>
      <c r="Q9" s="4">
        <f t="shared" si="7"/>
        <v>2.182853527364758E-2</v>
      </c>
    </row>
    <row r="10" spans="1:17" x14ac:dyDescent="0.25">
      <c r="A10" t="s">
        <v>90</v>
      </c>
      <c r="B10">
        <v>10</v>
      </c>
      <c r="C10" s="10">
        <v>82</v>
      </c>
      <c r="D10">
        <v>6</v>
      </c>
      <c r="E10">
        <v>8</v>
      </c>
      <c r="F10">
        <v>27</v>
      </c>
      <c r="G10">
        <f t="shared" si="0"/>
        <v>133</v>
      </c>
      <c r="H10">
        <v>325</v>
      </c>
      <c r="I10">
        <f t="shared" si="1"/>
        <v>43225</v>
      </c>
      <c r="K10">
        <v>325</v>
      </c>
      <c r="L10" s="4">
        <f t="shared" si="2"/>
        <v>7.874015748031496E-2</v>
      </c>
      <c r="M10" s="4">
        <f t="shared" si="3"/>
        <v>4.9848024316109421E-2</v>
      </c>
      <c r="N10" s="4">
        <f t="shared" si="4"/>
        <v>7.5949367088607597E-2</v>
      </c>
      <c r="O10" s="4">
        <f t="shared" si="5"/>
        <v>0.12307692307692308</v>
      </c>
      <c r="P10" s="4">
        <f t="shared" si="6"/>
        <v>2.1686746987951807E-2</v>
      </c>
      <c r="Q10" s="4">
        <f t="shared" si="7"/>
        <v>4.20752926289149E-2</v>
      </c>
    </row>
    <row r="11" spans="1:17" x14ac:dyDescent="0.25">
      <c r="A11" t="s">
        <v>91</v>
      </c>
      <c r="B11">
        <v>18</v>
      </c>
      <c r="C11" s="10">
        <v>165</v>
      </c>
      <c r="D11">
        <v>9</v>
      </c>
      <c r="E11">
        <v>9</v>
      </c>
      <c r="F11">
        <v>158</v>
      </c>
      <c r="G11">
        <f t="shared" si="0"/>
        <v>359</v>
      </c>
      <c r="H11">
        <v>375</v>
      </c>
      <c r="I11">
        <f t="shared" si="1"/>
        <v>134625</v>
      </c>
      <c r="K11">
        <v>375</v>
      </c>
      <c r="L11" s="4">
        <f t="shared" si="2"/>
        <v>0.14173228346456693</v>
      </c>
      <c r="M11" s="4">
        <f t="shared" si="3"/>
        <v>0.10030395136778116</v>
      </c>
      <c r="N11" s="4">
        <f t="shared" si="4"/>
        <v>0.11392405063291139</v>
      </c>
      <c r="O11" s="4">
        <f t="shared" si="5"/>
        <v>0.13846153846153847</v>
      </c>
      <c r="P11" s="4">
        <f t="shared" si="6"/>
        <v>0.12690763052208837</v>
      </c>
      <c r="Q11" s="4">
        <f t="shared" si="7"/>
        <v>0.11357165453970262</v>
      </c>
    </row>
    <row r="12" spans="1:17" x14ac:dyDescent="0.25">
      <c r="A12" t="s">
        <v>92</v>
      </c>
      <c r="B12">
        <v>46</v>
      </c>
      <c r="C12" s="10">
        <v>801</v>
      </c>
      <c r="D12">
        <v>18</v>
      </c>
      <c r="E12">
        <v>14</v>
      </c>
      <c r="F12">
        <v>447</v>
      </c>
      <c r="G12">
        <f t="shared" si="0"/>
        <v>1326</v>
      </c>
      <c r="H12">
        <v>425</v>
      </c>
      <c r="I12">
        <f t="shared" si="1"/>
        <v>563550</v>
      </c>
      <c r="K12">
        <v>425</v>
      </c>
      <c r="L12" s="4">
        <f t="shared" si="2"/>
        <v>0.36220472440944884</v>
      </c>
      <c r="M12" s="4">
        <f t="shared" si="3"/>
        <v>0.48693009118541031</v>
      </c>
      <c r="N12" s="4">
        <f t="shared" si="4"/>
        <v>0.22784810126582278</v>
      </c>
      <c r="O12" s="4">
        <f t="shared" si="5"/>
        <v>0.2153846153846154</v>
      </c>
      <c r="P12" s="4">
        <f t="shared" si="6"/>
        <v>0.35903614457831323</v>
      </c>
      <c r="Q12" s="4">
        <f t="shared" si="7"/>
        <v>0.41948750395444478</v>
      </c>
    </row>
    <row r="13" spans="1:17" x14ac:dyDescent="0.25">
      <c r="A13" t="s">
        <v>93</v>
      </c>
      <c r="B13">
        <v>7</v>
      </c>
      <c r="C13" s="10">
        <v>349</v>
      </c>
      <c r="D13">
        <v>16</v>
      </c>
      <c r="E13">
        <v>0</v>
      </c>
      <c r="F13">
        <v>557</v>
      </c>
      <c r="G13">
        <f t="shared" si="0"/>
        <v>929</v>
      </c>
      <c r="H13">
        <v>475</v>
      </c>
      <c r="I13">
        <f t="shared" si="1"/>
        <v>441275</v>
      </c>
      <c r="K13">
        <v>475</v>
      </c>
      <c r="L13" s="4">
        <f t="shared" si="2"/>
        <v>5.5118110236220472E-2</v>
      </c>
      <c r="M13" s="4">
        <f t="shared" si="3"/>
        <v>0.21215805471124621</v>
      </c>
      <c r="N13" s="4">
        <f t="shared" si="4"/>
        <v>0.20253164556962025</v>
      </c>
      <c r="O13" s="4">
        <f t="shared" si="5"/>
        <v>0</v>
      </c>
      <c r="P13" s="4">
        <f t="shared" si="6"/>
        <v>0.44738955823293175</v>
      </c>
      <c r="Q13" s="4">
        <f t="shared" si="7"/>
        <v>0.29389433723505221</v>
      </c>
    </row>
    <row r="14" spans="1:17" x14ac:dyDescent="0.25">
      <c r="A14" t="s">
        <v>94</v>
      </c>
      <c r="B14">
        <v>1</v>
      </c>
      <c r="C14" s="10">
        <v>44</v>
      </c>
      <c r="D14">
        <v>11</v>
      </c>
      <c r="E14">
        <v>0</v>
      </c>
      <c r="F14">
        <v>42</v>
      </c>
      <c r="G14">
        <f t="shared" si="0"/>
        <v>98</v>
      </c>
      <c r="H14">
        <v>525</v>
      </c>
      <c r="I14">
        <f t="shared" si="1"/>
        <v>51450</v>
      </c>
      <c r="K14">
        <v>525</v>
      </c>
      <c r="L14" s="4">
        <f t="shared" si="2"/>
        <v>7.874015748031496E-3</v>
      </c>
      <c r="M14" s="4">
        <f t="shared" si="3"/>
        <v>2.6747720364741642E-2</v>
      </c>
      <c r="N14" s="4">
        <f t="shared" si="4"/>
        <v>0.13924050632911392</v>
      </c>
      <c r="O14" s="4">
        <f t="shared" si="5"/>
        <v>0</v>
      </c>
      <c r="P14" s="4">
        <f t="shared" si="6"/>
        <v>3.3734939759036145E-2</v>
      </c>
      <c r="Q14" s="4">
        <f t="shared" si="7"/>
        <v>3.1002847200253085E-2</v>
      </c>
    </row>
    <row r="15" spans="1:17" x14ac:dyDescent="0.25">
      <c r="A15" t="s">
        <v>95</v>
      </c>
      <c r="B15">
        <v>0</v>
      </c>
      <c r="C15" s="10">
        <v>2</v>
      </c>
      <c r="D15">
        <v>2</v>
      </c>
      <c r="E15">
        <v>0</v>
      </c>
      <c r="F15">
        <v>11</v>
      </c>
      <c r="G15">
        <f t="shared" si="0"/>
        <v>15</v>
      </c>
      <c r="H15">
        <v>575</v>
      </c>
      <c r="I15">
        <f t="shared" si="1"/>
        <v>8625</v>
      </c>
      <c r="K15">
        <v>575</v>
      </c>
      <c r="L15" s="4">
        <f t="shared" si="2"/>
        <v>0</v>
      </c>
      <c r="M15" s="4">
        <f t="shared" si="3"/>
        <v>1.2158054711246201E-3</v>
      </c>
      <c r="N15" s="4">
        <f t="shared" si="4"/>
        <v>2.5316455696202531E-2</v>
      </c>
      <c r="O15" s="4">
        <f t="shared" si="5"/>
        <v>0</v>
      </c>
      <c r="P15" s="4">
        <f t="shared" si="6"/>
        <v>8.8353413654618466E-3</v>
      </c>
      <c r="Q15" s="4">
        <f t="shared" si="7"/>
        <v>4.745333755140778E-3</v>
      </c>
    </row>
    <row r="16" spans="1:17" x14ac:dyDescent="0.25">
      <c r="A16" t="s">
        <v>96</v>
      </c>
      <c r="C16" s="10">
        <v>0</v>
      </c>
      <c r="E16">
        <v>0</v>
      </c>
      <c r="F16">
        <v>3</v>
      </c>
      <c r="G16">
        <f t="shared" si="0"/>
        <v>3</v>
      </c>
      <c r="H16" s="13">
        <v>625</v>
      </c>
      <c r="I16">
        <f t="shared" si="1"/>
        <v>1875</v>
      </c>
      <c r="K16" s="7" t="s">
        <v>96</v>
      </c>
      <c r="L16" s="4">
        <f t="shared" si="2"/>
        <v>0</v>
      </c>
      <c r="M16" s="4">
        <f t="shared" si="3"/>
        <v>0</v>
      </c>
      <c r="N16" s="4">
        <f t="shared" si="4"/>
        <v>0</v>
      </c>
      <c r="O16" s="4">
        <f t="shared" si="5"/>
        <v>0</v>
      </c>
      <c r="P16" s="4">
        <f t="shared" si="6"/>
        <v>2.4096385542168677E-3</v>
      </c>
      <c r="Q16" s="4">
        <f t="shared" si="7"/>
        <v>9.4906675102815561E-4</v>
      </c>
    </row>
    <row r="17" spans="1:28" x14ac:dyDescent="0.25">
      <c r="A17" t="s">
        <v>29</v>
      </c>
      <c r="B17">
        <f t="shared" ref="B17:F17" si="8">SUM(B4:B16)</f>
        <v>127</v>
      </c>
      <c r="C17">
        <f t="shared" si="8"/>
        <v>1645</v>
      </c>
      <c r="D17">
        <f t="shared" si="8"/>
        <v>79</v>
      </c>
      <c r="E17">
        <f t="shared" si="8"/>
        <v>65</v>
      </c>
      <c r="F17">
        <f t="shared" si="8"/>
        <v>1245</v>
      </c>
      <c r="G17">
        <f>SUM(G4:G16)</f>
        <v>3161</v>
      </c>
      <c r="I17">
        <f>SUM(I4:I16)</f>
        <v>1296725</v>
      </c>
      <c r="J17" s="23">
        <f>I17/G17</f>
        <v>410.2261942423284</v>
      </c>
      <c r="Q17" s="4">
        <f t="shared" si="7"/>
        <v>1</v>
      </c>
    </row>
    <row r="18" spans="1:28" x14ac:dyDescent="0.25">
      <c r="A18" t="s">
        <v>143</v>
      </c>
      <c r="B18">
        <v>125</v>
      </c>
      <c r="C18">
        <v>4568</v>
      </c>
      <c r="D18">
        <v>1481</v>
      </c>
      <c r="E18">
        <v>95</v>
      </c>
      <c r="F18">
        <v>2384</v>
      </c>
      <c r="G18">
        <v>8653</v>
      </c>
    </row>
    <row r="19" spans="1:28" x14ac:dyDescent="0.25">
      <c r="A19" t="s">
        <v>144</v>
      </c>
      <c r="B19" s="4">
        <f>B17/B18</f>
        <v>1.016</v>
      </c>
      <c r="C19" s="4">
        <f t="shared" ref="C19:G19" si="9">C17/C18</f>
        <v>0.36011383537653241</v>
      </c>
      <c r="D19" s="4">
        <f t="shared" si="9"/>
        <v>5.3342336259284265E-2</v>
      </c>
      <c r="E19" s="4">
        <f t="shared" si="9"/>
        <v>0.68421052631578949</v>
      </c>
      <c r="F19" s="4">
        <f t="shared" si="9"/>
        <v>0.52223154362416102</v>
      </c>
      <c r="G19" s="4">
        <f t="shared" si="9"/>
        <v>0.36530683000115566</v>
      </c>
      <c r="S19" t="s">
        <v>111</v>
      </c>
    </row>
    <row r="20" spans="1:28" x14ac:dyDescent="0.25">
      <c r="S20" s="12" t="s">
        <v>112</v>
      </c>
      <c r="T20" s="12" t="s">
        <v>113</v>
      </c>
      <c r="U20" s="12" t="s">
        <v>114</v>
      </c>
      <c r="V20" s="12" t="s">
        <v>115</v>
      </c>
      <c r="W20" s="15" t="s">
        <v>29</v>
      </c>
      <c r="X20" s="15" t="s">
        <v>116</v>
      </c>
      <c r="Y20" s="15" t="s">
        <v>117</v>
      </c>
      <c r="Z20" s="15" t="s">
        <v>118</v>
      </c>
      <c r="AA20" s="15" t="s">
        <v>126</v>
      </c>
    </row>
    <row r="21" spans="1:28" x14ac:dyDescent="0.25">
      <c r="S21">
        <v>25</v>
      </c>
      <c r="T21" s="13">
        <v>2</v>
      </c>
      <c r="U21" s="13">
        <v>12</v>
      </c>
      <c r="V21" s="13">
        <v>2</v>
      </c>
      <c r="W21">
        <f>SUM(T21:V21)</f>
        <v>16</v>
      </c>
      <c r="X21" s="4">
        <f>W21/SUM($W$21:$W$33)</f>
        <v>6.7969413763806288E-3</v>
      </c>
      <c r="Y21" s="4">
        <f>U21/SUM($U$21:$U$33)</f>
        <v>1.1039558417663294E-2</v>
      </c>
      <c r="Z21" s="4">
        <f>T21/SUM($T$21:$T$33)</f>
        <v>1.6038492381716118E-3</v>
      </c>
      <c r="AA21" s="20">
        <f>Z21</f>
        <v>1.6038492381716118E-3</v>
      </c>
      <c r="AB21">
        <f>S21*T21</f>
        <v>50</v>
      </c>
    </row>
    <row r="22" spans="1:28" x14ac:dyDescent="0.25">
      <c r="S22">
        <v>75</v>
      </c>
      <c r="T22" s="14"/>
      <c r="U22" s="13">
        <v>24</v>
      </c>
      <c r="V22" s="14"/>
      <c r="W22">
        <f t="shared" ref="W22:W33" si="10">SUM(T22:V22)</f>
        <v>24</v>
      </c>
      <c r="X22" s="4">
        <f t="shared" ref="X22:X34" si="11">W22/SUM($W$21:$W$33)</f>
        <v>1.0195412064570943E-2</v>
      </c>
      <c r="Y22" s="4">
        <f t="shared" ref="Y22:Y33" si="12">U22/SUM($U$21:$U$33)</f>
        <v>2.2079116835326588E-2</v>
      </c>
      <c r="Z22" s="4">
        <f t="shared" ref="Z22:Z33" si="13">T22/SUM($T$21:$T$33)</f>
        <v>0</v>
      </c>
      <c r="AA22" s="20">
        <f>Z22+AA21</f>
        <v>1.6038492381716118E-3</v>
      </c>
      <c r="AB22">
        <f t="shared" ref="AB22:AB33" si="14">S22*T22</f>
        <v>0</v>
      </c>
    </row>
    <row r="23" spans="1:28" x14ac:dyDescent="0.25">
      <c r="S23">
        <v>125</v>
      </c>
      <c r="T23" s="14"/>
      <c r="U23" s="13">
        <v>231</v>
      </c>
      <c r="V23" s="14"/>
      <c r="W23">
        <f t="shared" si="10"/>
        <v>231</v>
      </c>
      <c r="X23" s="4">
        <f t="shared" si="11"/>
        <v>9.8130841121495324E-2</v>
      </c>
      <c r="Y23" s="4">
        <f t="shared" si="12"/>
        <v>0.21251149954001841</v>
      </c>
      <c r="Z23" s="4">
        <f t="shared" si="13"/>
        <v>0</v>
      </c>
      <c r="AA23" s="20">
        <f t="shared" ref="AA23:AA33" si="15">Z23+AA22</f>
        <v>1.6038492381716118E-3</v>
      </c>
      <c r="AB23">
        <f t="shared" si="14"/>
        <v>0</v>
      </c>
    </row>
    <row r="24" spans="1:28" x14ac:dyDescent="0.25">
      <c r="S24">
        <v>175</v>
      </c>
      <c r="T24" s="14"/>
      <c r="U24" s="13">
        <v>478</v>
      </c>
      <c r="V24" s="13">
        <v>2</v>
      </c>
      <c r="W24">
        <f t="shared" si="10"/>
        <v>480</v>
      </c>
      <c r="X24" s="4">
        <f t="shared" si="11"/>
        <v>0.20390824129141885</v>
      </c>
      <c r="Y24" s="4">
        <f t="shared" si="12"/>
        <v>0.43974241030358785</v>
      </c>
      <c r="Z24" s="4">
        <f t="shared" si="13"/>
        <v>0</v>
      </c>
      <c r="AA24" s="20">
        <f t="shared" si="15"/>
        <v>1.6038492381716118E-3</v>
      </c>
      <c r="AB24">
        <f t="shared" si="14"/>
        <v>0</v>
      </c>
    </row>
    <row r="25" spans="1:28" x14ac:dyDescent="0.25">
      <c r="S25">
        <v>225</v>
      </c>
      <c r="T25" s="14"/>
      <c r="U25" s="13">
        <v>212</v>
      </c>
      <c r="V25" s="13">
        <v>1</v>
      </c>
      <c r="W25">
        <f t="shared" si="10"/>
        <v>213</v>
      </c>
      <c r="X25" s="4">
        <f t="shared" si="11"/>
        <v>9.0484282073067121E-2</v>
      </c>
      <c r="Y25" s="4">
        <f t="shared" si="12"/>
        <v>0.19503219871205152</v>
      </c>
      <c r="Z25" s="4">
        <f t="shared" si="13"/>
        <v>0</v>
      </c>
      <c r="AA25" s="20">
        <f t="shared" si="15"/>
        <v>1.6038492381716118E-3</v>
      </c>
      <c r="AB25">
        <f t="shared" si="14"/>
        <v>0</v>
      </c>
    </row>
    <row r="26" spans="1:28" x14ac:dyDescent="0.25">
      <c r="S26">
        <v>275</v>
      </c>
      <c r="T26" s="14"/>
      <c r="U26" s="13">
        <v>82</v>
      </c>
      <c r="V26" s="13">
        <v>1</v>
      </c>
      <c r="W26">
        <f t="shared" si="10"/>
        <v>83</v>
      </c>
      <c r="X26" s="4">
        <f t="shared" si="11"/>
        <v>3.5259133389974509E-2</v>
      </c>
      <c r="Y26" s="4">
        <f t="shared" si="12"/>
        <v>7.5436982520699178E-2</v>
      </c>
      <c r="Z26" s="4">
        <f t="shared" si="13"/>
        <v>0</v>
      </c>
      <c r="AA26" s="20">
        <f t="shared" si="15"/>
        <v>1.6038492381716118E-3</v>
      </c>
      <c r="AB26">
        <f t="shared" si="14"/>
        <v>0</v>
      </c>
    </row>
    <row r="27" spans="1:28" x14ac:dyDescent="0.25">
      <c r="S27">
        <v>325</v>
      </c>
      <c r="T27" s="13">
        <v>27</v>
      </c>
      <c r="U27" s="13">
        <v>41</v>
      </c>
      <c r="V27" s="14"/>
      <c r="W27">
        <f t="shared" si="10"/>
        <v>68</v>
      </c>
      <c r="X27" s="4">
        <f t="shared" si="11"/>
        <v>2.8887000849617671E-2</v>
      </c>
      <c r="Y27" s="4">
        <f t="shared" si="12"/>
        <v>3.7718491260349589E-2</v>
      </c>
      <c r="Z27" s="4">
        <f t="shared" si="13"/>
        <v>2.165196471531676E-2</v>
      </c>
      <c r="AA27" s="20">
        <f t="shared" si="15"/>
        <v>2.3255813953488372E-2</v>
      </c>
      <c r="AB27">
        <f>S27*T27</f>
        <v>8775</v>
      </c>
    </row>
    <row r="28" spans="1:28" x14ac:dyDescent="0.25">
      <c r="S28">
        <v>375</v>
      </c>
      <c r="T28" s="13">
        <v>158</v>
      </c>
      <c r="U28" s="13">
        <v>2</v>
      </c>
      <c r="V28" s="13">
        <v>1</v>
      </c>
      <c r="W28">
        <f t="shared" si="10"/>
        <v>161</v>
      </c>
      <c r="X28" s="4">
        <f t="shared" si="11"/>
        <v>6.8394222599830079E-2</v>
      </c>
      <c r="Y28" s="4">
        <f t="shared" si="12"/>
        <v>1.8399264029438822E-3</v>
      </c>
      <c r="Z28" s="4">
        <f t="shared" si="13"/>
        <v>0.12670408981555734</v>
      </c>
      <c r="AA28" s="20">
        <f t="shared" si="15"/>
        <v>0.14995990376904572</v>
      </c>
      <c r="AB28">
        <f t="shared" si="14"/>
        <v>59250</v>
      </c>
    </row>
    <row r="29" spans="1:28" x14ac:dyDescent="0.25">
      <c r="S29">
        <v>425</v>
      </c>
      <c r="T29" s="13">
        <v>447</v>
      </c>
      <c r="U29" s="13">
        <v>2</v>
      </c>
      <c r="V29" s="13">
        <v>7</v>
      </c>
      <c r="W29">
        <f t="shared" si="10"/>
        <v>456</v>
      </c>
      <c r="X29" s="4">
        <f t="shared" si="11"/>
        <v>0.1937128292268479</v>
      </c>
      <c r="Y29" s="4">
        <f t="shared" si="12"/>
        <v>1.8399264029438822E-3</v>
      </c>
      <c r="Z29" s="4">
        <f t="shared" si="13"/>
        <v>0.35846030473135526</v>
      </c>
      <c r="AA29" s="20">
        <f t="shared" si="15"/>
        <v>0.50842020850040104</v>
      </c>
      <c r="AB29">
        <f t="shared" si="14"/>
        <v>189975</v>
      </c>
    </row>
    <row r="30" spans="1:28" x14ac:dyDescent="0.25">
      <c r="S30">
        <v>475</v>
      </c>
      <c r="T30" s="13">
        <v>557</v>
      </c>
      <c r="U30" s="13">
        <v>3</v>
      </c>
      <c r="V30" s="13">
        <v>6</v>
      </c>
      <c r="W30">
        <f t="shared" si="10"/>
        <v>566</v>
      </c>
      <c r="X30" s="4">
        <f t="shared" si="11"/>
        <v>0.24044180118946473</v>
      </c>
      <c r="Y30" s="4">
        <f t="shared" si="12"/>
        <v>2.7598896044158236E-3</v>
      </c>
      <c r="Z30" s="4">
        <f t="shared" si="13"/>
        <v>0.44667201283079389</v>
      </c>
      <c r="AA30" s="20">
        <f t="shared" si="15"/>
        <v>0.95509222133119498</v>
      </c>
      <c r="AB30">
        <f t="shared" si="14"/>
        <v>264575</v>
      </c>
    </row>
    <row r="31" spans="1:28" x14ac:dyDescent="0.25">
      <c r="S31">
        <v>525</v>
      </c>
      <c r="T31" s="13">
        <v>42</v>
      </c>
      <c r="U31" s="14"/>
      <c r="V31" s="14"/>
      <c r="W31">
        <f t="shared" si="10"/>
        <v>42</v>
      </c>
      <c r="X31" s="4">
        <f t="shared" si="11"/>
        <v>1.784197111299915E-2</v>
      </c>
      <c r="Y31" s="4">
        <f t="shared" si="12"/>
        <v>0</v>
      </c>
      <c r="Z31" s="4">
        <f t="shared" si="13"/>
        <v>3.3680834001603849E-2</v>
      </c>
      <c r="AA31" s="20">
        <f t="shared" si="15"/>
        <v>0.9887730553327988</v>
      </c>
      <c r="AB31">
        <f t="shared" si="14"/>
        <v>22050</v>
      </c>
    </row>
    <row r="32" spans="1:28" x14ac:dyDescent="0.25">
      <c r="S32">
        <v>575</v>
      </c>
      <c r="T32" s="13">
        <v>11</v>
      </c>
      <c r="U32" s="14"/>
      <c r="V32" s="14"/>
      <c r="W32">
        <f t="shared" si="10"/>
        <v>11</v>
      </c>
      <c r="X32" s="4">
        <f t="shared" si="11"/>
        <v>4.6728971962616819E-3</v>
      </c>
      <c r="Y32" s="4">
        <f t="shared" si="12"/>
        <v>0</v>
      </c>
      <c r="Z32" s="4">
        <f t="shared" si="13"/>
        <v>8.8211708099438652E-3</v>
      </c>
      <c r="AA32" s="20">
        <f t="shared" si="15"/>
        <v>0.99759422614274262</v>
      </c>
      <c r="AB32">
        <f t="shared" si="14"/>
        <v>6325</v>
      </c>
    </row>
    <row r="33" spans="19:29" x14ac:dyDescent="0.25">
      <c r="S33" s="13">
        <v>625</v>
      </c>
      <c r="T33" s="13">
        <v>3</v>
      </c>
      <c r="U33" s="14"/>
      <c r="V33" s="14"/>
      <c r="W33">
        <f t="shared" si="10"/>
        <v>3</v>
      </c>
      <c r="X33" s="4">
        <f t="shared" si="11"/>
        <v>1.2744265080713679E-3</v>
      </c>
      <c r="Y33" s="4">
        <f t="shared" si="12"/>
        <v>0</v>
      </c>
      <c r="Z33" s="4">
        <f t="shared" si="13"/>
        <v>2.4057738572574178E-3</v>
      </c>
      <c r="AA33" s="20">
        <f t="shared" si="15"/>
        <v>1</v>
      </c>
      <c r="AB33">
        <f t="shared" si="14"/>
        <v>1875</v>
      </c>
    </row>
    <row r="34" spans="19:29" x14ac:dyDescent="0.25">
      <c r="W34">
        <f>SUM(W21:W33)</f>
        <v>2354</v>
      </c>
      <c r="X34" s="4">
        <f t="shared" si="11"/>
        <v>1</v>
      </c>
      <c r="AB34">
        <f>SUM(AB21:AB33)</f>
        <v>552875</v>
      </c>
      <c r="AC34">
        <f>AB34/SUM(T21:T34)</f>
        <v>443.36407377706496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5"/>
  <sheetViews>
    <sheetView workbookViewId="0">
      <selection activeCell="L36" sqref="L36"/>
    </sheetView>
  </sheetViews>
  <sheetFormatPr defaultRowHeight="15" x14ac:dyDescent="0.25"/>
  <cols>
    <col min="1" max="1" width="10.85546875" customWidth="1"/>
    <col min="10" max="10" width="9.42578125" bestFit="1" customWidth="1"/>
  </cols>
  <sheetData>
    <row r="1" spans="1:27" x14ac:dyDescent="0.25">
      <c r="A1" t="s">
        <v>170</v>
      </c>
    </row>
    <row r="2" spans="1:27" x14ac:dyDescent="0.25">
      <c r="J2" t="s">
        <v>82</v>
      </c>
    </row>
    <row r="3" spans="1:27" x14ac:dyDescent="0.25">
      <c r="A3" t="s">
        <v>80</v>
      </c>
      <c r="B3" s="7" t="s">
        <v>37</v>
      </c>
      <c r="C3" s="7" t="s">
        <v>39</v>
      </c>
      <c r="D3" s="7" t="s">
        <v>42</v>
      </c>
      <c r="E3" s="7" t="s">
        <v>105</v>
      </c>
      <c r="F3" s="7" t="s">
        <v>81</v>
      </c>
      <c r="G3" s="7" t="s">
        <v>29</v>
      </c>
      <c r="I3" s="7" t="s">
        <v>122</v>
      </c>
      <c r="J3" s="7" t="s">
        <v>37</v>
      </c>
      <c r="K3" s="7" t="s">
        <v>39</v>
      </c>
      <c r="L3" s="7" t="s">
        <v>42</v>
      </c>
      <c r="M3" s="7" t="s">
        <v>58</v>
      </c>
      <c r="N3" s="7" t="s">
        <v>81</v>
      </c>
      <c r="O3" s="7" t="s">
        <v>29</v>
      </c>
      <c r="P3" s="7" t="s">
        <v>121</v>
      </c>
      <c r="V3" s="7"/>
      <c r="W3" s="7"/>
      <c r="X3" s="7"/>
      <c r="Y3" s="7"/>
      <c r="Z3" s="7"/>
      <c r="AA3" s="7"/>
    </row>
    <row r="4" spans="1:27" x14ac:dyDescent="0.25">
      <c r="A4" t="s">
        <v>60</v>
      </c>
      <c r="B4">
        <v>38</v>
      </c>
      <c r="C4" s="10">
        <v>459</v>
      </c>
      <c r="D4">
        <v>76</v>
      </c>
      <c r="E4">
        <v>12</v>
      </c>
      <c r="F4">
        <v>216</v>
      </c>
      <c r="G4">
        <f>SUM(B4:F4)</f>
        <v>801</v>
      </c>
      <c r="I4">
        <v>250</v>
      </c>
      <c r="J4" s="4">
        <f>B4/SUM($B$4:$B$24)</f>
        <v>0.27941176470588236</v>
      </c>
      <c r="K4" s="4">
        <f>C4/SUM($C$4:$C$24)</f>
        <v>0.30137885751805649</v>
      </c>
      <c r="L4" s="4">
        <f>D4/SUM($D$4:$D$24)</f>
        <v>0.21111111111111111</v>
      </c>
      <c r="M4" s="4">
        <f>E4/SUM($E$4:$E$24)</f>
        <v>0.19672131147540983</v>
      </c>
      <c r="N4" s="4">
        <f>F4/SUM($F$4:$F$24)</f>
        <v>0.17307692307692307</v>
      </c>
      <c r="O4" s="4">
        <f>G4/SUM($G$4:$G$24)</f>
        <v>0.24068509615384615</v>
      </c>
      <c r="P4" s="20">
        <f>O4</f>
        <v>0.24068509615384615</v>
      </c>
    </row>
    <row r="5" spans="1:27" x14ac:dyDescent="0.25">
      <c r="A5" t="s">
        <v>61</v>
      </c>
      <c r="B5">
        <v>58</v>
      </c>
      <c r="C5" s="10">
        <v>481</v>
      </c>
      <c r="D5">
        <v>46</v>
      </c>
      <c r="E5">
        <v>22</v>
      </c>
      <c r="F5">
        <v>525</v>
      </c>
      <c r="G5">
        <f t="shared" ref="G5:G24" si="0">SUM(B5:F5)</f>
        <v>1132</v>
      </c>
      <c r="I5">
        <v>750</v>
      </c>
      <c r="J5" s="4">
        <f t="shared" ref="J5:J24" si="1">B5/SUM($B$4:$B$24)</f>
        <v>0.4264705882352941</v>
      </c>
      <c r="K5" s="4">
        <f t="shared" ref="K5:K24" si="2">C5/SUM($C$4:$C$24)</f>
        <v>0.31582403151674326</v>
      </c>
      <c r="L5" s="4">
        <f t="shared" ref="L5:L24" si="3">D5/SUM($D$4:$D$24)</f>
        <v>0.12777777777777777</v>
      </c>
      <c r="M5" s="4">
        <f t="shared" ref="M5:M24" si="4">E5/SUM($E$4:$E$24)</f>
        <v>0.36065573770491804</v>
      </c>
      <c r="N5" s="4">
        <f t="shared" ref="N5:N24" si="5">F5/SUM($F$4:$F$24)</f>
        <v>0.42067307692307693</v>
      </c>
      <c r="O5" s="4">
        <f t="shared" ref="O5:O25" si="6">G5/SUM($G$4:$G$24)</f>
        <v>0.34014423076923078</v>
      </c>
      <c r="P5" s="20">
        <f>P4+O5</f>
        <v>0.58082932692307687</v>
      </c>
    </row>
    <row r="6" spans="1:27" x14ac:dyDescent="0.25">
      <c r="A6" t="s">
        <v>62</v>
      </c>
      <c r="B6">
        <v>19</v>
      </c>
      <c r="C6" s="10">
        <v>239</v>
      </c>
      <c r="D6">
        <v>57</v>
      </c>
      <c r="E6">
        <v>3</v>
      </c>
      <c r="F6">
        <v>310</v>
      </c>
      <c r="G6">
        <f t="shared" si="0"/>
        <v>628</v>
      </c>
      <c r="I6">
        <v>1250</v>
      </c>
      <c r="J6" s="4">
        <f t="shared" si="1"/>
        <v>0.13970588235294118</v>
      </c>
      <c r="K6" s="4">
        <f t="shared" si="2"/>
        <v>0.15692711753118843</v>
      </c>
      <c r="L6" s="4">
        <f t="shared" si="3"/>
        <v>0.15833333333333333</v>
      </c>
      <c r="M6" s="4">
        <f t="shared" si="4"/>
        <v>4.9180327868852458E-2</v>
      </c>
      <c r="N6" s="4">
        <f t="shared" si="5"/>
        <v>0.2483974358974359</v>
      </c>
      <c r="O6" s="4">
        <f t="shared" si="6"/>
        <v>0.18870192307692307</v>
      </c>
      <c r="P6" s="20">
        <f t="shared" ref="P6:P24" si="7">P5+O6</f>
        <v>0.76953125</v>
      </c>
    </row>
    <row r="7" spans="1:27" x14ac:dyDescent="0.25">
      <c r="A7" t="s">
        <v>63</v>
      </c>
      <c r="B7">
        <v>7</v>
      </c>
      <c r="C7" s="10">
        <v>170</v>
      </c>
      <c r="D7">
        <v>18</v>
      </c>
      <c r="E7">
        <v>12</v>
      </c>
      <c r="F7">
        <v>93</v>
      </c>
      <c r="G7">
        <f t="shared" si="0"/>
        <v>300</v>
      </c>
      <c r="I7">
        <v>1750</v>
      </c>
      <c r="J7" s="4">
        <f t="shared" si="1"/>
        <v>5.1470588235294115E-2</v>
      </c>
      <c r="K7" s="4">
        <f t="shared" si="2"/>
        <v>0.11162179908076166</v>
      </c>
      <c r="L7" s="4">
        <f t="shared" si="3"/>
        <v>0.05</v>
      </c>
      <c r="M7" s="4">
        <f t="shared" si="4"/>
        <v>0.19672131147540983</v>
      </c>
      <c r="N7" s="4">
        <f t="shared" si="5"/>
        <v>7.4519230769230768E-2</v>
      </c>
      <c r="O7" s="4">
        <f t="shared" si="6"/>
        <v>9.0144230769230768E-2</v>
      </c>
      <c r="P7" s="20">
        <f t="shared" si="7"/>
        <v>0.85967548076923073</v>
      </c>
    </row>
    <row r="8" spans="1:27" x14ac:dyDescent="0.25">
      <c r="A8" t="s">
        <v>64</v>
      </c>
      <c r="B8">
        <v>1</v>
      </c>
      <c r="C8" s="10">
        <v>79</v>
      </c>
      <c r="D8">
        <v>24</v>
      </c>
      <c r="E8">
        <v>1</v>
      </c>
      <c r="F8">
        <v>75</v>
      </c>
      <c r="G8">
        <f t="shared" si="0"/>
        <v>180</v>
      </c>
      <c r="I8">
        <v>2250</v>
      </c>
      <c r="J8" s="4">
        <f t="shared" si="1"/>
        <v>7.3529411764705881E-3</v>
      </c>
      <c r="K8" s="4">
        <f t="shared" si="2"/>
        <v>5.1871306631648066E-2</v>
      </c>
      <c r="L8" s="4">
        <f t="shared" si="3"/>
        <v>6.6666666666666666E-2</v>
      </c>
      <c r="M8" s="4">
        <f t="shared" si="4"/>
        <v>1.6393442622950821E-2</v>
      </c>
      <c r="N8" s="4">
        <f t="shared" si="5"/>
        <v>6.0096153846153848E-2</v>
      </c>
      <c r="O8" s="4">
        <f t="shared" si="6"/>
        <v>5.4086538461538464E-2</v>
      </c>
      <c r="P8" s="20">
        <f t="shared" si="7"/>
        <v>0.91376201923076916</v>
      </c>
    </row>
    <row r="9" spans="1:27" x14ac:dyDescent="0.25">
      <c r="A9" t="s">
        <v>65</v>
      </c>
      <c r="B9">
        <v>9</v>
      </c>
      <c r="C9" s="10">
        <v>29</v>
      </c>
      <c r="D9">
        <v>14</v>
      </c>
      <c r="E9">
        <v>1</v>
      </c>
      <c r="F9">
        <v>10</v>
      </c>
      <c r="G9">
        <f t="shared" si="0"/>
        <v>63</v>
      </c>
      <c r="I9">
        <v>2750</v>
      </c>
      <c r="J9" s="4">
        <f t="shared" si="1"/>
        <v>6.6176470588235295E-2</v>
      </c>
      <c r="K9" s="4">
        <f t="shared" si="2"/>
        <v>1.9041365725541694E-2</v>
      </c>
      <c r="L9" s="4">
        <f t="shared" si="3"/>
        <v>3.888888888888889E-2</v>
      </c>
      <c r="M9" s="4">
        <f t="shared" si="4"/>
        <v>1.6393442622950821E-2</v>
      </c>
      <c r="N9" s="4">
        <f t="shared" si="5"/>
        <v>8.0128205128205121E-3</v>
      </c>
      <c r="O9" s="4">
        <f t="shared" si="6"/>
        <v>1.893028846153846E-2</v>
      </c>
      <c r="P9" s="20">
        <f t="shared" si="7"/>
        <v>0.9326923076923076</v>
      </c>
    </row>
    <row r="10" spans="1:27" x14ac:dyDescent="0.25">
      <c r="A10" t="s">
        <v>66</v>
      </c>
      <c r="B10">
        <v>0</v>
      </c>
      <c r="C10" s="10">
        <v>29</v>
      </c>
      <c r="D10">
        <v>31</v>
      </c>
      <c r="E10">
        <v>0</v>
      </c>
      <c r="F10">
        <v>9</v>
      </c>
      <c r="G10">
        <f t="shared" si="0"/>
        <v>69</v>
      </c>
      <c r="I10">
        <v>3250</v>
      </c>
      <c r="J10" s="4">
        <f t="shared" si="1"/>
        <v>0</v>
      </c>
      <c r="K10" s="4">
        <f t="shared" si="2"/>
        <v>1.9041365725541694E-2</v>
      </c>
      <c r="L10" s="4">
        <f t="shared" si="3"/>
        <v>8.611111111111111E-2</v>
      </c>
      <c r="M10" s="4">
        <f t="shared" si="4"/>
        <v>0</v>
      </c>
      <c r="N10" s="4">
        <f t="shared" si="5"/>
        <v>7.2115384615384619E-3</v>
      </c>
      <c r="O10" s="4">
        <f t="shared" si="6"/>
        <v>2.0733173076923076E-2</v>
      </c>
      <c r="P10" s="20">
        <f t="shared" si="7"/>
        <v>0.95342548076923073</v>
      </c>
    </row>
    <row r="11" spans="1:27" x14ac:dyDescent="0.25">
      <c r="A11" t="s">
        <v>67</v>
      </c>
      <c r="B11">
        <v>3</v>
      </c>
      <c r="C11" s="10">
        <v>14</v>
      </c>
      <c r="D11">
        <v>10</v>
      </c>
      <c r="E11">
        <v>1</v>
      </c>
      <c r="F11">
        <v>1</v>
      </c>
      <c r="G11">
        <f t="shared" si="0"/>
        <v>29</v>
      </c>
      <c r="I11">
        <v>3750</v>
      </c>
      <c r="J11" s="4">
        <f t="shared" si="1"/>
        <v>2.2058823529411766E-2</v>
      </c>
      <c r="K11" s="4">
        <f t="shared" si="2"/>
        <v>9.1923834537097834E-3</v>
      </c>
      <c r="L11" s="4">
        <f t="shared" si="3"/>
        <v>2.7777777777777776E-2</v>
      </c>
      <c r="M11" s="4">
        <f t="shared" si="4"/>
        <v>1.6393442622950821E-2</v>
      </c>
      <c r="N11" s="4">
        <f t="shared" si="5"/>
        <v>8.0128205128205125E-4</v>
      </c>
      <c r="O11" s="4">
        <f t="shared" si="6"/>
        <v>8.713942307692308E-3</v>
      </c>
      <c r="P11" s="20">
        <f t="shared" si="7"/>
        <v>0.96213942307692302</v>
      </c>
    </row>
    <row r="12" spans="1:27" x14ac:dyDescent="0.25">
      <c r="A12" t="s">
        <v>68</v>
      </c>
      <c r="B12">
        <v>0</v>
      </c>
      <c r="C12" s="10">
        <v>10</v>
      </c>
      <c r="D12">
        <v>19</v>
      </c>
      <c r="E12">
        <v>0</v>
      </c>
      <c r="F12">
        <v>2</v>
      </c>
      <c r="G12">
        <f t="shared" si="0"/>
        <v>31</v>
      </c>
      <c r="I12">
        <v>4250</v>
      </c>
      <c r="J12" s="4">
        <f t="shared" si="1"/>
        <v>0</v>
      </c>
      <c r="K12" s="4">
        <f t="shared" si="2"/>
        <v>6.5659881812212741E-3</v>
      </c>
      <c r="L12" s="4">
        <f t="shared" si="3"/>
        <v>5.2777777777777778E-2</v>
      </c>
      <c r="M12" s="4">
        <f t="shared" si="4"/>
        <v>0</v>
      </c>
      <c r="N12" s="4">
        <f t="shared" si="5"/>
        <v>1.6025641025641025E-3</v>
      </c>
      <c r="O12" s="4">
        <f t="shared" si="6"/>
        <v>9.314903846153846E-3</v>
      </c>
      <c r="P12" s="20">
        <f t="shared" si="7"/>
        <v>0.97145432692307687</v>
      </c>
    </row>
    <row r="13" spans="1:27" x14ac:dyDescent="0.25">
      <c r="A13" t="s">
        <v>69</v>
      </c>
      <c r="B13">
        <v>1</v>
      </c>
      <c r="C13" s="10">
        <v>2</v>
      </c>
      <c r="D13">
        <v>4</v>
      </c>
      <c r="E13">
        <v>2</v>
      </c>
      <c r="F13">
        <v>1</v>
      </c>
      <c r="G13">
        <f t="shared" si="0"/>
        <v>10</v>
      </c>
      <c r="I13">
        <v>4750</v>
      </c>
      <c r="J13" s="4">
        <f t="shared" si="1"/>
        <v>7.3529411764705881E-3</v>
      </c>
      <c r="K13" s="4">
        <f t="shared" si="2"/>
        <v>1.3131976362442547E-3</v>
      </c>
      <c r="L13" s="4">
        <f t="shared" si="3"/>
        <v>1.1111111111111112E-2</v>
      </c>
      <c r="M13" s="4">
        <f t="shared" si="4"/>
        <v>3.2786885245901641E-2</v>
      </c>
      <c r="N13" s="4">
        <f t="shared" si="5"/>
        <v>8.0128205128205125E-4</v>
      </c>
      <c r="O13" s="4">
        <f t="shared" si="6"/>
        <v>3.0048076923076925E-3</v>
      </c>
      <c r="P13" s="20">
        <f t="shared" si="7"/>
        <v>0.97445913461538458</v>
      </c>
    </row>
    <row r="14" spans="1:27" x14ac:dyDescent="0.25">
      <c r="A14" t="s">
        <v>70</v>
      </c>
      <c r="B14">
        <v>0</v>
      </c>
      <c r="C14" s="10">
        <v>3</v>
      </c>
      <c r="D14">
        <v>22</v>
      </c>
      <c r="E14">
        <v>0</v>
      </c>
      <c r="F14">
        <v>1</v>
      </c>
      <c r="G14">
        <f t="shared" si="0"/>
        <v>26</v>
      </c>
      <c r="I14">
        <v>5250</v>
      </c>
      <c r="J14" s="4">
        <f t="shared" si="1"/>
        <v>0</v>
      </c>
      <c r="K14" s="4">
        <f t="shared" si="2"/>
        <v>1.969796454366382E-3</v>
      </c>
      <c r="L14" s="4">
        <f t="shared" si="3"/>
        <v>6.1111111111111109E-2</v>
      </c>
      <c r="M14" s="4">
        <f t="shared" si="4"/>
        <v>0</v>
      </c>
      <c r="N14" s="4">
        <f t="shared" si="5"/>
        <v>8.0128205128205125E-4</v>
      </c>
      <c r="O14" s="4">
        <f t="shared" si="6"/>
        <v>7.8125E-3</v>
      </c>
      <c r="P14" s="20">
        <f t="shared" si="7"/>
        <v>0.98227163461538458</v>
      </c>
    </row>
    <row r="15" spans="1:27" x14ac:dyDescent="0.25">
      <c r="A15" t="s">
        <v>71</v>
      </c>
      <c r="B15">
        <v>0</v>
      </c>
      <c r="C15" s="10">
        <v>2</v>
      </c>
      <c r="D15">
        <v>5</v>
      </c>
      <c r="E15">
        <v>1</v>
      </c>
      <c r="F15">
        <v>0</v>
      </c>
      <c r="G15">
        <f t="shared" si="0"/>
        <v>8</v>
      </c>
      <c r="I15">
        <v>5750</v>
      </c>
      <c r="J15" s="4">
        <f t="shared" si="1"/>
        <v>0</v>
      </c>
      <c r="K15" s="4">
        <f t="shared" si="2"/>
        <v>1.3131976362442547E-3</v>
      </c>
      <c r="L15" s="4">
        <f t="shared" si="3"/>
        <v>1.3888888888888888E-2</v>
      </c>
      <c r="M15" s="4">
        <f t="shared" si="4"/>
        <v>1.6393442622950821E-2</v>
      </c>
      <c r="N15" s="4">
        <f t="shared" si="5"/>
        <v>0</v>
      </c>
      <c r="O15" s="4">
        <f t="shared" si="6"/>
        <v>2.403846153846154E-3</v>
      </c>
      <c r="P15" s="20">
        <f t="shared" si="7"/>
        <v>0.98467548076923073</v>
      </c>
    </row>
    <row r="16" spans="1:27" x14ac:dyDescent="0.25">
      <c r="A16" t="s">
        <v>72</v>
      </c>
      <c r="B16">
        <v>0</v>
      </c>
      <c r="C16" s="10">
        <v>2</v>
      </c>
      <c r="D16">
        <v>6</v>
      </c>
      <c r="E16">
        <v>2</v>
      </c>
      <c r="F16">
        <v>1</v>
      </c>
      <c r="G16">
        <f t="shared" si="0"/>
        <v>11</v>
      </c>
      <c r="I16">
        <v>6250</v>
      </c>
      <c r="J16" s="4">
        <f t="shared" si="1"/>
        <v>0</v>
      </c>
      <c r="K16" s="4">
        <f t="shared" si="2"/>
        <v>1.3131976362442547E-3</v>
      </c>
      <c r="L16" s="4">
        <f t="shared" si="3"/>
        <v>1.6666666666666666E-2</v>
      </c>
      <c r="M16" s="4">
        <f t="shared" si="4"/>
        <v>3.2786885245901641E-2</v>
      </c>
      <c r="N16" s="4">
        <f t="shared" si="5"/>
        <v>8.0128205128205125E-4</v>
      </c>
      <c r="O16" s="4">
        <f t="shared" si="6"/>
        <v>3.3052884615384615E-3</v>
      </c>
      <c r="P16" s="20">
        <f t="shared" si="7"/>
        <v>0.98798076923076916</v>
      </c>
    </row>
    <row r="17" spans="1:16" x14ac:dyDescent="0.25">
      <c r="A17" t="s">
        <v>73</v>
      </c>
      <c r="B17">
        <v>0</v>
      </c>
      <c r="C17" s="10">
        <v>1</v>
      </c>
      <c r="D17">
        <v>0</v>
      </c>
      <c r="E17">
        <v>0</v>
      </c>
      <c r="F17">
        <v>1</v>
      </c>
      <c r="G17">
        <f t="shared" si="0"/>
        <v>2</v>
      </c>
      <c r="I17">
        <v>6750</v>
      </c>
      <c r="J17" s="4">
        <f t="shared" si="1"/>
        <v>0</v>
      </c>
      <c r="K17" s="4">
        <f t="shared" si="2"/>
        <v>6.5659881812212733E-4</v>
      </c>
      <c r="L17" s="4">
        <f t="shared" si="3"/>
        <v>0</v>
      </c>
      <c r="M17" s="4">
        <f t="shared" si="4"/>
        <v>0</v>
      </c>
      <c r="N17" s="4">
        <f t="shared" si="5"/>
        <v>8.0128205128205125E-4</v>
      </c>
      <c r="O17" s="4">
        <f t="shared" si="6"/>
        <v>6.0096153846153849E-4</v>
      </c>
      <c r="P17" s="20">
        <f t="shared" si="7"/>
        <v>0.98858173076923073</v>
      </c>
    </row>
    <row r="18" spans="1:16" x14ac:dyDescent="0.25">
      <c r="A18" t="s">
        <v>74</v>
      </c>
      <c r="B18">
        <v>0</v>
      </c>
      <c r="C18" s="10">
        <v>2</v>
      </c>
      <c r="D18">
        <v>2</v>
      </c>
      <c r="E18">
        <v>0</v>
      </c>
      <c r="F18">
        <v>1</v>
      </c>
      <c r="G18">
        <f t="shared" si="0"/>
        <v>5</v>
      </c>
      <c r="I18">
        <v>7250</v>
      </c>
      <c r="J18" s="4">
        <f t="shared" si="1"/>
        <v>0</v>
      </c>
      <c r="K18" s="4">
        <f t="shared" si="2"/>
        <v>1.3131976362442547E-3</v>
      </c>
      <c r="L18" s="4">
        <f t="shared" si="3"/>
        <v>5.5555555555555558E-3</v>
      </c>
      <c r="M18" s="4">
        <f t="shared" si="4"/>
        <v>0</v>
      </c>
      <c r="N18" s="4">
        <f t="shared" si="5"/>
        <v>8.0128205128205125E-4</v>
      </c>
      <c r="O18" s="4">
        <f t="shared" si="6"/>
        <v>1.5024038461538462E-3</v>
      </c>
      <c r="P18" s="20">
        <f t="shared" si="7"/>
        <v>0.99008413461538458</v>
      </c>
    </row>
    <row r="19" spans="1:16" x14ac:dyDescent="0.25">
      <c r="A19" t="s">
        <v>75</v>
      </c>
      <c r="B19">
        <v>0</v>
      </c>
      <c r="C19" s="10">
        <v>1</v>
      </c>
      <c r="D19">
        <v>0</v>
      </c>
      <c r="E19">
        <v>1</v>
      </c>
      <c r="F19">
        <v>0</v>
      </c>
      <c r="G19">
        <f t="shared" si="0"/>
        <v>2</v>
      </c>
      <c r="I19">
        <v>7750</v>
      </c>
      <c r="J19" s="4">
        <f t="shared" si="1"/>
        <v>0</v>
      </c>
      <c r="K19" s="4">
        <f t="shared" si="2"/>
        <v>6.5659881812212733E-4</v>
      </c>
      <c r="L19" s="4">
        <f t="shared" si="3"/>
        <v>0</v>
      </c>
      <c r="M19" s="4">
        <f t="shared" si="4"/>
        <v>1.6393442622950821E-2</v>
      </c>
      <c r="N19" s="4">
        <f t="shared" si="5"/>
        <v>0</v>
      </c>
      <c r="O19" s="4">
        <f t="shared" si="6"/>
        <v>6.0096153846153849E-4</v>
      </c>
      <c r="P19" s="20">
        <f t="shared" si="7"/>
        <v>0.99068509615384615</v>
      </c>
    </row>
    <row r="20" spans="1:16" x14ac:dyDescent="0.25">
      <c r="A20" t="s">
        <v>76</v>
      </c>
      <c r="B20">
        <v>0</v>
      </c>
      <c r="C20" s="10">
        <v>0</v>
      </c>
      <c r="D20">
        <v>2</v>
      </c>
      <c r="E20">
        <v>0</v>
      </c>
      <c r="F20">
        <v>0</v>
      </c>
      <c r="G20">
        <f t="shared" si="0"/>
        <v>2</v>
      </c>
      <c r="I20">
        <v>8250</v>
      </c>
      <c r="J20" s="4">
        <f t="shared" si="1"/>
        <v>0</v>
      </c>
      <c r="K20" s="4">
        <f t="shared" si="2"/>
        <v>0</v>
      </c>
      <c r="L20" s="4">
        <f t="shared" si="3"/>
        <v>5.5555555555555558E-3</v>
      </c>
      <c r="M20" s="4">
        <f t="shared" si="4"/>
        <v>0</v>
      </c>
      <c r="N20" s="4">
        <f t="shared" si="5"/>
        <v>0</v>
      </c>
      <c r="O20" s="4">
        <f t="shared" si="6"/>
        <v>6.0096153846153849E-4</v>
      </c>
      <c r="P20" s="20">
        <f t="shared" si="7"/>
        <v>0.99128605769230771</v>
      </c>
    </row>
    <row r="21" spans="1:16" x14ac:dyDescent="0.25">
      <c r="A21" t="s">
        <v>77</v>
      </c>
      <c r="B21">
        <v>0</v>
      </c>
      <c r="C21" s="10">
        <v>0</v>
      </c>
      <c r="D21">
        <v>0</v>
      </c>
      <c r="E21">
        <v>0</v>
      </c>
      <c r="F21">
        <v>0</v>
      </c>
      <c r="G21">
        <f t="shared" si="0"/>
        <v>0</v>
      </c>
      <c r="I21">
        <v>8750</v>
      </c>
      <c r="J21" s="4">
        <f t="shared" si="1"/>
        <v>0</v>
      </c>
      <c r="K21" s="4">
        <f t="shared" si="2"/>
        <v>0</v>
      </c>
      <c r="L21" s="4">
        <f t="shared" si="3"/>
        <v>0</v>
      </c>
      <c r="M21" s="4">
        <f t="shared" si="4"/>
        <v>0</v>
      </c>
      <c r="N21" s="4">
        <f t="shared" si="5"/>
        <v>0</v>
      </c>
      <c r="O21" s="4">
        <f t="shared" si="6"/>
        <v>0</v>
      </c>
      <c r="P21" s="20">
        <f t="shared" si="7"/>
        <v>0.99128605769230771</v>
      </c>
    </row>
    <row r="22" spans="1:16" x14ac:dyDescent="0.25">
      <c r="A22" t="s">
        <v>78</v>
      </c>
      <c r="B22">
        <v>0</v>
      </c>
      <c r="C22" s="10">
        <v>0</v>
      </c>
      <c r="D22">
        <v>1</v>
      </c>
      <c r="E22">
        <v>0</v>
      </c>
      <c r="F22">
        <v>0</v>
      </c>
      <c r="G22">
        <f t="shared" si="0"/>
        <v>1</v>
      </c>
      <c r="I22">
        <v>9250</v>
      </c>
      <c r="J22" s="4">
        <f t="shared" si="1"/>
        <v>0</v>
      </c>
      <c r="K22" s="4">
        <f t="shared" si="2"/>
        <v>0</v>
      </c>
      <c r="L22" s="4">
        <f t="shared" si="3"/>
        <v>2.7777777777777779E-3</v>
      </c>
      <c r="M22" s="4">
        <f t="shared" si="4"/>
        <v>0</v>
      </c>
      <c r="N22" s="4">
        <f t="shared" si="5"/>
        <v>0</v>
      </c>
      <c r="O22" s="4">
        <f t="shared" si="6"/>
        <v>3.0048076923076925E-4</v>
      </c>
      <c r="P22" s="20">
        <f t="shared" si="7"/>
        <v>0.99158653846153844</v>
      </c>
    </row>
    <row r="23" spans="1:16" x14ac:dyDescent="0.25">
      <c r="A23" t="s">
        <v>79</v>
      </c>
      <c r="B23">
        <v>0</v>
      </c>
      <c r="C23" s="10">
        <v>0</v>
      </c>
      <c r="D23">
        <v>2</v>
      </c>
      <c r="E23">
        <v>2</v>
      </c>
      <c r="F23">
        <v>0</v>
      </c>
      <c r="G23">
        <f t="shared" si="0"/>
        <v>4</v>
      </c>
      <c r="I23">
        <v>9750</v>
      </c>
      <c r="J23" s="4">
        <f t="shared" si="1"/>
        <v>0</v>
      </c>
      <c r="K23" s="4">
        <f t="shared" si="2"/>
        <v>0</v>
      </c>
      <c r="L23" s="4">
        <f t="shared" si="3"/>
        <v>5.5555555555555558E-3</v>
      </c>
      <c r="M23" s="4">
        <f t="shared" si="4"/>
        <v>3.2786885245901641E-2</v>
      </c>
      <c r="N23" s="4">
        <f t="shared" si="5"/>
        <v>0</v>
      </c>
      <c r="O23" s="4">
        <f t="shared" si="6"/>
        <v>1.201923076923077E-3</v>
      </c>
      <c r="P23" s="20">
        <f t="shared" si="7"/>
        <v>0.99278846153846156</v>
      </c>
    </row>
    <row r="24" spans="1:16" x14ac:dyDescent="0.25">
      <c r="A24" t="s">
        <v>83</v>
      </c>
      <c r="B24">
        <v>0</v>
      </c>
      <c r="C24" s="10">
        <v>0</v>
      </c>
      <c r="D24">
        <v>21</v>
      </c>
      <c r="E24">
        <v>1</v>
      </c>
      <c r="F24">
        <v>2</v>
      </c>
      <c r="G24">
        <f t="shared" si="0"/>
        <v>24</v>
      </c>
      <c r="I24">
        <v>10250</v>
      </c>
      <c r="J24" s="4">
        <f t="shared" si="1"/>
        <v>0</v>
      </c>
      <c r="K24" s="4">
        <f t="shared" si="2"/>
        <v>0</v>
      </c>
      <c r="L24" s="4">
        <f t="shared" si="3"/>
        <v>5.8333333333333334E-2</v>
      </c>
      <c r="M24" s="4">
        <f t="shared" si="4"/>
        <v>1.6393442622950821E-2</v>
      </c>
      <c r="N24" s="4">
        <f t="shared" si="5"/>
        <v>1.6025641025641025E-3</v>
      </c>
      <c r="O24" s="4">
        <f t="shared" si="6"/>
        <v>7.2115384615384619E-3</v>
      </c>
      <c r="P24" s="20">
        <f t="shared" si="7"/>
        <v>1</v>
      </c>
    </row>
    <row r="25" spans="1:16" x14ac:dyDescent="0.25">
      <c r="A25" t="s">
        <v>29</v>
      </c>
      <c r="B25">
        <f t="shared" ref="B25:F25" si="8">SUM(B4:B24)</f>
        <v>136</v>
      </c>
      <c r="C25">
        <f t="shared" si="8"/>
        <v>1523</v>
      </c>
      <c r="D25">
        <f t="shared" si="8"/>
        <v>360</v>
      </c>
      <c r="E25">
        <f t="shared" si="8"/>
        <v>61</v>
      </c>
      <c r="F25">
        <f t="shared" si="8"/>
        <v>1248</v>
      </c>
      <c r="G25">
        <f>SUM(G4:G24)</f>
        <v>3328</v>
      </c>
      <c r="O25" s="4">
        <f t="shared" si="6"/>
        <v>1</v>
      </c>
    </row>
  </sheetData>
  <conditionalFormatting sqref="J4:O24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{4466EEAB-0277-4D45-BB62-D06D3EB6275D}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466EEAB-0277-4D45-BB62-D06D3EB6275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J4:O24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1"/>
  <sheetViews>
    <sheetView workbookViewId="0">
      <selection activeCell="M7" sqref="M7"/>
    </sheetView>
  </sheetViews>
  <sheetFormatPr defaultRowHeight="15" x14ac:dyDescent="0.25"/>
  <cols>
    <col min="1" max="3" width="19.42578125" customWidth="1"/>
    <col min="4" max="4" width="11.7109375" bestFit="1" customWidth="1"/>
    <col min="5" max="5" width="18.5703125" bestFit="1" customWidth="1"/>
    <col min="6" max="6" width="18.5703125" customWidth="1"/>
    <col min="7" max="7" width="11.42578125" customWidth="1"/>
    <col min="8" max="8" width="11.28515625" bestFit="1" customWidth="1"/>
    <col min="9" max="9" width="8.7109375" bestFit="1" customWidth="1"/>
    <col min="10" max="10" width="9.7109375" customWidth="1"/>
    <col min="12" max="12" width="9.42578125" customWidth="1"/>
    <col min="13" max="13" width="12.28515625" customWidth="1"/>
    <col min="14" max="14" width="18.5703125" customWidth="1"/>
    <col min="15" max="15" width="21.7109375" customWidth="1"/>
    <col min="16" max="16" width="5.42578125" customWidth="1"/>
    <col min="17" max="17" width="4.5703125" customWidth="1"/>
    <col min="18" max="18" width="10" customWidth="1"/>
    <col min="19" max="20" width="5" customWidth="1"/>
    <col min="21" max="22" width="10" customWidth="1"/>
    <col min="23" max="23" width="10" bestFit="1" customWidth="1"/>
    <col min="35" max="35" width="9.140625" customWidth="1"/>
  </cols>
  <sheetData>
    <row r="1" spans="1:18" x14ac:dyDescent="0.25">
      <c r="A1" t="s">
        <v>172</v>
      </c>
    </row>
    <row r="2" spans="1:18" x14ac:dyDescent="0.25">
      <c r="A2" t="s">
        <v>171</v>
      </c>
    </row>
    <row r="3" spans="1:18" x14ac:dyDescent="0.25">
      <c r="A3" s="39" t="s">
        <v>173</v>
      </c>
    </row>
    <row r="4" spans="1:18" x14ac:dyDescent="0.25">
      <c r="A4" s="39" t="s">
        <v>174</v>
      </c>
    </row>
    <row r="5" spans="1:18" ht="15.75" thickBot="1" x14ac:dyDescent="0.3"/>
    <row r="6" spans="1:18" ht="15.75" thickBot="1" x14ac:dyDescent="0.3">
      <c r="A6" s="25" t="s">
        <v>0</v>
      </c>
      <c r="B6" s="26" t="s">
        <v>41</v>
      </c>
      <c r="C6" s="25" t="s">
        <v>147</v>
      </c>
      <c r="D6" s="25" t="s">
        <v>146</v>
      </c>
      <c r="E6" s="25" t="s">
        <v>36</v>
      </c>
      <c r="F6" s="25"/>
      <c r="G6" s="25" t="s">
        <v>145</v>
      </c>
    </row>
    <row r="7" spans="1:18" x14ac:dyDescent="0.25">
      <c r="A7" s="27" t="s">
        <v>33</v>
      </c>
      <c r="B7" s="28">
        <v>28394</v>
      </c>
      <c r="C7" s="27" t="s">
        <v>47</v>
      </c>
      <c r="D7" s="27" t="s">
        <v>40</v>
      </c>
      <c r="E7" s="27" t="s">
        <v>155</v>
      </c>
      <c r="F7" s="29"/>
      <c r="G7" s="30">
        <v>520</v>
      </c>
    </row>
    <row r="8" spans="1:18" x14ac:dyDescent="0.25">
      <c r="A8" s="27" t="s">
        <v>33</v>
      </c>
      <c r="B8" s="28">
        <v>29353</v>
      </c>
      <c r="C8" s="27" t="s">
        <v>46</v>
      </c>
      <c r="D8" s="27" t="s">
        <v>40</v>
      </c>
      <c r="E8" s="27" t="s">
        <v>148</v>
      </c>
      <c r="F8" s="29"/>
      <c r="G8" s="30" t="s">
        <v>149</v>
      </c>
    </row>
    <row r="9" spans="1:18" x14ac:dyDescent="0.25">
      <c r="A9" s="27" t="s">
        <v>15</v>
      </c>
      <c r="B9" s="28">
        <v>22747</v>
      </c>
      <c r="C9" s="27" t="s">
        <v>48</v>
      </c>
      <c r="D9" s="27" t="s">
        <v>40</v>
      </c>
      <c r="E9" s="27" t="s">
        <v>152</v>
      </c>
      <c r="F9" s="29"/>
      <c r="G9" s="30">
        <v>860</v>
      </c>
      <c r="N9" s="9"/>
      <c r="O9" s="10"/>
      <c r="P9" s="10"/>
      <c r="Q9" s="10"/>
      <c r="R9" s="10"/>
    </row>
    <row r="10" spans="1:18" x14ac:dyDescent="0.25">
      <c r="A10" s="27" t="s">
        <v>15</v>
      </c>
      <c r="B10" s="28">
        <v>24590</v>
      </c>
      <c r="C10" s="27" t="s">
        <v>4</v>
      </c>
      <c r="D10" s="27" t="s">
        <v>40</v>
      </c>
      <c r="E10" s="27" t="s">
        <v>153</v>
      </c>
      <c r="F10" s="29"/>
      <c r="G10" s="30" t="s">
        <v>149</v>
      </c>
      <c r="N10" s="9"/>
      <c r="O10" s="10"/>
      <c r="P10" s="10"/>
      <c r="Q10" s="10"/>
      <c r="R10" s="10"/>
    </row>
    <row r="11" spans="1:18" x14ac:dyDescent="0.25">
      <c r="A11" s="27" t="s">
        <v>15</v>
      </c>
      <c r="B11" s="28">
        <v>24608</v>
      </c>
      <c r="C11" s="27" t="s">
        <v>4</v>
      </c>
      <c r="D11" s="27" t="s">
        <v>40</v>
      </c>
      <c r="E11" s="27" t="s">
        <v>150</v>
      </c>
      <c r="F11" s="29"/>
      <c r="G11" s="30" t="s">
        <v>149</v>
      </c>
      <c r="N11" s="9"/>
      <c r="O11" s="10"/>
      <c r="P11" s="10"/>
      <c r="Q11" s="10"/>
      <c r="R11" s="10"/>
    </row>
    <row r="12" spans="1:18" x14ac:dyDescent="0.25">
      <c r="A12" s="27" t="s">
        <v>15</v>
      </c>
      <c r="B12" s="28">
        <v>25537</v>
      </c>
      <c r="C12" s="27" t="s">
        <v>4</v>
      </c>
      <c r="D12" s="27" t="s">
        <v>40</v>
      </c>
      <c r="E12" s="27" t="s">
        <v>153</v>
      </c>
      <c r="F12" s="29"/>
      <c r="G12" s="30" t="s">
        <v>149</v>
      </c>
      <c r="O12" s="10"/>
      <c r="P12" s="10"/>
      <c r="Q12" s="10"/>
      <c r="R12" s="10"/>
    </row>
    <row r="13" spans="1:18" x14ac:dyDescent="0.25">
      <c r="A13" s="27" t="s">
        <v>15</v>
      </c>
      <c r="B13" s="28">
        <v>25871</v>
      </c>
      <c r="C13" s="27" t="s">
        <v>4</v>
      </c>
      <c r="D13" s="27" t="s">
        <v>40</v>
      </c>
      <c r="E13" s="27" t="s">
        <v>154</v>
      </c>
      <c r="F13" s="29"/>
      <c r="G13" s="30">
        <v>620</v>
      </c>
      <c r="L13" s="9"/>
      <c r="M13" s="10"/>
      <c r="O13" s="10"/>
      <c r="P13" s="10"/>
      <c r="Q13" s="10"/>
      <c r="R13" s="10"/>
    </row>
    <row r="14" spans="1:18" x14ac:dyDescent="0.25">
      <c r="A14" s="27" t="s">
        <v>15</v>
      </c>
      <c r="B14" s="28">
        <v>26183</v>
      </c>
      <c r="C14" s="27" t="s">
        <v>49</v>
      </c>
      <c r="D14" s="27" t="s">
        <v>50</v>
      </c>
      <c r="E14" s="27" t="s">
        <v>150</v>
      </c>
      <c r="F14" s="29"/>
      <c r="G14" s="30" t="s">
        <v>149</v>
      </c>
      <c r="L14" s="9"/>
      <c r="M14" s="10"/>
      <c r="O14" s="10"/>
      <c r="P14" s="10"/>
      <c r="Q14" s="10"/>
      <c r="R14" s="10"/>
    </row>
    <row r="15" spans="1:18" x14ac:dyDescent="0.25">
      <c r="A15" s="27" t="s">
        <v>15</v>
      </c>
      <c r="B15" s="28">
        <v>26512</v>
      </c>
      <c r="C15" s="27" t="s">
        <v>49</v>
      </c>
      <c r="D15" s="27" t="s">
        <v>40</v>
      </c>
      <c r="E15" s="27" t="s">
        <v>152</v>
      </c>
      <c r="F15" s="29"/>
      <c r="G15" s="30">
        <v>860</v>
      </c>
      <c r="L15" s="9"/>
      <c r="M15" s="10"/>
    </row>
    <row r="16" spans="1:18" x14ac:dyDescent="0.25">
      <c r="A16" s="27" t="s">
        <v>15</v>
      </c>
      <c r="B16" s="28">
        <v>27834</v>
      </c>
      <c r="C16" s="27" t="s">
        <v>4</v>
      </c>
      <c r="D16" s="27" t="s">
        <v>40</v>
      </c>
      <c r="E16" s="27" t="s">
        <v>51</v>
      </c>
      <c r="F16" s="29"/>
      <c r="G16" s="30">
        <v>1585</v>
      </c>
      <c r="L16" s="9"/>
      <c r="M16" s="10"/>
    </row>
    <row r="17" spans="1:21" x14ac:dyDescent="0.25">
      <c r="A17" s="27" t="s">
        <v>15</v>
      </c>
      <c r="B17" s="28">
        <v>27981</v>
      </c>
      <c r="C17" s="27" t="s">
        <v>49</v>
      </c>
      <c r="D17" s="27" t="s">
        <v>40</v>
      </c>
      <c r="E17" s="27" t="s">
        <v>152</v>
      </c>
      <c r="F17" s="29"/>
      <c r="G17" s="30">
        <v>860</v>
      </c>
      <c r="L17" s="9"/>
      <c r="M17" s="10"/>
    </row>
    <row r="18" spans="1:21" x14ac:dyDescent="0.25">
      <c r="A18" s="27" t="s">
        <v>15</v>
      </c>
      <c r="B18" s="28">
        <v>28234</v>
      </c>
      <c r="C18" s="27" t="s">
        <v>4</v>
      </c>
      <c r="D18" s="27" t="s">
        <v>40</v>
      </c>
      <c r="E18" s="27" t="s">
        <v>150</v>
      </c>
      <c r="F18" s="29"/>
      <c r="G18" s="30" t="s">
        <v>149</v>
      </c>
      <c r="L18" s="9"/>
      <c r="M18" s="10"/>
    </row>
    <row r="19" spans="1:21" x14ac:dyDescent="0.25">
      <c r="A19" s="27" t="s">
        <v>15</v>
      </c>
      <c r="B19" s="28">
        <v>28405</v>
      </c>
      <c r="C19" s="27" t="s">
        <v>46</v>
      </c>
      <c r="D19" s="27" t="s">
        <v>40</v>
      </c>
      <c r="E19" s="27" t="s">
        <v>156</v>
      </c>
      <c r="F19" s="29"/>
      <c r="G19" s="30" t="s">
        <v>149</v>
      </c>
      <c r="L19" s="9"/>
      <c r="M19" s="10"/>
    </row>
    <row r="20" spans="1:21" x14ac:dyDescent="0.25">
      <c r="A20" s="27" t="s">
        <v>15</v>
      </c>
      <c r="B20" s="28">
        <v>28720</v>
      </c>
      <c r="C20" s="27" t="s">
        <v>4</v>
      </c>
      <c r="D20" s="27" t="s">
        <v>40</v>
      </c>
      <c r="E20" s="27" t="s">
        <v>150</v>
      </c>
      <c r="F20" s="29"/>
      <c r="G20" s="30" t="s">
        <v>149</v>
      </c>
      <c r="L20" s="9"/>
      <c r="M20" s="10"/>
    </row>
    <row r="21" spans="1:21" x14ac:dyDescent="0.25">
      <c r="A21" s="27" t="s">
        <v>15</v>
      </c>
      <c r="B21" s="28">
        <v>28752</v>
      </c>
      <c r="C21" s="27" t="s">
        <v>4</v>
      </c>
      <c r="D21" s="27" t="s">
        <v>40</v>
      </c>
      <c r="E21" s="27" t="s">
        <v>150</v>
      </c>
      <c r="F21" s="29"/>
      <c r="G21" s="30" t="s">
        <v>149</v>
      </c>
      <c r="L21" s="9"/>
      <c r="M21" s="10"/>
      <c r="O21" s="10"/>
      <c r="P21" s="10"/>
      <c r="Q21" s="10"/>
      <c r="R21" s="10"/>
      <c r="S21" s="10"/>
      <c r="T21" s="10"/>
      <c r="U21" s="10"/>
    </row>
    <row r="22" spans="1:21" x14ac:dyDescent="0.25">
      <c r="A22" s="27" t="s">
        <v>15</v>
      </c>
      <c r="B22" s="28">
        <v>28773</v>
      </c>
      <c r="C22" s="27" t="s">
        <v>4</v>
      </c>
      <c r="D22" s="27" t="s">
        <v>40</v>
      </c>
      <c r="E22" s="27" t="s">
        <v>156</v>
      </c>
      <c r="F22" s="29"/>
      <c r="G22" s="30" t="s">
        <v>149</v>
      </c>
      <c r="L22" s="9"/>
      <c r="M22" s="10"/>
      <c r="O22" s="10"/>
      <c r="P22" s="10"/>
      <c r="Q22" s="10"/>
      <c r="R22" s="10"/>
      <c r="S22" s="10"/>
      <c r="T22" s="10"/>
      <c r="U22" s="10"/>
    </row>
    <row r="23" spans="1:21" x14ac:dyDescent="0.25">
      <c r="A23" s="27" t="s">
        <v>15</v>
      </c>
      <c r="B23" s="28">
        <v>28831</v>
      </c>
      <c r="C23" s="27" t="s">
        <v>4</v>
      </c>
      <c r="D23" s="27" t="s">
        <v>40</v>
      </c>
      <c r="E23" s="27" t="s">
        <v>153</v>
      </c>
      <c r="F23" s="29"/>
      <c r="G23" s="30" t="s">
        <v>149</v>
      </c>
      <c r="L23" s="9"/>
      <c r="M23" s="10"/>
      <c r="O23" s="10"/>
      <c r="P23" s="10"/>
      <c r="Q23" s="10"/>
      <c r="R23" s="10"/>
      <c r="S23" s="10"/>
      <c r="T23" s="10"/>
      <c r="U23" s="10"/>
    </row>
    <row r="24" spans="1:21" x14ac:dyDescent="0.25">
      <c r="A24" s="27" t="s">
        <v>15</v>
      </c>
      <c r="B24" s="28">
        <v>28962</v>
      </c>
      <c r="C24" s="27" t="s">
        <v>4</v>
      </c>
      <c r="D24" s="27" t="s">
        <v>40</v>
      </c>
      <c r="E24" s="27" t="s">
        <v>157</v>
      </c>
      <c r="F24" s="29"/>
      <c r="G24" s="30">
        <v>1065</v>
      </c>
      <c r="L24" s="9"/>
      <c r="M24" s="10"/>
      <c r="O24" s="10"/>
      <c r="P24" s="10"/>
      <c r="Q24" s="10"/>
      <c r="R24" s="10"/>
      <c r="S24" s="10"/>
      <c r="T24" s="10"/>
      <c r="U24" s="10"/>
    </row>
    <row r="25" spans="1:21" x14ac:dyDescent="0.25">
      <c r="A25" s="27" t="s">
        <v>15</v>
      </c>
      <c r="B25" s="28">
        <v>29773</v>
      </c>
      <c r="C25" s="27" t="s">
        <v>4</v>
      </c>
      <c r="D25" s="27" t="s">
        <v>40</v>
      </c>
      <c r="E25" s="27" t="s">
        <v>152</v>
      </c>
      <c r="F25" s="29"/>
      <c r="G25" s="30">
        <v>860</v>
      </c>
      <c r="L25" s="9"/>
      <c r="M25" s="10"/>
      <c r="O25" s="10"/>
      <c r="P25" s="10"/>
      <c r="Q25" s="10"/>
      <c r="R25" s="10"/>
      <c r="S25" s="10"/>
      <c r="T25" s="10"/>
      <c r="U25" s="10"/>
    </row>
    <row r="26" spans="1:21" x14ac:dyDescent="0.25">
      <c r="A26" s="27" t="s">
        <v>15</v>
      </c>
      <c r="B26" s="28">
        <v>29815</v>
      </c>
      <c r="C26" s="27" t="s">
        <v>4</v>
      </c>
      <c r="D26" s="27" t="s">
        <v>40</v>
      </c>
      <c r="E26" s="27" t="s">
        <v>152</v>
      </c>
      <c r="F26" s="29"/>
      <c r="G26" s="30">
        <v>860</v>
      </c>
      <c r="L26" s="9"/>
      <c r="M26" s="10"/>
      <c r="O26" s="10"/>
      <c r="P26" s="10"/>
      <c r="Q26" s="10"/>
      <c r="R26" s="10"/>
      <c r="S26" s="10"/>
      <c r="T26" s="10"/>
      <c r="U26" s="10"/>
    </row>
    <row r="27" spans="1:21" x14ac:dyDescent="0.25">
      <c r="A27" s="27" t="s">
        <v>15</v>
      </c>
      <c r="B27" s="28">
        <v>29824</v>
      </c>
      <c r="C27" s="27" t="s">
        <v>4</v>
      </c>
      <c r="D27" s="27" t="s">
        <v>40</v>
      </c>
      <c r="E27" s="27" t="s">
        <v>150</v>
      </c>
      <c r="F27" s="29"/>
      <c r="G27" s="30" t="s">
        <v>149</v>
      </c>
      <c r="L27" s="9"/>
      <c r="M27" s="10"/>
    </row>
    <row r="28" spans="1:21" x14ac:dyDescent="0.25">
      <c r="A28" s="27" t="s">
        <v>15</v>
      </c>
      <c r="B28" s="28">
        <v>30062</v>
      </c>
      <c r="C28" s="27" t="s">
        <v>4</v>
      </c>
      <c r="D28" s="27" t="s">
        <v>40</v>
      </c>
      <c r="E28" s="27" t="s">
        <v>148</v>
      </c>
      <c r="F28" s="29"/>
      <c r="G28" s="30" t="s">
        <v>149</v>
      </c>
      <c r="L28" s="9"/>
      <c r="M28" s="10"/>
    </row>
    <row r="29" spans="1:21" x14ac:dyDescent="0.25">
      <c r="A29" s="27" t="s">
        <v>15</v>
      </c>
      <c r="B29" s="28">
        <v>30167</v>
      </c>
      <c r="C29" s="27" t="s">
        <v>4</v>
      </c>
      <c r="D29" s="27" t="s">
        <v>40</v>
      </c>
      <c r="E29" s="27" t="s">
        <v>148</v>
      </c>
      <c r="F29" s="29"/>
      <c r="G29" s="30" t="s">
        <v>149</v>
      </c>
      <c r="L29" s="9"/>
      <c r="M29" s="10"/>
    </row>
    <row r="30" spans="1:21" x14ac:dyDescent="0.25">
      <c r="A30" s="27" t="s">
        <v>15</v>
      </c>
      <c r="B30" s="28">
        <v>31086</v>
      </c>
      <c r="C30" s="27" t="s">
        <v>4</v>
      </c>
      <c r="D30" s="27" t="s">
        <v>40</v>
      </c>
      <c r="E30" s="27" t="s">
        <v>151</v>
      </c>
      <c r="F30" s="29"/>
      <c r="G30" s="30" t="s">
        <v>149</v>
      </c>
      <c r="L30" s="9"/>
      <c r="M30" s="10"/>
    </row>
    <row r="31" spans="1:21" x14ac:dyDescent="0.25">
      <c r="A31" s="27" t="s">
        <v>15</v>
      </c>
      <c r="B31" s="28">
        <v>37203</v>
      </c>
      <c r="C31" s="27" t="s">
        <v>57</v>
      </c>
      <c r="D31" s="27" t="s">
        <v>40</v>
      </c>
      <c r="E31" s="27" t="s">
        <v>164</v>
      </c>
      <c r="F31" s="29"/>
      <c r="G31" s="30">
        <v>990</v>
      </c>
    </row>
    <row r="32" spans="1:21" x14ac:dyDescent="0.25">
      <c r="A32" s="27" t="s">
        <v>35</v>
      </c>
      <c r="B32" s="28">
        <v>22332</v>
      </c>
      <c r="C32" s="27" t="s">
        <v>43</v>
      </c>
      <c r="D32" s="27" t="s">
        <v>44</v>
      </c>
      <c r="E32" s="27" t="s">
        <v>159</v>
      </c>
      <c r="F32" s="29"/>
      <c r="G32" s="30">
        <v>79</v>
      </c>
      <c r="N32" s="9"/>
      <c r="O32" s="10"/>
    </row>
    <row r="33" spans="1:15" x14ac:dyDescent="0.25">
      <c r="A33" s="27" t="s">
        <v>35</v>
      </c>
      <c r="B33" s="28">
        <v>26714</v>
      </c>
      <c r="C33" s="27" t="s">
        <v>52</v>
      </c>
      <c r="D33" s="27" t="s">
        <v>40</v>
      </c>
      <c r="E33" s="27" t="s">
        <v>152</v>
      </c>
      <c r="F33" s="29"/>
      <c r="G33" s="30">
        <v>860</v>
      </c>
    </row>
    <row r="34" spans="1:15" x14ac:dyDescent="0.25">
      <c r="A34" s="27" t="s">
        <v>35</v>
      </c>
      <c r="B34" s="28">
        <v>27330</v>
      </c>
      <c r="C34" s="27" t="s">
        <v>53</v>
      </c>
      <c r="D34" s="27" t="s">
        <v>40</v>
      </c>
      <c r="E34" s="27" t="s">
        <v>160</v>
      </c>
      <c r="F34" s="29"/>
      <c r="G34" s="30">
        <v>9300</v>
      </c>
      <c r="N34" s="9"/>
      <c r="O34" s="10"/>
    </row>
    <row r="35" spans="1:15" x14ac:dyDescent="0.25">
      <c r="A35" s="27" t="s">
        <v>35</v>
      </c>
      <c r="B35" s="28">
        <v>28870</v>
      </c>
      <c r="C35" s="27" t="s">
        <v>53</v>
      </c>
      <c r="D35" s="27" t="s">
        <v>40</v>
      </c>
      <c r="E35" s="27" t="s">
        <v>148</v>
      </c>
      <c r="F35" s="29"/>
      <c r="G35" s="30" t="s">
        <v>149</v>
      </c>
      <c r="N35" s="9"/>
      <c r="O35" s="10"/>
    </row>
    <row r="36" spans="1:15" x14ac:dyDescent="0.25">
      <c r="A36" s="27" t="s">
        <v>35</v>
      </c>
      <c r="B36" s="28">
        <v>30440</v>
      </c>
      <c r="C36" s="27" t="s">
        <v>53</v>
      </c>
      <c r="D36" s="27" t="s">
        <v>40</v>
      </c>
      <c r="E36" s="27" t="s">
        <v>161</v>
      </c>
      <c r="F36" s="29"/>
      <c r="G36" s="30">
        <v>760</v>
      </c>
      <c r="N36" s="9"/>
      <c r="O36" s="10"/>
    </row>
    <row r="37" spans="1:15" x14ac:dyDescent="0.25">
      <c r="A37" s="27" t="s">
        <v>35</v>
      </c>
      <c r="B37" s="28">
        <v>32495</v>
      </c>
      <c r="C37" s="27" t="s">
        <v>3</v>
      </c>
      <c r="D37" s="27" t="s">
        <v>40</v>
      </c>
      <c r="E37" s="27" t="s">
        <v>162</v>
      </c>
      <c r="F37" s="29"/>
      <c r="G37" s="30">
        <v>3200</v>
      </c>
      <c r="N37" s="9"/>
      <c r="O37" s="10"/>
    </row>
    <row r="38" spans="1:15" x14ac:dyDescent="0.25">
      <c r="A38" s="27" t="s">
        <v>35</v>
      </c>
      <c r="B38" s="28">
        <v>34921</v>
      </c>
      <c r="C38" s="27" t="s">
        <v>55</v>
      </c>
      <c r="D38" s="27" t="s">
        <v>40</v>
      </c>
      <c r="E38" s="27" t="s">
        <v>163</v>
      </c>
      <c r="F38" s="29"/>
      <c r="G38" s="30">
        <v>3555</v>
      </c>
      <c r="N38" s="9"/>
      <c r="O38" s="10"/>
    </row>
    <row r="39" spans="1:15" x14ac:dyDescent="0.25">
      <c r="A39" s="27" t="s">
        <v>35</v>
      </c>
      <c r="B39" s="28">
        <v>35680</v>
      </c>
      <c r="C39" s="27" t="s">
        <v>45</v>
      </c>
      <c r="D39" s="27" t="s">
        <v>40</v>
      </c>
      <c r="E39" s="27" t="s">
        <v>161</v>
      </c>
      <c r="F39" s="29"/>
      <c r="G39" s="30">
        <v>626</v>
      </c>
      <c r="N39" s="9"/>
      <c r="O39" s="10"/>
    </row>
    <row r="40" spans="1:15" x14ac:dyDescent="0.25">
      <c r="A40" s="35" t="s">
        <v>34</v>
      </c>
      <c r="B40" s="36">
        <v>32862</v>
      </c>
      <c r="C40" s="35" t="s">
        <v>59</v>
      </c>
      <c r="D40" s="35" t="s">
        <v>44</v>
      </c>
      <c r="E40" s="35" t="s">
        <v>148</v>
      </c>
      <c r="F40" s="37"/>
      <c r="G40" s="38" t="s">
        <v>149</v>
      </c>
      <c r="N40" s="9"/>
      <c r="O40" s="10"/>
    </row>
    <row r="41" spans="1:15" x14ac:dyDescent="0.25">
      <c r="A41" s="27" t="s">
        <v>165</v>
      </c>
      <c r="B41" s="28">
        <v>21601</v>
      </c>
      <c r="C41" s="27" t="s">
        <v>56</v>
      </c>
      <c r="D41" s="27" t="s">
        <v>38</v>
      </c>
      <c r="E41" s="27" t="s">
        <v>148</v>
      </c>
      <c r="F41" s="29"/>
      <c r="G41" s="30" t="s">
        <v>149</v>
      </c>
      <c r="N41" s="9"/>
      <c r="O41" s="10"/>
    </row>
    <row r="42" spans="1:15" x14ac:dyDescent="0.25">
      <c r="A42" s="27" t="s">
        <v>165</v>
      </c>
      <c r="B42" s="28">
        <v>21808</v>
      </c>
      <c r="C42" s="27" t="s">
        <v>56</v>
      </c>
      <c r="D42" s="27" t="s">
        <v>50</v>
      </c>
      <c r="E42" s="27" t="s">
        <v>148</v>
      </c>
      <c r="F42" s="29"/>
      <c r="G42" s="30" t="s">
        <v>149</v>
      </c>
      <c r="N42" s="9"/>
      <c r="O42" s="10"/>
    </row>
    <row r="43" spans="1:15" x14ac:dyDescent="0.25">
      <c r="A43" s="27" t="s">
        <v>165</v>
      </c>
      <c r="B43" s="28">
        <v>28915</v>
      </c>
      <c r="C43" s="27" t="s">
        <v>4</v>
      </c>
      <c r="D43" s="27" t="s">
        <v>50</v>
      </c>
      <c r="E43" s="27" t="s">
        <v>152</v>
      </c>
      <c r="F43" s="29"/>
      <c r="G43" s="30">
        <v>860</v>
      </c>
      <c r="N43" s="9"/>
      <c r="O43" s="10"/>
    </row>
    <row r="44" spans="1:15" ht="15.75" thickBot="1" x14ac:dyDescent="0.3">
      <c r="A44" s="31" t="s">
        <v>165</v>
      </c>
      <c r="B44" s="32">
        <v>29921</v>
      </c>
      <c r="C44" s="31" t="s">
        <v>4</v>
      </c>
      <c r="D44" s="31" t="s">
        <v>40</v>
      </c>
      <c r="E44" s="31" t="s">
        <v>158</v>
      </c>
      <c r="F44" s="33"/>
      <c r="G44" s="34">
        <v>2065</v>
      </c>
      <c r="N44" s="9"/>
      <c r="O44" s="10"/>
    </row>
    <row r="45" spans="1:15" x14ac:dyDescent="0.25">
      <c r="N45" s="9"/>
      <c r="O45" s="10"/>
    </row>
    <row r="46" spans="1:15" x14ac:dyDescent="0.25">
      <c r="B46" s="24"/>
      <c r="N46" s="9"/>
      <c r="O46" s="10"/>
    </row>
    <row r="47" spans="1:15" x14ac:dyDescent="0.25">
      <c r="B47" s="24"/>
      <c r="C47" s="24"/>
      <c r="N47" s="9"/>
      <c r="O47" s="10"/>
    </row>
    <row r="48" spans="1:15" x14ac:dyDescent="0.25">
      <c r="B48" s="24"/>
      <c r="C48" s="24"/>
      <c r="N48" s="9"/>
      <c r="O48" s="10"/>
    </row>
    <row r="49" spans="2:15" x14ac:dyDescent="0.25">
      <c r="B49" s="24"/>
      <c r="C49" s="24"/>
      <c r="N49" s="9"/>
      <c r="O49" s="10"/>
    </row>
    <row r="50" spans="2:15" x14ac:dyDescent="0.25">
      <c r="B50" s="24"/>
      <c r="C50" s="24"/>
      <c r="N50" s="9"/>
      <c r="O50" s="10"/>
    </row>
    <row r="51" spans="2:15" x14ac:dyDescent="0.25">
      <c r="B51" s="24"/>
      <c r="C51" s="24"/>
      <c r="N51" s="9"/>
      <c r="O51" s="10"/>
    </row>
    <row r="52" spans="2:15" x14ac:dyDescent="0.25">
      <c r="B52" s="24"/>
      <c r="C52" s="24"/>
    </row>
    <row r="53" spans="2:15" x14ac:dyDescent="0.25">
      <c r="B53" s="24"/>
      <c r="C53" s="24"/>
    </row>
    <row r="54" spans="2:15" x14ac:dyDescent="0.25">
      <c r="B54" s="24"/>
      <c r="C54" s="24"/>
    </row>
    <row r="55" spans="2:15" x14ac:dyDescent="0.25">
      <c r="B55" s="24"/>
      <c r="C55" s="24"/>
    </row>
    <row r="56" spans="2:15" x14ac:dyDescent="0.25">
      <c r="B56" s="24"/>
      <c r="C56" s="24"/>
    </row>
    <row r="57" spans="2:15" x14ac:dyDescent="0.25">
      <c r="B57" s="24"/>
      <c r="C57" s="24"/>
    </row>
    <row r="58" spans="2:15" x14ac:dyDescent="0.25">
      <c r="B58" s="24"/>
      <c r="C58" s="24"/>
    </row>
    <row r="59" spans="2:15" x14ac:dyDescent="0.25">
      <c r="B59" s="24"/>
      <c r="C59" s="24"/>
    </row>
    <row r="60" spans="2:15" x14ac:dyDescent="0.25">
      <c r="B60" s="24"/>
      <c r="C60" s="24"/>
    </row>
    <row r="61" spans="2:15" x14ac:dyDescent="0.25">
      <c r="B61" s="24"/>
      <c r="C61" s="24"/>
    </row>
    <row r="62" spans="2:15" x14ac:dyDescent="0.25">
      <c r="B62" s="24"/>
    </row>
    <row r="63" spans="2:15" x14ac:dyDescent="0.25">
      <c r="B63" s="24"/>
    </row>
    <row r="64" spans="2:15" x14ac:dyDescent="0.25">
      <c r="B64" s="24"/>
    </row>
    <row r="65" spans="2:2" x14ac:dyDescent="0.25">
      <c r="B65" s="24"/>
    </row>
    <row r="66" spans="2:2" x14ac:dyDescent="0.25">
      <c r="B66" s="24"/>
    </row>
    <row r="67" spans="2:2" x14ac:dyDescent="0.25">
      <c r="B67" s="24"/>
    </row>
    <row r="68" spans="2:2" x14ac:dyDescent="0.25">
      <c r="B68" s="24"/>
    </row>
    <row r="69" spans="2:2" x14ac:dyDescent="0.25">
      <c r="B69" s="24"/>
    </row>
    <row r="70" spans="2:2" x14ac:dyDescent="0.25">
      <c r="B70" s="24"/>
    </row>
    <row r="71" spans="2:2" x14ac:dyDescent="0.25">
      <c r="B71" s="24"/>
    </row>
    <row r="72" spans="2:2" x14ac:dyDescent="0.25">
      <c r="B72" s="24"/>
    </row>
    <row r="73" spans="2:2" x14ac:dyDescent="0.25">
      <c r="B73" s="24"/>
    </row>
    <row r="74" spans="2:2" x14ac:dyDescent="0.25">
      <c r="B74" s="24"/>
    </row>
    <row r="75" spans="2:2" x14ac:dyDescent="0.25">
      <c r="B75" s="24"/>
    </row>
    <row r="76" spans="2:2" x14ac:dyDescent="0.25">
      <c r="B76" s="24"/>
    </row>
    <row r="77" spans="2:2" x14ac:dyDescent="0.25">
      <c r="B77" s="24"/>
    </row>
    <row r="78" spans="2:2" x14ac:dyDescent="0.25">
      <c r="B78" s="24"/>
    </row>
    <row r="79" spans="2:2" x14ac:dyDescent="0.25">
      <c r="B79" s="24"/>
    </row>
    <row r="80" spans="2:2" x14ac:dyDescent="0.25">
      <c r="B80" s="24"/>
    </row>
    <row r="81" spans="2:2" x14ac:dyDescent="0.25">
      <c r="B81" s="24"/>
    </row>
  </sheetData>
  <sortState ref="A5:G40">
    <sortCondition ref="A5:A40"/>
    <sortCondition ref="B5:B40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table 1 - Figure 1a</vt:lpstr>
      <vt:lpstr>Figure 1b</vt:lpstr>
      <vt:lpstr>Figure 1c</vt:lpstr>
      <vt:lpstr>Figure 1d</vt:lpstr>
      <vt:lpstr>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</dc:creator>
  <cp:lastModifiedBy>Hans</cp:lastModifiedBy>
  <dcterms:created xsi:type="dcterms:W3CDTF">2017-11-28T14:33:56Z</dcterms:created>
  <dcterms:modified xsi:type="dcterms:W3CDTF">2018-12-07T19:04:25Z</dcterms:modified>
</cp:coreProperties>
</file>