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u3\Dropbox\Doctoral\Projects\Research Projects\manuscripts\2_BU_paper\3_Analysis\4_OPGEE_Modelling\c_Other_Emissions\c_iii_Tanks\"/>
    </mc:Choice>
  </mc:AlternateContent>
  <xr:revisionPtr revIDLastSave="0" documentId="13_ncr:1_{CB819E83-E9E4-473B-A834-13300A222977}" xr6:coauthVersionLast="46" xr6:coauthVersionMax="46" xr10:uidLastSave="{00000000-0000-0000-0000-000000000000}"/>
  <bookViews>
    <workbookView xWindow="28680" yWindow="0" windowWidth="29040" windowHeight="16440" xr2:uid="{00000000-000D-0000-FFFF-FFFF00000000}"/>
  </bookViews>
  <sheets>
    <sheet name="remove 17,25,26" sheetId="2" r:id="rId1"/>
    <sheet name="Tank properties" sheetId="3" r:id="rId2"/>
    <sheet name="Sheet1" sheetId="1" r:id="rId3"/>
  </sheets>
  <definedNames>
    <definedName name="_xlnm._FilterDatabase" localSheetId="0" hidden="1">'remove 17,25,26'!$A$5:$J$5</definedName>
    <definedName name="_xlnm._FilterDatabase" localSheetId="2" hidden="1">Sheet1!$M$3:$Q$3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1" i="2" l="1"/>
  <c r="E18" i="2"/>
  <c r="E31" i="2"/>
  <c r="E8" i="2"/>
  <c r="E35" i="2"/>
  <c r="E7" i="2"/>
  <c r="E24" i="2"/>
  <c r="E30" i="2"/>
  <c r="E23" i="2"/>
  <c r="E32" i="2"/>
  <c r="E22" i="2"/>
  <c r="E34" i="2"/>
  <c r="E29" i="2"/>
  <c r="E26" i="2"/>
  <c r="E20" i="2"/>
  <c r="E25" i="2"/>
  <c r="E11" i="2"/>
  <c r="E28" i="2"/>
  <c r="E27" i="2"/>
  <c r="E16" i="2"/>
  <c r="E33" i="2"/>
  <c r="E9" i="2"/>
  <c r="E6" i="2"/>
  <c r="E17" i="2"/>
  <c r="E12" i="2"/>
  <c r="E10" i="2"/>
  <c r="E15" i="2"/>
  <c r="E13" i="2"/>
  <c r="E14" i="2"/>
  <c r="E19" i="2"/>
  <c r="D19" i="2"/>
  <c r="K37" i="1" l="1"/>
  <c r="J38" i="1"/>
  <c r="F4" i="1" l="1"/>
  <c r="C9" i="1" l="1"/>
  <c r="D9" i="1"/>
  <c r="G9" i="1" s="1"/>
  <c r="E9" i="1"/>
  <c r="F9" i="1"/>
  <c r="C13" i="1"/>
  <c r="D13" i="1"/>
  <c r="G13" i="1" s="1"/>
  <c r="E13" i="1"/>
  <c r="F13" i="1"/>
  <c r="C27" i="1"/>
  <c r="D27" i="1"/>
  <c r="G27" i="1" s="1"/>
  <c r="E27" i="1"/>
  <c r="F27" i="1"/>
  <c r="D36" i="1"/>
  <c r="G36" i="1" s="1"/>
  <c r="G14" i="2"/>
  <c r="F14" i="2"/>
  <c r="D14" i="2"/>
  <c r="C14" i="2"/>
  <c r="G13" i="2"/>
  <c r="F13" i="2"/>
  <c r="D13" i="2"/>
  <c r="C13" i="2"/>
  <c r="G15" i="2"/>
  <c r="F15" i="2"/>
  <c r="D15" i="2"/>
  <c r="C15" i="2"/>
  <c r="G10" i="2"/>
  <c r="F10" i="2"/>
  <c r="D10" i="2"/>
  <c r="C10" i="2"/>
  <c r="G12" i="2"/>
  <c r="F12" i="2"/>
  <c r="D12" i="2"/>
  <c r="C12" i="2"/>
  <c r="G17" i="2"/>
  <c r="F17" i="2"/>
  <c r="D17" i="2"/>
  <c r="C17" i="2"/>
  <c r="G6" i="2"/>
  <c r="F6" i="2"/>
  <c r="D6" i="2"/>
  <c r="C6" i="2"/>
  <c r="G9" i="2"/>
  <c r="F9" i="2"/>
  <c r="D9" i="2"/>
  <c r="C9" i="2"/>
  <c r="G33" i="2"/>
  <c r="F33" i="2"/>
  <c r="D33" i="2"/>
  <c r="C33" i="2"/>
  <c r="G16" i="2"/>
  <c r="F16" i="2"/>
  <c r="D16" i="2"/>
  <c r="C16" i="2"/>
  <c r="G27" i="2"/>
  <c r="F27" i="2"/>
  <c r="D27" i="2"/>
  <c r="C27" i="2"/>
  <c r="G28" i="2"/>
  <c r="F28" i="2"/>
  <c r="D28" i="2"/>
  <c r="C28" i="2"/>
  <c r="G11" i="2"/>
  <c r="F11" i="2"/>
  <c r="D11" i="2"/>
  <c r="C11" i="2"/>
  <c r="G25" i="2"/>
  <c r="F25" i="2"/>
  <c r="D25" i="2"/>
  <c r="C25" i="2"/>
  <c r="G20" i="2"/>
  <c r="F20" i="2"/>
  <c r="D20" i="2"/>
  <c r="C20" i="2"/>
  <c r="G26" i="2"/>
  <c r="F26" i="2"/>
  <c r="D26" i="2"/>
  <c r="C26" i="2"/>
  <c r="G29" i="2"/>
  <c r="F29" i="2"/>
  <c r="D29" i="2"/>
  <c r="C29" i="2"/>
  <c r="G34" i="2"/>
  <c r="F34" i="2"/>
  <c r="D34" i="2"/>
  <c r="C34" i="2"/>
  <c r="G22" i="2"/>
  <c r="F22" i="2"/>
  <c r="D22" i="2"/>
  <c r="C22" i="2"/>
  <c r="G32" i="2"/>
  <c r="F32" i="2"/>
  <c r="D32" i="2"/>
  <c r="C32" i="2"/>
  <c r="G23" i="2"/>
  <c r="F23" i="2"/>
  <c r="D23" i="2"/>
  <c r="C23" i="2"/>
  <c r="G30" i="2"/>
  <c r="F30" i="2"/>
  <c r="D30" i="2"/>
  <c r="C30" i="2"/>
  <c r="G24" i="2"/>
  <c r="F24" i="2"/>
  <c r="D24" i="2"/>
  <c r="C24" i="2"/>
  <c r="G7" i="2"/>
  <c r="F7" i="2"/>
  <c r="D7" i="2"/>
  <c r="C7" i="2"/>
  <c r="G35" i="2"/>
  <c r="F35" i="2"/>
  <c r="D35" i="2"/>
  <c r="C35" i="2"/>
  <c r="G8" i="2"/>
  <c r="F8" i="2"/>
  <c r="D8" i="2"/>
  <c r="C8" i="2"/>
  <c r="G31" i="2"/>
  <c r="F31" i="2"/>
  <c r="D31" i="2"/>
  <c r="C31" i="2"/>
  <c r="G18" i="2"/>
  <c r="F18" i="2"/>
  <c r="D18" i="2"/>
  <c r="C18" i="2"/>
  <c r="G21" i="2"/>
  <c r="F21" i="2"/>
  <c r="D21" i="2"/>
  <c r="C21" i="2"/>
  <c r="G19" i="2"/>
  <c r="H19" i="2" s="1"/>
  <c r="F19" i="2"/>
  <c r="C19" i="2"/>
  <c r="K6" i="2" l="1"/>
  <c r="I19" i="2"/>
  <c r="J19" i="2" s="1"/>
  <c r="H21" i="2"/>
  <c r="I21" i="2" s="1"/>
  <c r="J21" i="2" s="1"/>
  <c r="H18" i="2"/>
  <c r="I18" i="2" s="1"/>
  <c r="H31" i="2"/>
  <c r="H8" i="2"/>
  <c r="I8" i="2" s="1"/>
  <c r="J8" i="2" s="1"/>
  <c r="H35" i="2"/>
  <c r="I35" i="2" s="1"/>
  <c r="J35" i="2" s="1"/>
  <c r="H7" i="2"/>
  <c r="I7" i="2" s="1"/>
  <c r="H24" i="2"/>
  <c r="H30" i="2"/>
  <c r="I30" i="2" s="1"/>
  <c r="J30" i="2" s="1"/>
  <c r="H23" i="2"/>
  <c r="I23" i="2" s="1"/>
  <c r="J23" i="2" s="1"/>
  <c r="H32" i="2"/>
  <c r="I32" i="2" s="1"/>
  <c r="J32" i="2" s="1"/>
  <c r="H22" i="2"/>
  <c r="H34" i="2"/>
  <c r="I34" i="2" s="1"/>
  <c r="J34" i="2" s="1"/>
  <c r="H29" i="2"/>
  <c r="H26" i="2"/>
  <c r="I26" i="2" s="1"/>
  <c r="H20" i="2"/>
  <c r="H25" i="2"/>
  <c r="I25" i="2" s="1"/>
  <c r="J25" i="2" s="1"/>
  <c r="H11" i="2"/>
  <c r="I11" i="2" s="1"/>
  <c r="J11" i="2" s="1"/>
  <c r="H28" i="2"/>
  <c r="I28" i="2" s="1"/>
  <c r="J28" i="2" s="1"/>
  <c r="H27" i="2"/>
  <c r="H16" i="2"/>
  <c r="I16" i="2" s="1"/>
  <c r="J16" i="2" s="1"/>
  <c r="H33" i="2"/>
  <c r="I33" i="2" s="1"/>
  <c r="J33" i="2" s="1"/>
  <c r="H9" i="2"/>
  <c r="I9" i="2" s="1"/>
  <c r="H17" i="2"/>
  <c r="H12" i="2"/>
  <c r="I12" i="2" s="1"/>
  <c r="J12" i="2" s="1"/>
  <c r="H10" i="2"/>
  <c r="I10" i="2" s="1"/>
  <c r="J10" i="2" s="1"/>
  <c r="H15" i="2"/>
  <c r="H13" i="2"/>
  <c r="I13" i="2" s="1"/>
  <c r="J13" i="2" s="1"/>
  <c r="H14" i="2"/>
  <c r="I14" i="2" s="1"/>
  <c r="J14" i="2" s="1"/>
  <c r="H6" i="2"/>
  <c r="I6" i="2" s="1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H27" i="1"/>
  <c r="H13" i="1"/>
  <c r="I13" i="1" s="1"/>
  <c r="J13" i="1" s="1"/>
  <c r="K13" i="1" s="1"/>
  <c r="I9" i="1"/>
  <c r="J9" i="1" s="1"/>
  <c r="K9" i="1" s="1"/>
  <c r="H9" i="1"/>
  <c r="I27" i="1"/>
  <c r="J27" i="1" s="1"/>
  <c r="K27" i="1" s="1"/>
  <c r="D8" i="1"/>
  <c r="G8" i="1" s="1"/>
  <c r="E8" i="1"/>
  <c r="F8" i="1"/>
  <c r="H8" i="1" s="1"/>
  <c r="D7" i="1"/>
  <c r="G7" i="1" s="1"/>
  <c r="E7" i="1"/>
  <c r="F7" i="1"/>
  <c r="H7" i="1" s="1"/>
  <c r="D21" i="1"/>
  <c r="G21" i="1" s="1"/>
  <c r="E21" i="1"/>
  <c r="F21" i="1"/>
  <c r="D28" i="1"/>
  <c r="G28" i="1" s="1"/>
  <c r="E28" i="1"/>
  <c r="F28" i="1"/>
  <c r="H28" i="1" s="1"/>
  <c r="D12" i="1"/>
  <c r="G12" i="1" s="1"/>
  <c r="E12" i="1"/>
  <c r="F12" i="1"/>
  <c r="H12" i="1" s="1"/>
  <c r="D26" i="1"/>
  <c r="G26" i="1" s="1"/>
  <c r="E26" i="1"/>
  <c r="F26" i="1"/>
  <c r="H26" i="1" s="1"/>
  <c r="D35" i="1"/>
  <c r="G35" i="1" s="1"/>
  <c r="E35" i="1"/>
  <c r="F35" i="1"/>
  <c r="E36" i="1"/>
  <c r="F36" i="1"/>
  <c r="H36" i="1" s="1"/>
  <c r="D33" i="1"/>
  <c r="G33" i="1" s="1"/>
  <c r="E33" i="1"/>
  <c r="F33" i="1"/>
  <c r="H33" i="1" s="1"/>
  <c r="D16" i="1"/>
  <c r="G16" i="1" s="1"/>
  <c r="E16" i="1"/>
  <c r="F16" i="1"/>
  <c r="D19" i="1"/>
  <c r="G19" i="1" s="1"/>
  <c r="E19" i="1"/>
  <c r="F19" i="1"/>
  <c r="H19" i="1" s="1"/>
  <c r="D29" i="1"/>
  <c r="G29" i="1" s="1"/>
  <c r="E29" i="1"/>
  <c r="F29" i="1"/>
  <c r="H29" i="1" s="1"/>
  <c r="D18" i="1"/>
  <c r="G18" i="1" s="1"/>
  <c r="E18" i="1"/>
  <c r="F18" i="1"/>
  <c r="H18" i="1" s="1"/>
  <c r="D30" i="1"/>
  <c r="G30" i="1" s="1"/>
  <c r="E30" i="1"/>
  <c r="F30" i="1"/>
  <c r="D24" i="1"/>
  <c r="G24" i="1" s="1"/>
  <c r="E24" i="1"/>
  <c r="F24" i="1"/>
  <c r="H24" i="1" s="1"/>
  <c r="D25" i="1"/>
  <c r="G25" i="1" s="1"/>
  <c r="E25" i="1"/>
  <c r="F25" i="1"/>
  <c r="H25" i="1" s="1"/>
  <c r="D31" i="1"/>
  <c r="G31" i="1" s="1"/>
  <c r="E31" i="1"/>
  <c r="F31" i="1"/>
  <c r="H31" i="1" s="1"/>
  <c r="D15" i="1"/>
  <c r="G15" i="1" s="1"/>
  <c r="E15" i="1"/>
  <c r="F15" i="1"/>
  <c r="D6" i="1"/>
  <c r="G6" i="1" s="1"/>
  <c r="E6" i="1"/>
  <c r="F6" i="1"/>
  <c r="H6" i="1" s="1"/>
  <c r="D10" i="1"/>
  <c r="G10" i="1" s="1"/>
  <c r="E10" i="1"/>
  <c r="F10" i="1"/>
  <c r="H10" i="1" s="1"/>
  <c r="D23" i="1"/>
  <c r="G23" i="1" s="1"/>
  <c r="E23" i="1"/>
  <c r="F23" i="1"/>
  <c r="H23" i="1" s="1"/>
  <c r="D34" i="1"/>
  <c r="G34" i="1" s="1"/>
  <c r="E34" i="1"/>
  <c r="F34" i="1"/>
  <c r="D32" i="1"/>
  <c r="G32" i="1" s="1"/>
  <c r="E32" i="1"/>
  <c r="F32" i="1"/>
  <c r="H32" i="1" s="1"/>
  <c r="D17" i="1"/>
  <c r="G17" i="1" s="1"/>
  <c r="E17" i="1"/>
  <c r="F17" i="1"/>
  <c r="H17" i="1" s="1"/>
  <c r="D5" i="1"/>
  <c r="G5" i="1" s="1"/>
  <c r="E5" i="1"/>
  <c r="F5" i="1"/>
  <c r="H5" i="1" s="1"/>
  <c r="D22" i="1"/>
  <c r="G22" i="1" s="1"/>
  <c r="E22" i="1"/>
  <c r="F22" i="1"/>
  <c r="D20" i="1"/>
  <c r="G20" i="1" s="1"/>
  <c r="E20" i="1"/>
  <c r="F20" i="1"/>
  <c r="H20" i="1" s="1"/>
  <c r="D4" i="1"/>
  <c r="E4" i="1"/>
  <c r="D11" i="1"/>
  <c r="G11" i="1" s="1"/>
  <c r="E11" i="1"/>
  <c r="F11" i="1"/>
  <c r="F14" i="1"/>
  <c r="E14" i="1"/>
  <c r="D14" i="1"/>
  <c r="G14" i="1" s="1"/>
  <c r="C14" i="1"/>
  <c r="C8" i="1"/>
  <c r="C7" i="1"/>
  <c r="C21" i="1"/>
  <c r="C28" i="1"/>
  <c r="C12" i="1"/>
  <c r="C26" i="1"/>
  <c r="C35" i="1"/>
  <c r="C36" i="1"/>
  <c r="C33" i="1"/>
  <c r="C16" i="1"/>
  <c r="C19" i="1"/>
  <c r="C29" i="1"/>
  <c r="C18" i="1"/>
  <c r="C30" i="1"/>
  <c r="C24" i="1"/>
  <c r="C25" i="1"/>
  <c r="C31" i="1"/>
  <c r="C15" i="1"/>
  <c r="C6" i="1"/>
  <c r="C10" i="1"/>
  <c r="C23" i="1"/>
  <c r="C34" i="1"/>
  <c r="C32" i="1"/>
  <c r="C17" i="1"/>
  <c r="C5" i="1"/>
  <c r="C22" i="1"/>
  <c r="C20" i="1"/>
  <c r="C4" i="1"/>
  <c r="C11" i="1"/>
  <c r="B1" i="2" l="1"/>
  <c r="I29" i="2"/>
  <c r="J29" i="2" s="1"/>
  <c r="I17" i="2"/>
  <c r="J17" i="2" s="1"/>
  <c r="J9" i="2"/>
  <c r="J26" i="2"/>
  <c r="J7" i="2"/>
  <c r="J18" i="2"/>
  <c r="I15" i="2"/>
  <c r="J15" i="2" s="1"/>
  <c r="I27" i="2"/>
  <c r="J27" i="2" s="1"/>
  <c r="I20" i="2"/>
  <c r="J20" i="2" s="1"/>
  <c r="I22" i="2"/>
  <c r="J22" i="2" s="1"/>
  <c r="I24" i="2"/>
  <c r="J24" i="2" s="1"/>
  <c r="I31" i="2"/>
  <c r="J31" i="2" s="1"/>
  <c r="H14" i="1"/>
  <c r="H11" i="1"/>
  <c r="G4" i="1"/>
  <c r="H4" i="1"/>
  <c r="I4" i="1" s="1"/>
  <c r="J4" i="1" s="1"/>
  <c r="K4" i="1" s="1"/>
  <c r="H22" i="1"/>
  <c r="H34" i="1"/>
  <c r="H15" i="1"/>
  <c r="H30" i="1"/>
  <c r="H16" i="1"/>
  <c r="H35" i="1"/>
  <c r="H21" i="1"/>
  <c r="I34" i="1"/>
  <c r="J34" i="1" s="1"/>
  <c r="K34" i="1" s="1"/>
  <c r="I21" i="1"/>
  <c r="J21" i="1" s="1"/>
  <c r="K21" i="1" s="1"/>
  <c r="I28" i="1"/>
  <c r="J28" i="1" s="1"/>
  <c r="K28" i="1" s="1"/>
  <c r="I6" i="1"/>
  <c r="J6" i="1" s="1"/>
  <c r="K6" i="1" s="1"/>
  <c r="I19" i="1"/>
  <c r="J19" i="1" s="1"/>
  <c r="K19" i="1" s="1"/>
  <c r="I15" i="1"/>
  <c r="J15" i="1" s="1"/>
  <c r="K15" i="1" s="1"/>
  <c r="I16" i="1"/>
  <c r="I35" i="1"/>
  <c r="J35" i="1" s="1"/>
  <c r="K35" i="1" s="1"/>
  <c r="I5" i="1"/>
  <c r="J5" i="1" s="1"/>
  <c r="K5" i="1" s="1"/>
  <c r="I20" i="1"/>
  <c r="J20" i="1" s="1"/>
  <c r="K20" i="1" s="1"/>
  <c r="I10" i="1"/>
  <c r="J10" i="1" s="1"/>
  <c r="K10" i="1" s="1"/>
  <c r="I29" i="1"/>
  <c r="J29" i="1" s="1"/>
  <c r="K29" i="1" s="1"/>
  <c r="I14" i="1"/>
  <c r="J14" i="1" s="1"/>
  <c r="K14" i="1" s="1"/>
  <c r="I17" i="1"/>
  <c r="J17" i="1" s="1"/>
  <c r="K17" i="1" s="1"/>
  <c r="I31" i="1"/>
  <c r="J31" i="1" s="1"/>
  <c r="K31" i="1" s="1"/>
  <c r="I32" i="1"/>
  <c r="J32" i="1" s="1"/>
  <c r="K32" i="1" s="1"/>
  <c r="I25" i="1"/>
  <c r="J25" i="1" s="1"/>
  <c r="K25" i="1" s="1"/>
  <c r="I18" i="1"/>
  <c r="J18" i="1" s="1"/>
  <c r="K18" i="1" s="1"/>
  <c r="I7" i="1"/>
  <c r="J7" i="1" s="1"/>
  <c r="K7" i="1" s="1"/>
  <c r="I11" i="1"/>
  <c r="J11" i="1" s="1"/>
  <c r="K11" i="1" s="1"/>
  <c r="I23" i="1"/>
  <c r="J23" i="1" s="1"/>
  <c r="K23" i="1" s="1"/>
  <c r="I36" i="1"/>
  <c r="J36" i="1" s="1"/>
  <c r="K36" i="1" s="1"/>
  <c r="I26" i="1"/>
  <c r="J26" i="1" s="1"/>
  <c r="K26" i="1" s="1"/>
  <c r="I22" i="1"/>
  <c r="J22" i="1" s="1"/>
  <c r="K22" i="1" s="1"/>
  <c r="I12" i="1"/>
  <c r="J12" i="1" s="1"/>
  <c r="K12" i="1" s="1"/>
  <c r="J16" i="1"/>
  <c r="K16" i="1" s="1"/>
  <c r="I24" i="1"/>
  <c r="J24" i="1" s="1"/>
  <c r="K24" i="1" s="1"/>
  <c r="I33" i="1"/>
  <c r="J33" i="1" s="1"/>
  <c r="K33" i="1" s="1"/>
  <c r="I8" i="1"/>
  <c r="J8" i="1" s="1"/>
  <c r="K8" i="1" s="1"/>
  <c r="J6" i="2" l="1"/>
  <c r="B2" i="2" s="1"/>
  <c r="I30" i="1"/>
  <c r="J30" i="1" s="1"/>
  <c r="H38" i="1"/>
  <c r="I37" i="1"/>
  <c r="H37" i="1"/>
  <c r="J37" i="1" l="1"/>
  <c r="K30" i="1"/>
  <c r="I38" i="1"/>
</calcChain>
</file>

<file path=xl/sharedStrings.xml><?xml version="1.0" encoding="utf-8"?>
<sst xmlns="http://schemas.openxmlformats.org/spreadsheetml/2006/main" count="173" uniqueCount="37">
  <si>
    <t>Tank
Battery</t>
  </si>
  <si>
    <t>Liquid
Hydrocarbon</t>
  </si>
  <si>
    <t>Oil</t>
  </si>
  <si>
    <t>Condensate</t>
  </si>
  <si>
    <r>
      <t>scf/day) Vent Gas</t>
    </r>
    <r>
      <rPr>
        <sz val="5"/>
        <color rgb="FF000000"/>
        <rFont val="TimesNewRomanPSMT"/>
      </rPr>
      <t xml:space="preserve">a </t>
    </r>
  </si>
  <si>
    <r>
      <t>Wt. Mol.</t>
    </r>
    <r>
      <rPr>
        <sz val="5"/>
        <color rgb="FF000000"/>
        <rFont val="TimesNewRomanPSMT"/>
      </rPr>
      <t>b</t>
    </r>
  </si>
  <si>
    <r>
      <t xml:space="preserve">Oil Prod
(bbl/day) </t>
    </r>
    <r>
      <rPr>
        <sz val="5"/>
        <color rgb="FF000000"/>
        <rFont val="TimesNewRomanPSMT"/>
      </rPr>
      <t>f</t>
    </r>
  </si>
  <si>
    <t xml:space="preserve">Methane </t>
  </si>
  <si>
    <t>mf_C1</t>
  </si>
  <si>
    <t>EF (scfCH4/bbl)</t>
  </si>
  <si>
    <t>EF (kgCH4/bbl)</t>
  </si>
  <si>
    <t>Table 3-3</t>
  </si>
  <si>
    <t>Bin</t>
  </si>
  <si>
    <t>More</t>
  </si>
  <si>
    <t>Frequency</t>
  </si>
  <si>
    <t>Liberty</t>
  </si>
  <si>
    <t>Montgomery</t>
  </si>
  <si>
    <t>Waller</t>
  </si>
  <si>
    <t>Jefferson</t>
  </si>
  <si>
    <t>Denton</t>
  </si>
  <si>
    <t>Montague</t>
  </si>
  <si>
    <t>Parker</t>
  </si>
  <si>
    <t>Brazoria</t>
  </si>
  <si>
    <t>Galveston</t>
  </si>
  <si>
    <t>GOR</t>
  </si>
  <si>
    <t>scfgas/bbl</t>
  </si>
  <si>
    <t>API</t>
  </si>
  <si>
    <t xml:space="preserve">scf/day) Vent Gasa </t>
  </si>
  <si>
    <t>Wt. Mol.b</t>
  </si>
  <si>
    <t>Oil Prod
(bbl/day) f</t>
  </si>
  <si>
    <t>County</t>
  </si>
  <si>
    <r>
      <t>Wt. Mol.</t>
    </r>
    <r>
      <rPr>
        <b/>
        <sz val="5"/>
        <color rgb="FF000000"/>
        <rFont val="TimesNewRomanPSMT"/>
      </rPr>
      <t>b</t>
    </r>
  </si>
  <si>
    <r>
      <t xml:space="preserve">Oil Prod
(bbl/day) </t>
    </r>
    <r>
      <rPr>
        <b/>
        <sz val="5"/>
        <color rgb="FF000000"/>
        <rFont val="TimesNewRomanPSMT"/>
      </rPr>
      <t>f</t>
    </r>
  </si>
  <si>
    <t>Average EF (scf/bbl)</t>
  </si>
  <si>
    <t>Average EF (kgCH4/bbl)</t>
  </si>
  <si>
    <r>
      <t xml:space="preserve"> Vent Gas (</t>
    </r>
    <r>
      <rPr>
        <b/>
        <sz val="10"/>
        <color rgb="FF000000"/>
        <rFont val="TimesNewRomanPSMT"/>
      </rPr>
      <t xml:space="preserve">scf/day) </t>
    </r>
  </si>
  <si>
    <t>Separator discharge pressure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</si>
</sst>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b/>
      <sz val="8"/>
      <color rgb="FF000000"/>
      <name val="TimesNewRomanPS-BoldMT"/>
    </font>
    <font>
      <sz val="8"/>
      <color rgb="FF000000"/>
      <name val="TimesNewRomanPSMT"/>
    </font>
    <font>
      <sz val="5"/>
      <color rgb="FF000000"/>
      <name val="TimesNewRomanPSMT"/>
    </font>
    <font>
      <sz val="9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rgb="FF000000"/>
      <name val="TimesNewRomanPS-BoldMT"/>
    </font>
    <font>
      <b/>
      <sz val="10"/>
      <color rgb="FF000000"/>
      <name val="TimesNewRomanPSMT"/>
    </font>
    <font>
      <b/>
      <sz val="5"/>
      <color rgb="FF000000"/>
      <name val="TimesNewRomanPSMT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0" fontId="0" fillId="2" borderId="0" xfId="0" applyFill="1"/>
    <xf numFmtId="2" fontId="0" fillId="0" borderId="0" xfId="0" applyNumberFormat="1"/>
    <xf numFmtId="0" fontId="0" fillId="0" borderId="0" xfId="0" applyFill="1"/>
    <xf numFmtId="0" fontId="4" fillId="0" borderId="0" xfId="0" applyFont="1"/>
    <xf numFmtId="0" fontId="0" fillId="0" borderId="0" xfId="0" applyNumberFormat="1" applyFill="1" applyBorder="1" applyAlignment="1"/>
    <xf numFmtId="0" fontId="0" fillId="0" borderId="0" xfId="0" applyFill="1" applyBorder="1" applyAlignment="1"/>
    <xf numFmtId="0" fontId="0" fillId="0" borderId="2" xfId="0" applyFill="1" applyBorder="1" applyAlignment="1"/>
    <xf numFmtId="0" fontId="5" fillId="0" borderId="3" xfId="0" applyFont="1" applyFill="1" applyBorder="1" applyAlignment="1">
      <alignment horizontal="center"/>
    </xf>
    <xf numFmtId="0" fontId="2" fillId="0" borderId="0" xfId="0" applyFont="1" applyFill="1" applyBorder="1" applyAlignment="1">
      <alignment vertical="center" wrapText="1"/>
    </xf>
    <xf numFmtId="0" fontId="7" fillId="0" borderId="1" xfId="0" applyFont="1" applyBorder="1"/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0" fillId="3" borderId="0" xfId="0" applyFill="1"/>
    <xf numFmtId="2" fontId="0" fillId="3" borderId="0" xfId="0" applyNumberFormat="1" applyFill="1"/>
    <xf numFmtId="0" fontId="0" fillId="3" borderId="0" xfId="0" applyFill="1" applyAlignment="1">
      <alignment horizontal="center"/>
    </xf>
    <xf numFmtId="2" fontId="0" fillId="3" borderId="0" xfId="0" applyNumberFormat="1" applyFill="1" applyAlignment="1">
      <alignment horizontal="center"/>
    </xf>
    <xf numFmtId="0" fontId="6" fillId="3" borderId="5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Histogram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Sheet1!$Z$4:$Z$15</c:f>
              <c:strCache>
                <c:ptCount val="12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More</c:v>
                </c:pt>
              </c:strCache>
            </c:strRef>
          </c:cat>
          <c:val>
            <c:numRef>
              <c:f>Sheet1!$AA$4:$AA$15</c:f>
              <c:numCache>
                <c:formatCode>General</c:formatCode>
                <c:ptCount val="12"/>
                <c:pt idx="0">
                  <c:v>0</c:v>
                </c:pt>
                <c:pt idx="1">
                  <c:v>11</c:v>
                </c:pt>
                <c:pt idx="2">
                  <c:v>8</c:v>
                </c:pt>
                <c:pt idx="3">
                  <c:v>7</c:v>
                </c:pt>
                <c:pt idx="4">
                  <c:v>3</c:v>
                </c:pt>
                <c:pt idx="5">
                  <c:v>0</c:v>
                </c:pt>
                <c:pt idx="6">
                  <c:v>2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1D-4391-A79A-4B3A7A971A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76552032"/>
        <c:axId val="676554656"/>
      </c:barChart>
      <c:catAx>
        <c:axId val="676552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76554656"/>
        <c:crosses val="autoZero"/>
        <c:auto val="1"/>
        <c:lblAlgn val="ctr"/>
        <c:lblOffset val="100"/>
        <c:noMultiLvlLbl val="0"/>
      </c:catAx>
      <c:valAx>
        <c:axId val="676554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76552032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Histogram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Sheet1!$Z$18:$Z$29</c:f>
              <c:strCache>
                <c:ptCount val="1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More</c:v>
                </c:pt>
              </c:strCache>
            </c:strRef>
          </c:cat>
          <c:val>
            <c:numRef>
              <c:f>Sheet1!$AA$18:$AA$29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7</c:v>
                </c:pt>
                <c:pt idx="4">
                  <c:v>5</c:v>
                </c:pt>
                <c:pt idx="5">
                  <c:v>6</c:v>
                </c:pt>
                <c:pt idx="6">
                  <c:v>3</c:v>
                </c:pt>
                <c:pt idx="7">
                  <c:v>3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D9-4DDD-ACFA-6644EFBA0D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6180520"/>
        <c:axId val="716184456"/>
      </c:barChart>
      <c:catAx>
        <c:axId val="716180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16184456"/>
        <c:crosses val="autoZero"/>
        <c:auto val="1"/>
        <c:lblAlgn val="ctr"/>
        <c:lblOffset val="100"/>
        <c:noMultiLvlLbl val="0"/>
      </c:catAx>
      <c:valAx>
        <c:axId val="716184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16180520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222250</xdr:colOff>
      <xdr:row>2</xdr:row>
      <xdr:rowOff>146050</xdr:rowOff>
    </xdr:from>
    <xdr:to>
      <xdr:col>34</xdr:col>
      <xdr:colOff>222250</xdr:colOff>
      <xdr:row>12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EA80664-1764-4CCD-A275-9E00F1F185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120650</xdr:colOff>
      <xdr:row>15</xdr:row>
      <xdr:rowOff>171450</xdr:rowOff>
    </xdr:from>
    <xdr:to>
      <xdr:col>34</xdr:col>
      <xdr:colOff>120650</xdr:colOff>
      <xdr:row>25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B3D1F07-E3BA-4426-84D1-74CF1F68A3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K37"/>
  <sheetViews>
    <sheetView tabSelected="1" workbookViewId="0">
      <selection activeCell="C38" sqref="C38"/>
    </sheetView>
  </sheetViews>
  <sheetFormatPr defaultRowHeight="14.5"/>
  <cols>
    <col min="1" max="1" width="21.26953125" style="17" customWidth="1"/>
    <col min="2" max="2" width="20.54296875" style="17" customWidth="1"/>
    <col min="3" max="3" width="18.08984375" style="17" customWidth="1"/>
    <col min="4" max="5" width="14.90625" style="17" customWidth="1"/>
    <col min="6" max="6" width="17.54296875" style="17" customWidth="1"/>
    <col min="7" max="7" width="14.453125" style="17" customWidth="1"/>
    <col min="8" max="10" width="16.453125" style="17" customWidth="1"/>
    <col min="11" max="11" width="23.6328125" style="17" customWidth="1"/>
    <col min="12" max="16384" width="8.7265625" style="17"/>
  </cols>
  <sheetData>
    <row r="1" spans="1:11">
      <c r="A1" s="17" t="s">
        <v>33</v>
      </c>
      <c r="B1" s="18">
        <f>AVERAGE(K6:K35)</f>
        <v>143.74362933199097</v>
      </c>
    </row>
    <row r="2" spans="1:11">
      <c r="A2" s="17" t="s">
        <v>34</v>
      </c>
      <c r="B2" s="18">
        <f>AVERAGE(J6:J35)</f>
        <v>0.93576548275896088</v>
      </c>
    </row>
    <row r="5" spans="1:11" ht="29">
      <c r="A5" s="21" t="s">
        <v>0</v>
      </c>
      <c r="B5" s="21" t="s">
        <v>1</v>
      </c>
      <c r="C5" s="21" t="s">
        <v>35</v>
      </c>
      <c r="D5" s="21" t="s">
        <v>31</v>
      </c>
      <c r="E5" s="21" t="s">
        <v>26</v>
      </c>
      <c r="F5" s="21" t="s">
        <v>32</v>
      </c>
      <c r="G5" s="21" t="s">
        <v>7</v>
      </c>
      <c r="H5" s="21" t="s">
        <v>8</v>
      </c>
      <c r="I5" s="21" t="s">
        <v>9</v>
      </c>
      <c r="J5" s="21" t="s">
        <v>10</v>
      </c>
      <c r="K5" s="21" t="s">
        <v>25</v>
      </c>
    </row>
    <row r="6" spans="1:11">
      <c r="A6" s="19">
        <v>1</v>
      </c>
      <c r="B6" s="19" t="s">
        <v>2</v>
      </c>
      <c r="C6" s="19">
        <f>VLOOKUP(A6,'Tank properties'!$A$2:$E$34,2,FALSE)</f>
        <v>4153</v>
      </c>
      <c r="D6" s="19">
        <f>VLOOKUP(A6,'Tank properties'!$A$2:$E$34,3,FALSE)</f>
        <v>44.8</v>
      </c>
      <c r="E6" s="19">
        <f>VLOOKUP(A6,'Tank properties'!$A$2:$G$34,7,FALSE)</f>
        <v>19</v>
      </c>
      <c r="F6" s="19">
        <f>VLOOKUP(A6,'Tank properties'!$A$2:$E$34,4,FALSE)</f>
        <v>250</v>
      </c>
      <c r="G6" s="19">
        <f>VLOOKUP(A6,'Tank properties'!$A$2:$E$34,5,FALSE)</f>
        <v>9.9499999999999993</v>
      </c>
      <c r="H6" s="20">
        <f t="shared" ref="H6:H35" si="0">(G6/100)*(D6/16)</f>
        <v>0.27859999999999996</v>
      </c>
      <c r="I6" s="20">
        <f t="shared" ref="I6:I35" si="1">(C6*H6)/F6</f>
        <v>4.6281032</v>
      </c>
      <c r="J6" s="20">
        <f t="shared" ref="J6:J35" si="2">I6*1.202*16*(1/1000)</f>
        <v>8.9007680742399994E-2</v>
      </c>
      <c r="K6" s="19">
        <f t="shared" ref="K6:K35" si="3">(C6)/F6</f>
        <v>16.611999999999998</v>
      </c>
    </row>
    <row r="7" spans="1:11">
      <c r="A7" s="19">
        <v>2</v>
      </c>
      <c r="B7" s="19" t="s">
        <v>3</v>
      </c>
      <c r="C7" s="19">
        <f>VLOOKUP(A7,'Tank properties'!$A$2:$E$34,2,FALSE)</f>
        <v>11406</v>
      </c>
      <c r="D7" s="19">
        <f>VLOOKUP(A7,'Tank properties'!$A$2:$E$34,3,FALSE)</f>
        <v>27.3</v>
      </c>
      <c r="E7" s="19">
        <f>VLOOKUP(A7,'Tank properties'!$A$2:$G$34,7,FALSE)</f>
        <v>42</v>
      </c>
      <c r="F7" s="19">
        <f>VLOOKUP(A7,'Tank properties'!$A$2:$E$34,4,FALSE)</f>
        <v>105</v>
      </c>
      <c r="G7" s="19">
        <f>VLOOKUP(A7,'Tank properties'!$A$2:$E$34,5,FALSE)</f>
        <v>39.71</v>
      </c>
      <c r="H7" s="20">
        <f t="shared" si="0"/>
        <v>0.67755187500000003</v>
      </c>
      <c r="I7" s="20">
        <f t="shared" si="1"/>
        <v>73.601492250000007</v>
      </c>
      <c r="J7" s="20">
        <f t="shared" si="2"/>
        <v>1.4155038989520001</v>
      </c>
      <c r="K7" s="19">
        <f t="shared" si="3"/>
        <v>108.62857142857143</v>
      </c>
    </row>
    <row r="8" spans="1:11">
      <c r="A8" s="19">
        <v>3</v>
      </c>
      <c r="B8" s="19" t="s">
        <v>3</v>
      </c>
      <c r="C8" s="19">
        <f>VLOOKUP(A8,'Tank properties'!$A$2:$E$34,2,FALSE)</f>
        <v>12642</v>
      </c>
      <c r="D8" s="19">
        <f>VLOOKUP(A8,'Tank properties'!$A$2:$E$34,3,FALSE)</f>
        <v>33.4</v>
      </c>
      <c r="E8" s="19">
        <f>VLOOKUP(A8,'Tank properties'!$A$2:$G$34,7,FALSE)</f>
        <v>41</v>
      </c>
      <c r="F8" s="19">
        <f>VLOOKUP(A8,'Tank properties'!$A$2:$E$34,4,FALSE)</f>
        <v>87</v>
      </c>
      <c r="G8" s="19">
        <f>VLOOKUP(A8,'Tank properties'!$A$2:$E$34,5,FALSE)</f>
        <v>26.3</v>
      </c>
      <c r="H8" s="20">
        <f t="shared" si="0"/>
        <v>0.54901250000000001</v>
      </c>
      <c r="I8" s="20">
        <f t="shared" si="1"/>
        <v>79.777195689655173</v>
      </c>
      <c r="J8" s="20">
        <f t="shared" si="2"/>
        <v>1.5342750275034482</v>
      </c>
      <c r="K8" s="19">
        <f t="shared" si="3"/>
        <v>145.31034482758622</v>
      </c>
    </row>
    <row r="9" spans="1:11">
      <c r="A9" s="19">
        <v>4</v>
      </c>
      <c r="B9" s="19" t="s">
        <v>3</v>
      </c>
      <c r="C9" s="19">
        <f>VLOOKUP(A9,'Tank properties'!$A$2:$E$34,2,FALSE)</f>
        <v>1807</v>
      </c>
      <c r="D9" s="19">
        <f>VLOOKUP(A9,'Tank properties'!$A$2:$E$34,3,FALSE)</f>
        <v>34.299999999999997</v>
      </c>
      <c r="E9" s="19">
        <f>VLOOKUP(A9,'Tank properties'!$A$2:$G$34,7,FALSE)</f>
        <v>40</v>
      </c>
      <c r="F9" s="19">
        <f>VLOOKUP(A9,'Tank properties'!$A$2:$E$34,4,FALSE)</f>
        <v>120</v>
      </c>
      <c r="G9" s="19">
        <f>VLOOKUP(A9,'Tank properties'!$A$2:$E$34,5,FALSE)</f>
        <v>22.07</v>
      </c>
      <c r="H9" s="20">
        <f t="shared" si="0"/>
        <v>0.47312562499999999</v>
      </c>
      <c r="I9" s="20">
        <f t="shared" si="1"/>
        <v>7.1244833697916663</v>
      </c>
      <c r="J9" s="20">
        <f t="shared" si="2"/>
        <v>0.13701806416783333</v>
      </c>
      <c r="K9" s="19">
        <f t="shared" si="3"/>
        <v>15.058333333333334</v>
      </c>
    </row>
    <row r="10" spans="1:11">
      <c r="A10" s="19">
        <v>5</v>
      </c>
      <c r="B10" s="19" t="s">
        <v>3</v>
      </c>
      <c r="C10" s="19">
        <f>VLOOKUP(A10,'Tank properties'!$A$2:$E$34,2,FALSE)</f>
        <v>863</v>
      </c>
      <c r="D10" s="19">
        <f>VLOOKUP(A10,'Tank properties'!$A$2:$E$34,3,FALSE)</f>
        <v>42.2</v>
      </c>
      <c r="E10" s="19">
        <f>VLOOKUP(A10,'Tank properties'!$A$2:$G$34,7,FALSE)</f>
        <v>43</v>
      </c>
      <c r="F10" s="19">
        <f>VLOOKUP(A10,'Tank properties'!$A$2:$E$34,4,FALSE)</f>
        <v>100</v>
      </c>
      <c r="G10" s="19">
        <f>VLOOKUP(A10,'Tank properties'!$A$2:$E$34,5,FALSE)</f>
        <v>12.06</v>
      </c>
      <c r="H10" s="20">
        <f t="shared" si="0"/>
        <v>0.31808250000000005</v>
      </c>
      <c r="I10" s="20">
        <f t="shared" si="1"/>
        <v>2.7450519750000009</v>
      </c>
      <c r="J10" s="20">
        <f t="shared" si="2"/>
        <v>5.2792839583200017E-2</v>
      </c>
      <c r="K10" s="19">
        <f t="shared" si="3"/>
        <v>8.6300000000000008</v>
      </c>
    </row>
    <row r="11" spans="1:11">
      <c r="A11" s="19">
        <v>6</v>
      </c>
      <c r="B11" s="19" t="s">
        <v>3</v>
      </c>
      <c r="C11" s="19">
        <f>VLOOKUP(A11,'Tank properties'!$A$2:$E$34,2,FALSE)</f>
        <v>6200</v>
      </c>
      <c r="D11" s="19">
        <f>VLOOKUP(A11,'Tank properties'!$A$2:$E$34,3,FALSE)</f>
        <v>36.4</v>
      </c>
      <c r="E11" s="19">
        <f>VLOOKUP(A11,'Tank properties'!$A$2:$G$34,7,FALSE)</f>
        <v>39</v>
      </c>
      <c r="F11" s="19">
        <f>VLOOKUP(A11,'Tank properties'!$A$2:$E$34,4,FALSE)</f>
        <v>130</v>
      </c>
      <c r="G11" s="19">
        <f>VLOOKUP(A11,'Tank properties'!$A$2:$E$34,5,FALSE)</f>
        <v>19.27</v>
      </c>
      <c r="H11" s="20">
        <f t="shared" si="0"/>
        <v>0.43839249999999996</v>
      </c>
      <c r="I11" s="20">
        <f t="shared" si="1"/>
        <v>20.907949999999996</v>
      </c>
      <c r="J11" s="20">
        <f t="shared" si="2"/>
        <v>0.40210169439999993</v>
      </c>
      <c r="K11" s="19">
        <f t="shared" si="3"/>
        <v>47.692307692307693</v>
      </c>
    </row>
    <row r="12" spans="1:11">
      <c r="A12" s="19">
        <v>7</v>
      </c>
      <c r="B12" s="19" t="s">
        <v>2</v>
      </c>
      <c r="C12" s="19">
        <f>VLOOKUP(A12,'Tank properties'!$A$2:$E$34,2,FALSE)</f>
        <v>977</v>
      </c>
      <c r="D12" s="19">
        <f>VLOOKUP(A12,'Tank properties'!$A$2:$E$34,3,FALSE)</f>
        <v>19.8</v>
      </c>
      <c r="E12" s="19">
        <f>VLOOKUP(A12,'Tank properties'!$A$2:$G$34,7,FALSE)</f>
        <v>20</v>
      </c>
      <c r="F12" s="19">
        <f>VLOOKUP(A12,'Tank properties'!$A$2:$E$34,4,FALSE)</f>
        <v>200</v>
      </c>
      <c r="G12" s="19">
        <f>VLOOKUP(A12,'Tank properties'!$A$2:$E$34,5,FALSE)</f>
        <v>67.81</v>
      </c>
      <c r="H12" s="20">
        <f t="shared" si="0"/>
        <v>0.83914875000000011</v>
      </c>
      <c r="I12" s="20">
        <f t="shared" si="1"/>
        <v>4.0992416437500001</v>
      </c>
      <c r="J12" s="20">
        <f t="shared" si="2"/>
        <v>7.8836615292599999E-2</v>
      </c>
      <c r="K12" s="19">
        <f t="shared" si="3"/>
        <v>4.8849999999999998</v>
      </c>
    </row>
    <row r="13" spans="1:11">
      <c r="A13" s="19">
        <v>8</v>
      </c>
      <c r="B13" s="19" t="s">
        <v>2</v>
      </c>
      <c r="C13" s="19">
        <f>VLOOKUP(A13,'Tank properties'!$A$2:$E$34,2,FALSE)</f>
        <v>48</v>
      </c>
      <c r="D13" s="19">
        <f>VLOOKUP(A13,'Tank properties'!$A$2:$E$34,3,FALSE)</f>
        <v>16.399999999999999</v>
      </c>
      <c r="E13" s="19">
        <f>VLOOKUP(A13,'Tank properties'!$A$2:$G$34,7,FALSE)</f>
        <v>20</v>
      </c>
      <c r="F13" s="19">
        <f>VLOOKUP(A13,'Tank properties'!$A$2:$E$34,4,FALSE)</f>
        <v>50</v>
      </c>
      <c r="G13" s="19">
        <f>VLOOKUP(A13,'Tank properties'!$A$2:$E$34,5,FALSE)</f>
        <v>96.81</v>
      </c>
      <c r="H13" s="20">
        <f t="shared" si="0"/>
        <v>0.99230249999999998</v>
      </c>
      <c r="I13" s="20">
        <f t="shared" si="1"/>
        <v>0.95261039999999997</v>
      </c>
      <c r="J13" s="20">
        <f t="shared" si="2"/>
        <v>1.8320603212799998E-2</v>
      </c>
      <c r="K13" s="19">
        <f t="shared" si="3"/>
        <v>0.96</v>
      </c>
    </row>
    <row r="14" spans="1:11">
      <c r="A14" s="19">
        <v>9</v>
      </c>
      <c r="B14" s="19" t="s">
        <v>2</v>
      </c>
      <c r="C14" s="19">
        <f>VLOOKUP(A14,'Tank properties'!$A$2:$E$34,2,FALSE)</f>
        <v>18</v>
      </c>
      <c r="D14" s="19">
        <f>VLOOKUP(A14,'Tank properties'!$A$2:$E$34,3,FALSE)</f>
        <v>35.700000000000003</v>
      </c>
      <c r="E14" s="19">
        <f>VLOOKUP(A14,'Tank properties'!$A$2:$G$34,7,FALSE)</f>
        <v>20</v>
      </c>
      <c r="F14" s="19">
        <f>VLOOKUP(A14,'Tank properties'!$A$2:$E$34,4,FALSE)</f>
        <v>65</v>
      </c>
      <c r="G14" s="19">
        <f>VLOOKUP(A14,'Tank properties'!$A$2:$E$34,5,FALSE)</f>
        <v>25.47</v>
      </c>
      <c r="H14" s="20">
        <f t="shared" si="0"/>
        <v>0.56829937500000005</v>
      </c>
      <c r="I14" s="20">
        <f t="shared" si="1"/>
        <v>0.15737521153846157</v>
      </c>
      <c r="J14" s="20">
        <f t="shared" si="2"/>
        <v>3.026640068307693E-3</v>
      </c>
      <c r="K14" s="19">
        <f t="shared" si="3"/>
        <v>0.27692307692307694</v>
      </c>
    </row>
    <row r="15" spans="1:11">
      <c r="A15" s="19">
        <v>10</v>
      </c>
      <c r="B15" s="19" t="s">
        <v>2</v>
      </c>
      <c r="C15" s="19">
        <f>VLOOKUP(A15,'Tank properties'!$A$2:$E$34,2,FALSE)</f>
        <v>89</v>
      </c>
      <c r="D15" s="19">
        <f>VLOOKUP(A15,'Tank properties'!$A$2:$E$34,3,FALSE)</f>
        <v>51.6</v>
      </c>
      <c r="E15" s="19">
        <f>VLOOKUP(A15,'Tank properties'!$A$2:$G$34,7,FALSE)</f>
        <v>20</v>
      </c>
      <c r="F15" s="19">
        <f>VLOOKUP(A15,'Tank properties'!$A$2:$E$34,4,FALSE)</f>
        <v>30</v>
      </c>
      <c r="G15" s="19">
        <f>VLOOKUP(A15,'Tank properties'!$A$2:$E$34,5,FALSE)</f>
        <v>14.19</v>
      </c>
      <c r="H15" s="20">
        <f t="shared" si="0"/>
        <v>0.45762750000000002</v>
      </c>
      <c r="I15" s="20">
        <f t="shared" si="1"/>
        <v>1.3576282500000001</v>
      </c>
      <c r="J15" s="20">
        <f t="shared" si="2"/>
        <v>2.6109906504000004E-2</v>
      </c>
      <c r="K15" s="19">
        <f t="shared" si="3"/>
        <v>2.9666666666666668</v>
      </c>
    </row>
    <row r="16" spans="1:11">
      <c r="A16" s="19">
        <v>11</v>
      </c>
      <c r="B16" s="19" t="s">
        <v>2</v>
      </c>
      <c r="C16" s="19">
        <f>VLOOKUP(A16,'Tank properties'!$A$2:$E$34,2,FALSE)</f>
        <v>2909</v>
      </c>
      <c r="D16" s="19">
        <f>VLOOKUP(A16,'Tank properties'!$A$2:$E$34,3,FALSE)</f>
        <v>22.3</v>
      </c>
      <c r="E16" s="19">
        <f>VLOOKUP(A16,'Tank properties'!$A$2:$G$34,7,FALSE)</f>
        <v>42</v>
      </c>
      <c r="F16" s="19">
        <f>VLOOKUP(A16,'Tank properties'!$A$2:$E$34,4,FALSE)</f>
        <v>250</v>
      </c>
      <c r="G16" s="19">
        <f>VLOOKUP(A16,'Tank properties'!$A$2:$E$34,5,FALSE)</f>
        <v>59.43</v>
      </c>
      <c r="H16" s="20">
        <f t="shared" si="0"/>
        <v>0.82830562500000005</v>
      </c>
      <c r="I16" s="20">
        <f t="shared" si="1"/>
        <v>9.6381642525000011</v>
      </c>
      <c r="J16" s="20">
        <f t="shared" si="2"/>
        <v>0.18536117490407999</v>
      </c>
      <c r="K16" s="19">
        <f t="shared" si="3"/>
        <v>11.635999999999999</v>
      </c>
    </row>
    <row r="17" spans="1:11">
      <c r="A17" s="19">
        <v>12</v>
      </c>
      <c r="B17" s="19" t="s">
        <v>2</v>
      </c>
      <c r="C17" s="19">
        <f>VLOOKUP(A17,'Tank properties'!$A$2:$E$34,2,FALSE)</f>
        <v>2594</v>
      </c>
      <c r="D17" s="19">
        <f>VLOOKUP(A17,'Tank properties'!$A$2:$E$34,3,FALSE)</f>
        <v>43.9</v>
      </c>
      <c r="E17" s="19">
        <f>VLOOKUP(A17,'Tank properties'!$A$2:$G$34,7,FALSE)</f>
        <v>42</v>
      </c>
      <c r="F17" s="19">
        <f>VLOOKUP(A17,'Tank properties'!$A$2:$E$34,4,FALSE)</f>
        <v>250</v>
      </c>
      <c r="G17" s="19">
        <f>VLOOKUP(A17,'Tank properties'!$A$2:$E$34,5,FALSE)</f>
        <v>13.96</v>
      </c>
      <c r="H17" s="20">
        <f t="shared" si="0"/>
        <v>0.38302749999999997</v>
      </c>
      <c r="I17" s="20">
        <f t="shared" si="1"/>
        <v>3.9742933399999996</v>
      </c>
      <c r="J17" s="20">
        <f t="shared" si="2"/>
        <v>7.6433609514879985E-2</v>
      </c>
      <c r="K17" s="19">
        <f t="shared" si="3"/>
        <v>10.375999999999999</v>
      </c>
    </row>
    <row r="18" spans="1:11">
      <c r="A18" s="19">
        <v>13</v>
      </c>
      <c r="B18" s="19" t="s">
        <v>3</v>
      </c>
      <c r="C18" s="19">
        <f>VLOOKUP(A18,'Tank properties'!$A$2:$E$34,2,FALSE)</f>
        <v>793</v>
      </c>
      <c r="D18" s="19">
        <f>VLOOKUP(A18,'Tank properties'!$A$2:$E$34,3,FALSE)</f>
        <v>46.4</v>
      </c>
      <c r="E18" s="19">
        <f>VLOOKUP(A18,'Tank properties'!$A$2:$G$34,7,FALSE)</f>
        <v>61</v>
      </c>
      <c r="F18" s="19">
        <f>VLOOKUP(A18,'Tank properties'!$A$2:$E$34,4,FALSE)</f>
        <v>2</v>
      </c>
      <c r="G18" s="19">
        <f>VLOOKUP(A18,'Tank properties'!$A$2:$E$34,5,FALSE)</f>
        <v>8.5299999999999994</v>
      </c>
      <c r="H18" s="20">
        <f t="shared" si="0"/>
        <v>0.24736999999999995</v>
      </c>
      <c r="I18" s="20">
        <f t="shared" si="1"/>
        <v>98.082204999999988</v>
      </c>
      <c r="J18" s="20">
        <f t="shared" si="2"/>
        <v>1.8863169665599997</v>
      </c>
      <c r="K18" s="19">
        <f t="shared" si="3"/>
        <v>396.5</v>
      </c>
    </row>
    <row r="19" spans="1:11">
      <c r="A19" s="19">
        <v>14</v>
      </c>
      <c r="B19" s="19" t="s">
        <v>3</v>
      </c>
      <c r="C19" s="19">
        <f>VLOOKUP(A19,'Tank properties'!$A$2:$E$34,2,FALSE)</f>
        <v>2744</v>
      </c>
      <c r="D19" s="19">
        <f>VLOOKUP(A19,'Tank properties'!$A$2:$E$34,3,FALSE)</f>
        <v>30.5</v>
      </c>
      <c r="E19" s="19">
        <f>VLOOKUP(A19,'Tank properties'!$A$2:$G$34,7,FALSE)</f>
        <v>59</v>
      </c>
      <c r="F19" s="19">
        <f>VLOOKUP(A19,'Tank properties'!$A$2:$E$34,4,FALSE)</f>
        <v>4</v>
      </c>
      <c r="G19" s="19">
        <f>VLOOKUP(A19,'Tank properties'!$A$2:$E$34,5,FALSE)</f>
        <v>31.52</v>
      </c>
      <c r="H19" s="20">
        <f t="shared" si="0"/>
        <v>0.60085</v>
      </c>
      <c r="I19" s="20">
        <f t="shared" si="1"/>
        <v>412.18310000000002</v>
      </c>
      <c r="J19" s="20">
        <f t="shared" si="2"/>
        <v>7.9271053792000004</v>
      </c>
      <c r="K19" s="19">
        <f t="shared" si="3"/>
        <v>686</v>
      </c>
    </row>
    <row r="20" spans="1:11">
      <c r="A20" s="19">
        <v>15</v>
      </c>
      <c r="B20" s="19" t="s">
        <v>3</v>
      </c>
      <c r="C20" s="19">
        <f>VLOOKUP(A20,'Tank properties'!$A$2:$E$34,2,FALSE)</f>
        <v>584</v>
      </c>
      <c r="D20" s="19">
        <f>VLOOKUP(A20,'Tank properties'!$A$2:$E$34,3,FALSE)</f>
        <v>47.6</v>
      </c>
      <c r="E20" s="19">
        <f>VLOOKUP(A20,'Tank properties'!$A$2:$G$34,7,FALSE)</f>
        <v>61</v>
      </c>
      <c r="F20" s="19">
        <f>VLOOKUP(A20,'Tank properties'!$A$2:$E$34,4,FALSE)</f>
        <v>5</v>
      </c>
      <c r="G20" s="19">
        <f>VLOOKUP(A20,'Tank properties'!$A$2:$E$34,5,FALSE)</f>
        <v>6.52</v>
      </c>
      <c r="H20" s="20">
        <f t="shared" si="0"/>
        <v>0.19396999999999998</v>
      </c>
      <c r="I20" s="20">
        <f t="shared" si="1"/>
        <v>22.655695999999999</v>
      </c>
      <c r="J20" s="20">
        <f t="shared" si="2"/>
        <v>0.435714345472</v>
      </c>
      <c r="K20" s="19">
        <f t="shared" si="3"/>
        <v>116.8</v>
      </c>
    </row>
    <row r="21" spans="1:11">
      <c r="A21" s="19">
        <v>16</v>
      </c>
      <c r="B21" s="19" t="s">
        <v>3</v>
      </c>
      <c r="C21" s="19">
        <f>VLOOKUP(A21,'Tank properties'!$A$2:$E$34,2,FALSE)</f>
        <v>1084</v>
      </c>
      <c r="D21" s="19">
        <f>VLOOKUP(A21,'Tank properties'!$A$2:$E$34,3,FALSE)</f>
        <v>50</v>
      </c>
      <c r="E21" s="19">
        <f>VLOOKUP(A21,'Tank properties'!$A$2:$G$34,7,FALSE)</f>
        <v>61</v>
      </c>
      <c r="F21" s="19">
        <f>VLOOKUP(A21,'Tank properties'!$A$2:$E$34,4,FALSE)</f>
        <v>2</v>
      </c>
      <c r="G21" s="19">
        <f>VLOOKUP(A21,'Tank properties'!$A$2:$E$34,5,FALSE)</f>
        <v>5.83</v>
      </c>
      <c r="H21" s="20">
        <f t="shared" si="0"/>
        <v>0.1821875</v>
      </c>
      <c r="I21" s="20">
        <f t="shared" si="1"/>
        <v>98.745625000000004</v>
      </c>
      <c r="J21" s="20">
        <f t="shared" si="2"/>
        <v>1.8990758599999999</v>
      </c>
      <c r="K21" s="19">
        <f t="shared" si="3"/>
        <v>542</v>
      </c>
    </row>
    <row r="22" spans="1:11">
      <c r="A22" s="19">
        <v>18</v>
      </c>
      <c r="B22" s="19" t="s">
        <v>3</v>
      </c>
      <c r="C22" s="19">
        <f>VLOOKUP(A22,'Tank properties'!$A$2:$E$34,2,FALSE)</f>
        <v>1015</v>
      </c>
      <c r="D22" s="19">
        <f>VLOOKUP(A22,'Tank properties'!$A$2:$E$34,3,FALSE)</f>
        <v>38.9</v>
      </c>
      <c r="E22" s="19">
        <f>VLOOKUP(A22,'Tank properties'!$A$2:$G$34,7,FALSE)</f>
        <v>58</v>
      </c>
      <c r="F22" s="19">
        <f>VLOOKUP(A22,'Tank properties'!$A$2:$E$34,4,FALSE)</f>
        <v>10</v>
      </c>
      <c r="G22" s="19">
        <f>VLOOKUP(A22,'Tank properties'!$A$2:$E$34,5,FALSE)</f>
        <v>20.239999999999998</v>
      </c>
      <c r="H22" s="20">
        <f t="shared" si="0"/>
        <v>0.49208499999999999</v>
      </c>
      <c r="I22" s="20">
        <f t="shared" si="1"/>
        <v>49.946627499999998</v>
      </c>
      <c r="J22" s="20">
        <f t="shared" si="2"/>
        <v>0.96057354007999995</v>
      </c>
      <c r="K22" s="19">
        <f t="shared" si="3"/>
        <v>101.5</v>
      </c>
    </row>
    <row r="23" spans="1:11">
      <c r="A23" s="19">
        <v>19</v>
      </c>
      <c r="B23" s="19" t="s">
        <v>3</v>
      </c>
      <c r="C23" s="19">
        <f>VLOOKUP(A23,'Tank properties'!$A$2:$E$34,2,FALSE)</f>
        <v>291</v>
      </c>
      <c r="D23" s="19">
        <f>VLOOKUP(A23,'Tank properties'!$A$2:$E$34,3,FALSE)</f>
        <v>44.3</v>
      </c>
      <c r="E23" s="19">
        <f>VLOOKUP(A23,'Tank properties'!$A$2:$G$34,7,FALSE)</f>
        <v>58</v>
      </c>
      <c r="F23" s="19">
        <f>VLOOKUP(A23,'Tank properties'!$A$2:$E$34,4,FALSE)</f>
        <v>2</v>
      </c>
      <c r="G23" s="19">
        <f>VLOOKUP(A23,'Tank properties'!$A$2:$E$34,5,FALSE)</f>
        <v>13.81</v>
      </c>
      <c r="H23" s="20">
        <f t="shared" si="0"/>
        <v>0.38236437499999998</v>
      </c>
      <c r="I23" s="20">
        <f t="shared" si="1"/>
        <v>55.634016562499994</v>
      </c>
      <c r="J23" s="20">
        <f t="shared" si="2"/>
        <v>1.06995340653</v>
      </c>
      <c r="K23" s="19">
        <f t="shared" si="3"/>
        <v>145.5</v>
      </c>
    </row>
    <row r="24" spans="1:11">
      <c r="A24" s="19">
        <v>20</v>
      </c>
      <c r="B24" s="19" t="s">
        <v>3</v>
      </c>
      <c r="C24" s="19">
        <f>VLOOKUP(A24,'Tank properties'!$A$2:$E$34,2,FALSE)</f>
        <v>3113</v>
      </c>
      <c r="D24" s="19">
        <f>VLOOKUP(A24,'Tank properties'!$A$2:$E$34,3,FALSE)</f>
        <v>46.4</v>
      </c>
      <c r="E24" s="19">
        <f>VLOOKUP(A24,'Tank properties'!$A$2:$G$34,7,FALSE)</f>
        <v>59</v>
      </c>
      <c r="F24" s="19">
        <f>VLOOKUP(A24,'Tank properties'!$A$2:$E$34,4,FALSE)</f>
        <v>10</v>
      </c>
      <c r="G24" s="19">
        <f>VLOOKUP(A24,'Tank properties'!$A$2:$E$34,5,FALSE)</f>
        <v>7.91</v>
      </c>
      <c r="H24" s="20">
        <f t="shared" si="0"/>
        <v>0.22939000000000001</v>
      </c>
      <c r="I24" s="20">
        <f t="shared" si="1"/>
        <v>71.409107000000006</v>
      </c>
      <c r="J24" s="20">
        <f t="shared" si="2"/>
        <v>1.3733399458240001</v>
      </c>
      <c r="K24" s="19">
        <f t="shared" si="3"/>
        <v>311.3</v>
      </c>
    </row>
    <row r="25" spans="1:11">
      <c r="A25" s="19">
        <v>21</v>
      </c>
      <c r="B25" s="19" t="s">
        <v>2</v>
      </c>
      <c r="C25" s="19">
        <f>VLOOKUP(A25,'Tank properties'!$A$2:$E$34,2,FALSE)</f>
        <v>14974</v>
      </c>
      <c r="D25" s="19">
        <f>VLOOKUP(A25,'Tank properties'!$A$2:$E$34,3,FALSE)</f>
        <v>43.1</v>
      </c>
      <c r="E25" s="19">
        <f>VLOOKUP(A25,'Tank properties'!$A$2:$G$34,7,FALSE)</f>
        <v>47</v>
      </c>
      <c r="F25" s="19">
        <f>VLOOKUP(A25,'Tank properties'!$A$2:$E$34,4,FALSE)</f>
        <v>180</v>
      </c>
      <c r="G25" s="19">
        <f>VLOOKUP(A25,'Tank properties'!$A$2:$E$34,5,FALSE)</f>
        <v>9.36</v>
      </c>
      <c r="H25" s="20">
        <f t="shared" si="0"/>
        <v>0.252135</v>
      </c>
      <c r="I25" s="20">
        <f t="shared" si="1"/>
        <v>20.974830499999999</v>
      </c>
      <c r="J25" s="20">
        <f t="shared" si="2"/>
        <v>0.40338794017599999</v>
      </c>
      <c r="K25" s="19">
        <f t="shared" si="3"/>
        <v>83.188888888888883</v>
      </c>
    </row>
    <row r="26" spans="1:11">
      <c r="A26" s="19">
        <v>22</v>
      </c>
      <c r="B26" s="19" t="s">
        <v>2</v>
      </c>
      <c r="C26" s="19">
        <f>VLOOKUP(A26,'Tank properties'!$A$2:$E$34,2,FALSE)</f>
        <v>6992</v>
      </c>
      <c r="D26" s="19">
        <f>VLOOKUP(A26,'Tank properties'!$A$2:$E$34,3,FALSE)</f>
        <v>42.7</v>
      </c>
      <c r="E26" s="19">
        <f>VLOOKUP(A26,'Tank properties'!$A$2:$G$34,7,FALSE)</f>
        <v>44</v>
      </c>
      <c r="F26" s="19">
        <f>VLOOKUP(A26,'Tank properties'!$A$2:$E$34,4,FALSE)</f>
        <v>63</v>
      </c>
      <c r="G26" s="19">
        <f>VLOOKUP(A26,'Tank properties'!$A$2:$E$34,5,FALSE)</f>
        <v>8.4600000000000009</v>
      </c>
      <c r="H26" s="20">
        <f t="shared" si="0"/>
        <v>0.22577625000000004</v>
      </c>
      <c r="I26" s="20">
        <f t="shared" si="1"/>
        <v>25.057580000000002</v>
      </c>
      <c r="J26" s="20">
        <f t="shared" si="2"/>
        <v>0.48190737855999999</v>
      </c>
      <c r="K26" s="19">
        <f t="shared" si="3"/>
        <v>110.98412698412699</v>
      </c>
    </row>
    <row r="27" spans="1:11">
      <c r="A27" s="19">
        <v>23</v>
      </c>
      <c r="B27" s="19" t="s">
        <v>3</v>
      </c>
      <c r="C27" s="19">
        <f>VLOOKUP(A27,'Tank properties'!$A$2:$E$34,2,FALSE)</f>
        <v>1358</v>
      </c>
      <c r="D27" s="19">
        <f>VLOOKUP(A27,'Tank properties'!$A$2:$E$34,3,FALSE)</f>
        <v>51.9</v>
      </c>
      <c r="E27" s="19">
        <f>VLOOKUP(A27,'Tank properties'!$A$2:$G$34,7,FALSE)</f>
        <v>48</v>
      </c>
      <c r="F27" s="19">
        <f>VLOOKUP(A27,'Tank properties'!$A$2:$E$34,4,FALSE)</f>
        <v>27</v>
      </c>
      <c r="G27" s="19">
        <f>VLOOKUP(A27,'Tank properties'!$A$2:$E$34,5,FALSE)</f>
        <v>10.28</v>
      </c>
      <c r="H27" s="20">
        <f t="shared" si="0"/>
        <v>0.33345749999999996</v>
      </c>
      <c r="I27" s="20">
        <f t="shared" si="1"/>
        <v>16.77167722222222</v>
      </c>
      <c r="J27" s="20">
        <f t="shared" si="2"/>
        <v>0.32255289633777773</v>
      </c>
      <c r="K27" s="19">
        <f t="shared" si="3"/>
        <v>50.296296296296298</v>
      </c>
    </row>
    <row r="28" spans="1:11">
      <c r="A28" s="19">
        <v>24</v>
      </c>
      <c r="B28" s="19" t="s">
        <v>3</v>
      </c>
      <c r="C28" s="19">
        <f>VLOOKUP(A28,'Tank properties'!$A$2:$E$34,2,FALSE)</f>
        <v>53</v>
      </c>
      <c r="D28" s="19">
        <f>VLOOKUP(A28,'Tank properties'!$A$2:$E$34,3,FALSE)</f>
        <v>43</v>
      </c>
      <c r="E28" s="19">
        <f>VLOOKUP(A28,'Tank properties'!$A$2:$G$34,7,FALSE)</f>
        <v>41</v>
      </c>
      <c r="F28" s="19">
        <f>VLOOKUP(A28,'Tank properties'!$A$2:$E$34,4,FALSE)</f>
        <v>1</v>
      </c>
      <c r="G28" s="19">
        <f>VLOOKUP(A28,'Tank properties'!$A$2:$E$34,5,FALSE)</f>
        <v>12.35</v>
      </c>
      <c r="H28" s="20">
        <f t="shared" si="0"/>
        <v>0.33190625000000001</v>
      </c>
      <c r="I28" s="20">
        <f t="shared" si="1"/>
        <v>17.59103125</v>
      </c>
      <c r="J28" s="20">
        <f t="shared" si="2"/>
        <v>0.33831071300000004</v>
      </c>
      <c r="K28" s="19">
        <f t="shared" si="3"/>
        <v>53</v>
      </c>
    </row>
    <row r="29" spans="1:11">
      <c r="A29" s="19">
        <v>27</v>
      </c>
      <c r="B29" s="19" t="s">
        <v>3</v>
      </c>
      <c r="C29" s="19">
        <f>VLOOKUP(A29,'Tank properties'!$A$2:$E$34,2,FALSE)</f>
        <v>235</v>
      </c>
      <c r="D29" s="19">
        <f>VLOOKUP(A29,'Tank properties'!$A$2:$E$34,3,FALSE)</f>
        <v>54</v>
      </c>
      <c r="E29" s="19">
        <f>VLOOKUP(A29,'Tank properties'!$A$2:$G$34,7,FALSE)</f>
        <v>59</v>
      </c>
      <c r="F29" s="19">
        <f>VLOOKUP(A29,'Tank properties'!$A$2:$E$34,4,FALSE)</f>
        <v>2</v>
      </c>
      <c r="G29" s="19">
        <f>VLOOKUP(A29,'Tank properties'!$A$2:$E$34,5,FALSE)</f>
        <v>6.53</v>
      </c>
      <c r="H29" s="20">
        <f t="shared" si="0"/>
        <v>0.22038749999999999</v>
      </c>
      <c r="I29" s="20">
        <f t="shared" si="1"/>
        <v>25.895531249999998</v>
      </c>
      <c r="J29" s="20">
        <f t="shared" si="2"/>
        <v>0.49802285699999993</v>
      </c>
      <c r="K29" s="19">
        <f t="shared" si="3"/>
        <v>117.5</v>
      </c>
    </row>
    <row r="30" spans="1:11">
      <c r="A30" s="19">
        <v>28</v>
      </c>
      <c r="B30" s="19" t="s">
        <v>3</v>
      </c>
      <c r="C30" s="19">
        <f>VLOOKUP(A30,'Tank properties'!$A$2:$E$34,2,FALSE)</f>
        <v>2846</v>
      </c>
      <c r="D30" s="19">
        <f>VLOOKUP(A30,'Tank properties'!$A$2:$E$34,3,FALSE)</f>
        <v>30.2</v>
      </c>
      <c r="E30" s="19">
        <f>VLOOKUP(A30,'Tank properties'!$A$2:$G$34,7,FALSE)</f>
        <v>46</v>
      </c>
      <c r="F30" s="19">
        <f>VLOOKUP(A30,'Tank properties'!$A$2:$E$34,4,FALSE)</f>
        <v>30</v>
      </c>
      <c r="G30" s="19">
        <f>VLOOKUP(A30,'Tank properties'!$A$2:$E$34,5,FALSE)</f>
        <v>31.93</v>
      </c>
      <c r="H30" s="20">
        <f t="shared" si="0"/>
        <v>0.60267874999999993</v>
      </c>
      <c r="I30" s="20">
        <f t="shared" si="1"/>
        <v>57.174124083333332</v>
      </c>
      <c r="J30" s="20">
        <f t="shared" si="2"/>
        <v>1.0995727543706666</v>
      </c>
      <c r="K30" s="19">
        <f t="shared" si="3"/>
        <v>94.86666666666666</v>
      </c>
    </row>
    <row r="31" spans="1:11">
      <c r="A31" s="19">
        <v>29</v>
      </c>
      <c r="B31" s="19" t="s">
        <v>3</v>
      </c>
      <c r="C31" s="19">
        <f>VLOOKUP(A31,'Tank properties'!$A$2:$E$34,2,FALSE)</f>
        <v>21601</v>
      </c>
      <c r="D31" s="19">
        <f>VLOOKUP(A31,'Tank properties'!$A$2:$E$34,3,FALSE)</f>
        <v>43.5</v>
      </c>
      <c r="E31" s="19">
        <f>VLOOKUP(A31,'Tank properties'!$A$2:$G$34,7,FALSE)</f>
        <v>42</v>
      </c>
      <c r="F31" s="19">
        <f>VLOOKUP(A31,'Tank properties'!$A$2:$E$34,4,FALSE)</f>
        <v>61</v>
      </c>
      <c r="G31" s="19">
        <f>VLOOKUP(A31,'Tank properties'!$A$2:$E$34,5,FALSE)</f>
        <v>10.039999999999999</v>
      </c>
      <c r="H31" s="20">
        <f t="shared" si="0"/>
        <v>0.2729625</v>
      </c>
      <c r="I31" s="20">
        <f t="shared" si="1"/>
        <v>96.660048565573774</v>
      </c>
      <c r="J31" s="20">
        <f t="shared" si="2"/>
        <v>1.8589660540131148</v>
      </c>
      <c r="K31" s="19">
        <f t="shared" si="3"/>
        <v>354.11475409836066</v>
      </c>
    </row>
    <row r="32" spans="1:11">
      <c r="A32" s="19">
        <v>30</v>
      </c>
      <c r="B32" s="19" t="s">
        <v>3</v>
      </c>
      <c r="C32" s="19">
        <f>VLOOKUP(A32,'Tank properties'!$A$2:$E$34,2,FALSE)</f>
        <v>1639</v>
      </c>
      <c r="D32" s="19">
        <f>VLOOKUP(A32,'Tank properties'!$A$2:$E$34,3,FALSE)</f>
        <v>34.200000000000003</v>
      </c>
      <c r="E32" s="19">
        <f>VLOOKUP(A32,'Tank properties'!$A$2:$G$34,7,FALSE)</f>
        <v>42</v>
      </c>
      <c r="F32" s="19">
        <f>VLOOKUP(A32,'Tank properties'!$A$2:$E$34,4,FALSE)</f>
        <v>15</v>
      </c>
      <c r="G32" s="19">
        <f>VLOOKUP(A32,'Tank properties'!$A$2:$E$34,5,FALSE)</f>
        <v>23.1</v>
      </c>
      <c r="H32" s="20">
        <f t="shared" si="0"/>
        <v>0.49376250000000005</v>
      </c>
      <c r="I32" s="20">
        <f t="shared" si="1"/>
        <v>53.951782500000007</v>
      </c>
      <c r="J32" s="20">
        <f t="shared" si="2"/>
        <v>1.0376006810400003</v>
      </c>
      <c r="K32" s="19">
        <f t="shared" si="3"/>
        <v>109.26666666666667</v>
      </c>
    </row>
    <row r="33" spans="1:11">
      <c r="A33" s="19">
        <v>31</v>
      </c>
      <c r="B33" s="19" t="s">
        <v>2</v>
      </c>
      <c r="C33" s="19">
        <f>VLOOKUP(A33,'Tank properties'!$A$2:$E$34,2,FALSE)</f>
        <v>2047</v>
      </c>
      <c r="D33" s="19">
        <f>VLOOKUP(A33,'Tank properties'!$A$2:$E$34,3,FALSE)</f>
        <v>32.1</v>
      </c>
      <c r="E33" s="19">
        <f>VLOOKUP(A33,'Tank properties'!$A$2:$G$34,7,FALSE)</f>
        <v>45</v>
      </c>
      <c r="F33" s="19">
        <f>VLOOKUP(A33,'Tank properties'!$A$2:$E$34,4,FALSE)</f>
        <v>125</v>
      </c>
      <c r="G33" s="19">
        <f>VLOOKUP(A33,'Tank properties'!$A$2:$E$34,5,FALSE)</f>
        <v>23.91</v>
      </c>
      <c r="H33" s="20">
        <f t="shared" si="0"/>
        <v>0.47969437500000006</v>
      </c>
      <c r="I33" s="20">
        <f t="shared" si="1"/>
        <v>7.855475085000001</v>
      </c>
      <c r="J33" s="20">
        <f t="shared" si="2"/>
        <v>0.15107649683472002</v>
      </c>
      <c r="K33" s="19">
        <f t="shared" si="3"/>
        <v>16.376000000000001</v>
      </c>
    </row>
    <row r="34" spans="1:11">
      <c r="A34" s="19">
        <v>32</v>
      </c>
      <c r="B34" s="19" t="s">
        <v>3</v>
      </c>
      <c r="C34" s="19">
        <f>VLOOKUP(A34,'Tank properties'!$A$2:$E$34,2,FALSE)</f>
        <v>77319</v>
      </c>
      <c r="D34" s="19">
        <f>VLOOKUP(A34,'Tank properties'!$A$2:$E$34,3,FALSE)</f>
        <v>50.6</v>
      </c>
      <c r="E34" s="19">
        <f>VLOOKUP(A34,'Tank properties'!$A$2:$G$34,7,FALSE)</f>
        <v>48</v>
      </c>
      <c r="F34" s="19">
        <f>VLOOKUP(A34,'Tank properties'!$A$2:$E$34,4,FALSE)</f>
        <v>142</v>
      </c>
      <c r="G34" s="19">
        <f>VLOOKUP(A34,'Tank properties'!$A$2:$E$34,5,FALSE)</f>
        <v>2.15</v>
      </c>
      <c r="H34" s="20">
        <f t="shared" si="0"/>
        <v>6.7993749999999992E-2</v>
      </c>
      <c r="I34" s="20">
        <f t="shared" si="1"/>
        <v>37.022596874999991</v>
      </c>
      <c r="J34" s="20">
        <f t="shared" si="2"/>
        <v>0.71201858309999977</v>
      </c>
      <c r="K34" s="19">
        <f t="shared" si="3"/>
        <v>544.5</v>
      </c>
    </row>
    <row r="35" spans="1:11">
      <c r="A35" s="19">
        <v>33</v>
      </c>
      <c r="B35" s="19" t="s">
        <v>2</v>
      </c>
      <c r="C35" s="19">
        <f>VLOOKUP(A35,'Tank properties'!$A$2:$E$34,2,FALSE)</f>
        <v>6335</v>
      </c>
      <c r="D35" s="19">
        <f>VLOOKUP(A35,'Tank properties'!$A$2:$E$34,3,FALSE)</f>
        <v>21.5</v>
      </c>
      <c r="E35" s="19">
        <f>VLOOKUP(A35,'Tank properties'!$A$2:$G$34,7,FALSE)</f>
        <v>43</v>
      </c>
      <c r="F35" s="19">
        <f>VLOOKUP(A35,'Tank properties'!$A$2:$E$34,4,FALSE)</f>
        <v>60</v>
      </c>
      <c r="G35" s="19">
        <f>VLOOKUP(A35,'Tank properties'!$A$2:$E$34,5,FALSE)</f>
        <v>58.59</v>
      </c>
      <c r="H35" s="20">
        <f t="shared" si="0"/>
        <v>0.7873031250000001</v>
      </c>
      <c r="I35" s="20">
        <f t="shared" si="1"/>
        <v>83.12608828125002</v>
      </c>
      <c r="J35" s="20">
        <f t="shared" si="2"/>
        <v>1.5986809298250002</v>
      </c>
      <c r="K35" s="19">
        <f t="shared" si="3"/>
        <v>105.58333333333333</v>
      </c>
    </row>
    <row r="36" spans="1:11">
      <c r="H36" s="18"/>
    </row>
    <row r="37" spans="1:11">
      <c r="H37" s="18"/>
    </row>
  </sheetData>
  <autoFilter ref="A5:J5" xr:uid="{00000000-0009-0000-0000-000001000000}">
    <sortState xmlns:xlrd2="http://schemas.microsoft.com/office/spreadsheetml/2017/richdata2" ref="A6:J35">
      <sortCondition ref="A5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8FC1A5-8E84-4DAA-AF3F-E9215615A82C}">
  <sheetPr codeName="Sheet3"/>
  <dimension ref="A1:H34"/>
  <sheetViews>
    <sheetView workbookViewId="0">
      <selection activeCell="C38" sqref="C38"/>
    </sheetView>
  </sheetViews>
  <sheetFormatPr defaultRowHeight="14.5"/>
  <cols>
    <col min="1" max="7" width="13.6328125" customWidth="1"/>
  </cols>
  <sheetData>
    <row r="1" spans="1:8" ht="39">
      <c r="A1" s="14" t="s">
        <v>0</v>
      </c>
      <c r="B1" s="14" t="s">
        <v>27</v>
      </c>
      <c r="C1" s="14" t="s">
        <v>28</v>
      </c>
      <c r="D1" s="14" t="s">
        <v>29</v>
      </c>
      <c r="E1" s="15" t="s">
        <v>7</v>
      </c>
      <c r="F1" s="16" t="s">
        <v>30</v>
      </c>
      <c r="G1" s="16" t="s">
        <v>26</v>
      </c>
      <c r="H1" s="22" t="s">
        <v>36</v>
      </c>
    </row>
    <row r="2" spans="1:8">
      <c r="A2" s="2">
        <v>1</v>
      </c>
      <c r="B2" s="3">
        <v>4153</v>
      </c>
      <c r="C2" s="2">
        <v>44.8</v>
      </c>
      <c r="D2" s="2">
        <v>250</v>
      </c>
      <c r="E2" s="2">
        <v>9.9499999999999993</v>
      </c>
      <c r="F2" s="13" t="s">
        <v>15</v>
      </c>
      <c r="G2" s="2">
        <v>19</v>
      </c>
      <c r="H2" s="7">
        <v>34</v>
      </c>
    </row>
    <row r="3" spans="1:8">
      <c r="A3" s="2">
        <v>2</v>
      </c>
      <c r="B3" s="2">
        <v>11406</v>
      </c>
      <c r="C3" s="2">
        <v>27.3</v>
      </c>
      <c r="D3" s="2">
        <v>105</v>
      </c>
      <c r="E3" s="2">
        <v>39.71</v>
      </c>
      <c r="F3" s="13" t="s">
        <v>16</v>
      </c>
      <c r="G3" s="2">
        <v>42</v>
      </c>
      <c r="H3" s="7">
        <v>41</v>
      </c>
    </row>
    <row r="4" spans="1:8">
      <c r="A4" s="2">
        <v>3</v>
      </c>
      <c r="B4" s="2">
        <v>12642</v>
      </c>
      <c r="C4" s="2">
        <v>33.4</v>
      </c>
      <c r="D4" s="2">
        <v>87</v>
      </c>
      <c r="E4" s="2">
        <v>26.3</v>
      </c>
      <c r="F4" s="13" t="s">
        <v>16</v>
      </c>
      <c r="G4" s="2">
        <v>41</v>
      </c>
      <c r="H4" s="7">
        <v>38</v>
      </c>
    </row>
    <row r="5" spans="1:8">
      <c r="A5" s="2">
        <v>4</v>
      </c>
      <c r="B5" s="2">
        <v>1807</v>
      </c>
      <c r="C5" s="2">
        <v>34.299999999999997</v>
      </c>
      <c r="D5" s="2">
        <v>120</v>
      </c>
      <c r="E5" s="2">
        <v>22.07</v>
      </c>
      <c r="F5" s="13" t="s">
        <v>16</v>
      </c>
      <c r="G5" s="2">
        <v>40</v>
      </c>
      <c r="H5" s="7">
        <v>34</v>
      </c>
    </row>
    <row r="6" spans="1:8">
      <c r="A6" s="2">
        <v>5</v>
      </c>
      <c r="B6" s="2">
        <v>863</v>
      </c>
      <c r="C6" s="2">
        <v>42.2</v>
      </c>
      <c r="D6" s="2">
        <v>100</v>
      </c>
      <c r="E6" s="2">
        <v>12.06</v>
      </c>
      <c r="F6" s="13" t="s">
        <v>16</v>
      </c>
      <c r="G6" s="2">
        <v>43</v>
      </c>
      <c r="H6" s="7">
        <v>46</v>
      </c>
    </row>
    <row r="7" spans="1:8">
      <c r="A7" s="2">
        <v>6</v>
      </c>
      <c r="B7" s="3">
        <v>6200</v>
      </c>
      <c r="C7" s="2">
        <v>36.4</v>
      </c>
      <c r="D7" s="2">
        <v>130</v>
      </c>
      <c r="E7" s="2">
        <v>19.27</v>
      </c>
      <c r="F7" s="13" t="s">
        <v>16</v>
      </c>
      <c r="G7" s="2">
        <v>39</v>
      </c>
      <c r="H7" s="7">
        <v>33</v>
      </c>
    </row>
    <row r="8" spans="1:8">
      <c r="A8" s="2">
        <v>7</v>
      </c>
      <c r="B8" s="3">
        <v>977</v>
      </c>
      <c r="C8" s="2">
        <v>19.8</v>
      </c>
      <c r="D8" s="2">
        <v>200</v>
      </c>
      <c r="E8" s="2">
        <v>67.81</v>
      </c>
      <c r="F8" s="13" t="s">
        <v>17</v>
      </c>
      <c r="G8" s="2">
        <v>20</v>
      </c>
      <c r="H8" s="7">
        <v>40</v>
      </c>
    </row>
    <row r="9" spans="1:8">
      <c r="A9" s="2">
        <v>8</v>
      </c>
      <c r="B9" s="3">
        <v>48</v>
      </c>
      <c r="C9" s="2">
        <v>16.399999999999999</v>
      </c>
      <c r="D9" s="2">
        <v>50</v>
      </c>
      <c r="E9" s="2">
        <v>96.81</v>
      </c>
      <c r="F9" s="13" t="s">
        <v>17</v>
      </c>
      <c r="G9" s="2">
        <v>20</v>
      </c>
      <c r="H9" s="7">
        <v>40</v>
      </c>
    </row>
    <row r="10" spans="1:8">
      <c r="A10" s="2">
        <v>9</v>
      </c>
      <c r="B10" s="3">
        <v>18</v>
      </c>
      <c r="C10" s="2">
        <v>35.700000000000003</v>
      </c>
      <c r="D10" s="2">
        <v>65</v>
      </c>
      <c r="E10" s="2">
        <v>25.47</v>
      </c>
      <c r="F10" s="13" t="s">
        <v>17</v>
      </c>
      <c r="G10" s="2">
        <v>20</v>
      </c>
      <c r="H10" s="7">
        <v>40</v>
      </c>
    </row>
    <row r="11" spans="1:8">
      <c r="A11" s="2">
        <v>10</v>
      </c>
      <c r="B11" s="3">
        <v>89</v>
      </c>
      <c r="C11" s="2">
        <v>51.6</v>
      </c>
      <c r="D11" s="2">
        <v>30</v>
      </c>
      <c r="E11" s="2">
        <v>14.19</v>
      </c>
      <c r="F11" s="13" t="s">
        <v>17</v>
      </c>
      <c r="G11" s="2">
        <v>20</v>
      </c>
      <c r="H11" s="7">
        <v>40</v>
      </c>
    </row>
    <row r="12" spans="1:8">
      <c r="A12" s="2">
        <v>11</v>
      </c>
      <c r="B12" s="3">
        <v>2909</v>
      </c>
      <c r="C12" s="2">
        <v>22.3</v>
      </c>
      <c r="D12" s="2">
        <v>250</v>
      </c>
      <c r="E12" s="2">
        <v>59.43</v>
      </c>
      <c r="F12" s="13" t="s">
        <v>18</v>
      </c>
      <c r="G12" s="2">
        <v>42</v>
      </c>
      <c r="H12" s="7">
        <v>36</v>
      </c>
    </row>
    <row r="13" spans="1:8">
      <c r="A13" s="2">
        <v>12</v>
      </c>
      <c r="B13" s="3">
        <v>2594</v>
      </c>
      <c r="C13" s="2">
        <v>43.9</v>
      </c>
      <c r="D13" s="2">
        <v>250</v>
      </c>
      <c r="E13" s="2">
        <v>13.96</v>
      </c>
      <c r="F13" s="13" t="s">
        <v>18</v>
      </c>
      <c r="G13" s="2">
        <v>42</v>
      </c>
      <c r="H13" s="7">
        <v>42</v>
      </c>
    </row>
    <row r="14" spans="1:8">
      <c r="A14" s="2">
        <v>13</v>
      </c>
      <c r="B14" s="3">
        <v>793</v>
      </c>
      <c r="C14" s="2">
        <v>46.4</v>
      </c>
      <c r="D14" s="2">
        <v>2</v>
      </c>
      <c r="E14" s="2">
        <v>8.5299999999999994</v>
      </c>
      <c r="F14" s="13" t="s">
        <v>19</v>
      </c>
      <c r="G14" s="2">
        <v>61</v>
      </c>
      <c r="H14" s="7">
        <v>200</v>
      </c>
    </row>
    <row r="15" spans="1:8">
      <c r="A15" s="2">
        <v>14</v>
      </c>
      <c r="B15" s="3">
        <v>2744</v>
      </c>
      <c r="C15" s="2">
        <v>30.5</v>
      </c>
      <c r="D15" s="2">
        <v>4</v>
      </c>
      <c r="E15" s="2">
        <v>31.52</v>
      </c>
      <c r="F15" s="13" t="s">
        <v>19</v>
      </c>
      <c r="G15" s="2">
        <v>59</v>
      </c>
      <c r="H15" s="7">
        <v>200</v>
      </c>
    </row>
    <row r="16" spans="1:8">
      <c r="A16" s="2">
        <v>15</v>
      </c>
      <c r="B16" s="2">
        <v>584</v>
      </c>
      <c r="C16" s="2">
        <v>47.6</v>
      </c>
      <c r="D16" s="2">
        <v>5</v>
      </c>
      <c r="E16" s="2">
        <v>6.52</v>
      </c>
      <c r="F16" s="13" t="s">
        <v>19</v>
      </c>
      <c r="G16" s="2">
        <v>61</v>
      </c>
      <c r="H16" s="7">
        <v>200</v>
      </c>
    </row>
    <row r="17" spans="1:8">
      <c r="A17" s="2">
        <v>16</v>
      </c>
      <c r="B17" s="3">
        <v>1084</v>
      </c>
      <c r="C17" s="2">
        <v>50</v>
      </c>
      <c r="D17" s="2">
        <v>2</v>
      </c>
      <c r="E17" s="2">
        <v>5.83</v>
      </c>
      <c r="F17" s="13" t="s">
        <v>19</v>
      </c>
      <c r="G17" s="2">
        <v>61</v>
      </c>
      <c r="H17" s="7">
        <v>200</v>
      </c>
    </row>
    <row r="18" spans="1:8">
      <c r="A18" s="2">
        <v>17</v>
      </c>
      <c r="B18" s="2">
        <v>4594</v>
      </c>
      <c r="C18" s="2">
        <v>36.6</v>
      </c>
      <c r="D18" s="2">
        <v>2</v>
      </c>
      <c r="E18" s="2">
        <v>23.26</v>
      </c>
      <c r="F18" s="13" t="s">
        <v>19</v>
      </c>
      <c r="G18" s="2">
        <v>58</v>
      </c>
      <c r="H18" s="7">
        <v>200</v>
      </c>
    </row>
    <row r="19" spans="1:8">
      <c r="A19" s="2">
        <v>18</v>
      </c>
      <c r="B19" s="3">
        <v>1015</v>
      </c>
      <c r="C19" s="2">
        <v>38.9</v>
      </c>
      <c r="D19" s="2">
        <v>10</v>
      </c>
      <c r="E19" s="2">
        <v>20.239999999999998</v>
      </c>
      <c r="F19" s="13" t="s">
        <v>19</v>
      </c>
      <c r="G19" s="2">
        <v>58</v>
      </c>
      <c r="H19" s="7">
        <v>200</v>
      </c>
    </row>
    <row r="20" spans="1:8">
      <c r="A20" s="2">
        <v>19</v>
      </c>
      <c r="B20" s="2">
        <v>291</v>
      </c>
      <c r="C20" s="2">
        <v>44.3</v>
      </c>
      <c r="D20" s="2">
        <v>2</v>
      </c>
      <c r="E20" s="2">
        <v>13.81</v>
      </c>
      <c r="F20" s="13" t="s">
        <v>19</v>
      </c>
      <c r="G20" s="2">
        <v>58</v>
      </c>
      <c r="H20" s="7">
        <v>200</v>
      </c>
    </row>
    <row r="21" spans="1:8">
      <c r="A21" s="2">
        <v>20</v>
      </c>
      <c r="B21" s="3">
        <v>3113</v>
      </c>
      <c r="C21" s="2">
        <v>46.4</v>
      </c>
      <c r="D21" s="2">
        <v>10</v>
      </c>
      <c r="E21" s="2">
        <v>7.91</v>
      </c>
      <c r="F21" s="13" t="s">
        <v>19</v>
      </c>
      <c r="G21" s="2">
        <v>59</v>
      </c>
      <c r="H21" s="7">
        <v>200</v>
      </c>
    </row>
    <row r="22" spans="1:8">
      <c r="A22" s="2">
        <v>21</v>
      </c>
      <c r="B22" s="3">
        <v>14974</v>
      </c>
      <c r="C22" s="2">
        <v>43.1</v>
      </c>
      <c r="D22" s="2">
        <v>180</v>
      </c>
      <c r="E22" s="2">
        <v>9.36</v>
      </c>
      <c r="F22" s="13" t="s">
        <v>20</v>
      </c>
      <c r="G22" s="2">
        <v>47</v>
      </c>
      <c r="H22" s="7">
        <v>48</v>
      </c>
    </row>
    <row r="23" spans="1:8">
      <c r="A23" s="2">
        <v>22</v>
      </c>
      <c r="B23" s="3">
        <v>6992</v>
      </c>
      <c r="C23" s="2">
        <v>42.7</v>
      </c>
      <c r="D23" s="2">
        <v>63</v>
      </c>
      <c r="E23" s="2">
        <v>8.4600000000000009</v>
      </c>
      <c r="F23" s="13" t="s">
        <v>20</v>
      </c>
      <c r="G23" s="2">
        <v>44</v>
      </c>
      <c r="H23" s="7">
        <v>45</v>
      </c>
    </row>
    <row r="24" spans="1:8">
      <c r="A24" s="2">
        <v>23</v>
      </c>
      <c r="B24" s="2">
        <v>1358</v>
      </c>
      <c r="C24" s="2">
        <v>51.9</v>
      </c>
      <c r="D24" s="2">
        <v>27</v>
      </c>
      <c r="E24" s="2">
        <v>10.28</v>
      </c>
      <c r="F24" s="13" t="s">
        <v>21</v>
      </c>
      <c r="G24" s="2">
        <v>48</v>
      </c>
      <c r="H24" s="7">
        <v>39</v>
      </c>
    </row>
    <row r="25" spans="1:8">
      <c r="A25" s="2">
        <v>24</v>
      </c>
      <c r="B25" s="3">
        <v>53</v>
      </c>
      <c r="C25" s="2">
        <v>43</v>
      </c>
      <c r="D25" s="2">
        <v>1</v>
      </c>
      <c r="E25" s="2">
        <v>12.35</v>
      </c>
      <c r="F25" s="13" t="s">
        <v>21</v>
      </c>
      <c r="G25" s="2">
        <v>41</v>
      </c>
      <c r="H25" s="7">
        <v>36</v>
      </c>
    </row>
    <row r="26" spans="1:8">
      <c r="A26" s="2">
        <v>25</v>
      </c>
      <c r="B26" s="3">
        <v>926</v>
      </c>
      <c r="C26" s="2">
        <v>89</v>
      </c>
      <c r="D26" s="2">
        <v>1</v>
      </c>
      <c r="E26" s="2">
        <v>0.09</v>
      </c>
      <c r="F26" s="13" t="s">
        <v>19</v>
      </c>
      <c r="G26" s="2">
        <v>58</v>
      </c>
      <c r="H26" s="7">
        <v>200</v>
      </c>
    </row>
    <row r="27" spans="1:8">
      <c r="A27" s="2">
        <v>26</v>
      </c>
      <c r="B27" s="2">
        <v>9210</v>
      </c>
      <c r="C27" s="2">
        <v>56.2</v>
      </c>
      <c r="D27" s="2">
        <v>1</v>
      </c>
      <c r="E27" s="2">
        <v>3.93</v>
      </c>
      <c r="F27" s="13" t="s">
        <v>19</v>
      </c>
      <c r="G27" s="2">
        <v>58</v>
      </c>
      <c r="H27" s="7">
        <v>200</v>
      </c>
    </row>
    <row r="28" spans="1:8">
      <c r="A28" s="2">
        <v>27</v>
      </c>
      <c r="B28" s="2">
        <v>235</v>
      </c>
      <c r="C28" s="2">
        <v>54</v>
      </c>
      <c r="D28" s="2">
        <v>2</v>
      </c>
      <c r="E28" s="2">
        <v>6.53</v>
      </c>
      <c r="F28" s="13" t="s">
        <v>19</v>
      </c>
      <c r="G28" s="2">
        <v>59</v>
      </c>
      <c r="H28" s="7">
        <v>200</v>
      </c>
    </row>
    <row r="29" spans="1:8">
      <c r="A29" s="2">
        <v>28</v>
      </c>
      <c r="B29" s="2">
        <v>2846</v>
      </c>
      <c r="C29" s="2">
        <v>30.2</v>
      </c>
      <c r="D29" s="2">
        <v>30</v>
      </c>
      <c r="E29" s="2">
        <v>31.93</v>
      </c>
      <c r="F29" s="13" t="s">
        <v>22</v>
      </c>
      <c r="G29" s="2">
        <v>46</v>
      </c>
      <c r="H29" s="7">
        <v>38</v>
      </c>
    </row>
    <row r="30" spans="1:8">
      <c r="A30" s="2">
        <v>29</v>
      </c>
      <c r="B30" s="3">
        <v>21601</v>
      </c>
      <c r="C30" s="2">
        <v>43.5</v>
      </c>
      <c r="D30" s="2">
        <v>61</v>
      </c>
      <c r="E30" s="2">
        <v>10.039999999999999</v>
      </c>
      <c r="F30" s="13" t="s">
        <v>22</v>
      </c>
      <c r="G30" s="2">
        <v>42</v>
      </c>
      <c r="H30" s="7">
        <v>41</v>
      </c>
    </row>
    <row r="31" spans="1:8">
      <c r="A31" s="2">
        <v>30</v>
      </c>
      <c r="B31" s="3">
        <v>1639</v>
      </c>
      <c r="C31" s="2">
        <v>34.200000000000003</v>
      </c>
      <c r="D31" s="2">
        <v>15</v>
      </c>
      <c r="E31" s="2">
        <v>23.1</v>
      </c>
      <c r="F31" s="13" t="s">
        <v>22</v>
      </c>
      <c r="G31" s="2">
        <v>42</v>
      </c>
      <c r="H31" s="7">
        <v>36</v>
      </c>
    </row>
    <row r="32" spans="1:8">
      <c r="A32" s="2">
        <v>31</v>
      </c>
      <c r="B32" s="3">
        <v>2047</v>
      </c>
      <c r="C32" s="2">
        <v>32.1</v>
      </c>
      <c r="D32" s="2">
        <v>125</v>
      </c>
      <c r="E32" s="2">
        <v>23.91</v>
      </c>
      <c r="F32" s="13" t="s">
        <v>23</v>
      </c>
      <c r="G32" s="2">
        <v>45</v>
      </c>
      <c r="H32" s="7">
        <v>38</v>
      </c>
    </row>
    <row r="33" spans="1:8">
      <c r="A33" s="2">
        <v>32</v>
      </c>
      <c r="B33" s="3">
        <v>77319</v>
      </c>
      <c r="C33" s="2">
        <v>50.6</v>
      </c>
      <c r="D33" s="2">
        <v>142</v>
      </c>
      <c r="E33" s="2">
        <v>2.15</v>
      </c>
      <c r="F33" s="13" t="s">
        <v>23</v>
      </c>
      <c r="G33" s="2">
        <v>48</v>
      </c>
      <c r="H33" s="7">
        <v>121</v>
      </c>
    </row>
    <row r="34" spans="1:8">
      <c r="A34" s="2">
        <v>33</v>
      </c>
      <c r="B34" s="3">
        <v>6335</v>
      </c>
      <c r="C34" s="2">
        <v>21.5</v>
      </c>
      <c r="D34" s="2">
        <v>60</v>
      </c>
      <c r="E34" s="2">
        <v>58.59</v>
      </c>
      <c r="F34" s="13" t="s">
        <v>23</v>
      </c>
      <c r="G34" s="2">
        <v>43</v>
      </c>
      <c r="H34" s="7">
        <v>44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N76"/>
  <sheetViews>
    <sheetView workbookViewId="0">
      <selection activeCell="I36" sqref="I36"/>
    </sheetView>
  </sheetViews>
  <sheetFormatPr defaultRowHeight="14.5"/>
  <cols>
    <col min="1" max="2" width="9.08984375" style="4"/>
    <col min="3" max="3" width="18.08984375" style="4" customWidth="1"/>
    <col min="4" max="4" width="14.90625" style="4" customWidth="1"/>
    <col min="5" max="5" width="17.54296875" style="4" customWidth="1"/>
    <col min="6" max="6" width="14.453125" style="4" customWidth="1"/>
    <col min="8" max="11" width="16.453125" customWidth="1"/>
    <col min="12" max="12" width="23.6328125" customWidth="1"/>
  </cols>
  <sheetData>
    <row r="1" spans="1:27" s="6" customFormat="1">
      <c r="A1" s="6" t="s">
        <v>11</v>
      </c>
    </row>
    <row r="2" spans="1:27" s="6" customFormat="1" ht="15" thickBot="1"/>
    <row r="3" spans="1:27" ht="21">
      <c r="A3" s="4" t="s">
        <v>0</v>
      </c>
      <c r="B3" s="4" t="s">
        <v>1</v>
      </c>
      <c r="C3" s="4" t="s">
        <v>4</v>
      </c>
      <c r="D3" s="4" t="s">
        <v>5</v>
      </c>
      <c r="E3" s="4" t="s">
        <v>6</v>
      </c>
      <c r="F3" s="4" t="s">
        <v>7</v>
      </c>
      <c r="H3" s="4" t="s">
        <v>8</v>
      </c>
      <c r="I3" s="4" t="s">
        <v>8</v>
      </c>
      <c r="J3" s="4" t="s">
        <v>9</v>
      </c>
      <c r="K3" s="4" t="s">
        <v>10</v>
      </c>
      <c r="M3" s="1" t="s">
        <v>0</v>
      </c>
      <c r="N3" s="1" t="s">
        <v>4</v>
      </c>
      <c r="O3" s="1" t="s">
        <v>5</v>
      </c>
      <c r="P3" s="1" t="s">
        <v>6</v>
      </c>
      <c r="Q3" s="2" t="s">
        <v>7</v>
      </c>
      <c r="T3" t="s">
        <v>24</v>
      </c>
      <c r="V3">
        <v>0</v>
      </c>
      <c r="X3">
        <v>0</v>
      </c>
      <c r="Z3" s="11" t="s">
        <v>12</v>
      </c>
      <c r="AA3" s="11" t="s">
        <v>14</v>
      </c>
    </row>
    <row r="4" spans="1:27">
      <c r="A4" s="4">
        <v>32</v>
      </c>
      <c r="B4" s="4" t="s">
        <v>3</v>
      </c>
      <c r="C4" s="4">
        <f t="shared" ref="C4:C36" si="0">VLOOKUP(A4,$M$4:$Q$36,2,FALSE)</f>
        <v>77319</v>
      </c>
      <c r="D4" s="4">
        <f t="shared" ref="D4:D36" si="1">VLOOKUP(A4,$M$4:$Q$36,3,FALSE)</f>
        <v>50.6</v>
      </c>
      <c r="E4" s="4">
        <f t="shared" ref="E4:E36" si="2">VLOOKUP(A4,$M$4:$Q$36,4,FALSE)</f>
        <v>142</v>
      </c>
      <c r="F4" s="4">
        <f t="shared" ref="F4:F36" si="3">VLOOKUP(A4,$M$4:$Q$36,5,FALSE)</f>
        <v>2.15</v>
      </c>
      <c r="G4">
        <f>D4/16</f>
        <v>3.1625000000000001</v>
      </c>
      <c r="H4" s="5">
        <f>(F4/100)*(D4/16)</f>
        <v>6.7993749999999992E-2</v>
      </c>
      <c r="I4" s="5">
        <f>IF(H4&gt;1,1,H4)</f>
        <v>6.7993749999999992E-2</v>
      </c>
      <c r="J4">
        <f>(C4*I4)/E4</f>
        <v>37.022596874999991</v>
      </c>
      <c r="K4">
        <f>J4*1.202*16*(1/1000)</f>
        <v>0.71201858309999977</v>
      </c>
      <c r="M4" s="2">
        <v>1</v>
      </c>
      <c r="N4" s="3">
        <v>4153</v>
      </c>
      <c r="O4" s="2">
        <v>44.8</v>
      </c>
      <c r="P4" s="2">
        <v>250</v>
      </c>
      <c r="Q4" s="2">
        <v>9.9499999999999993</v>
      </c>
      <c r="R4" s="7" t="s">
        <v>15</v>
      </c>
      <c r="S4" s="7">
        <v>19</v>
      </c>
      <c r="V4">
        <v>10</v>
      </c>
      <c r="X4">
        <v>0.1</v>
      </c>
      <c r="Z4" s="8">
        <v>0</v>
      </c>
      <c r="AA4" s="9">
        <v>0</v>
      </c>
    </row>
    <row r="5" spans="1:27">
      <c r="A5" s="4">
        <v>29</v>
      </c>
      <c r="B5" s="4" t="s">
        <v>3</v>
      </c>
      <c r="C5" s="4">
        <f t="shared" si="0"/>
        <v>21601</v>
      </c>
      <c r="D5" s="4">
        <f t="shared" si="1"/>
        <v>43.5</v>
      </c>
      <c r="E5" s="4">
        <f t="shared" si="2"/>
        <v>61</v>
      </c>
      <c r="F5" s="4">
        <f t="shared" si="3"/>
        <v>10.039999999999999</v>
      </c>
      <c r="G5">
        <f t="shared" ref="G5:G36" si="4">D5/16</f>
        <v>2.71875</v>
      </c>
      <c r="H5" s="5">
        <f t="shared" ref="H5:H36" si="5">(F5/100)*(D5/16)</f>
        <v>0.2729625</v>
      </c>
      <c r="I5" s="5">
        <f t="shared" ref="I5:I36" si="6">IF(H5&gt;1,1,H5)</f>
        <v>0.2729625</v>
      </c>
      <c r="J5">
        <f t="shared" ref="J5:J36" si="7">(C5*I5)/E5</f>
        <v>96.660048565573774</v>
      </c>
      <c r="K5">
        <f t="shared" ref="K5:K36" si="8">J5*1.202*16*(1/1000)</f>
        <v>1.8589660540131148</v>
      </c>
      <c r="M5" s="2">
        <v>2</v>
      </c>
      <c r="N5" s="3">
        <v>11406</v>
      </c>
      <c r="O5" s="2">
        <v>27.3</v>
      </c>
      <c r="P5" s="2">
        <v>105</v>
      </c>
      <c r="Q5" s="2">
        <v>39.71</v>
      </c>
      <c r="R5" s="7" t="s">
        <v>16</v>
      </c>
      <c r="S5" s="7">
        <v>42</v>
      </c>
      <c r="T5" s="12">
        <v>5.95</v>
      </c>
      <c r="V5">
        <v>20</v>
      </c>
      <c r="X5">
        <v>0.2</v>
      </c>
      <c r="Z5" s="8">
        <v>10</v>
      </c>
      <c r="AA5" s="9">
        <v>11</v>
      </c>
    </row>
    <row r="6" spans="1:27">
      <c r="A6" s="4">
        <v>21</v>
      </c>
      <c r="B6" s="4" t="s">
        <v>2</v>
      </c>
      <c r="C6" s="4">
        <f t="shared" si="0"/>
        <v>14974</v>
      </c>
      <c r="D6" s="4">
        <f t="shared" si="1"/>
        <v>43.1</v>
      </c>
      <c r="E6" s="4">
        <f t="shared" si="2"/>
        <v>180</v>
      </c>
      <c r="F6" s="4">
        <f t="shared" si="3"/>
        <v>9.36</v>
      </c>
      <c r="G6">
        <f t="shared" si="4"/>
        <v>2.6937500000000001</v>
      </c>
      <c r="H6" s="5">
        <f t="shared" si="5"/>
        <v>0.252135</v>
      </c>
      <c r="I6" s="5">
        <f t="shared" si="6"/>
        <v>0.252135</v>
      </c>
      <c r="J6">
        <f t="shared" si="7"/>
        <v>20.974830499999999</v>
      </c>
      <c r="K6">
        <f t="shared" si="8"/>
        <v>0.40338794017599999</v>
      </c>
      <c r="M6" s="2">
        <v>3</v>
      </c>
      <c r="N6" s="3">
        <v>12642</v>
      </c>
      <c r="O6" s="2">
        <v>33.4</v>
      </c>
      <c r="P6" s="2">
        <v>87</v>
      </c>
      <c r="Q6" s="2">
        <v>26.3</v>
      </c>
      <c r="R6" s="7" t="s">
        <v>16</v>
      </c>
      <c r="S6" s="7">
        <v>41</v>
      </c>
      <c r="V6">
        <v>30</v>
      </c>
      <c r="X6">
        <v>0.3</v>
      </c>
      <c r="Z6" s="8">
        <v>20</v>
      </c>
      <c r="AA6" s="9">
        <v>8</v>
      </c>
    </row>
    <row r="7" spans="1:27">
      <c r="A7" s="4">
        <v>3</v>
      </c>
      <c r="B7" s="4" t="s">
        <v>3</v>
      </c>
      <c r="C7" s="4">
        <f t="shared" si="0"/>
        <v>12642</v>
      </c>
      <c r="D7" s="4">
        <f t="shared" si="1"/>
        <v>33.4</v>
      </c>
      <c r="E7" s="4">
        <f t="shared" si="2"/>
        <v>87</v>
      </c>
      <c r="F7" s="4">
        <f t="shared" si="3"/>
        <v>26.3</v>
      </c>
      <c r="G7">
        <f t="shared" si="4"/>
        <v>2.0874999999999999</v>
      </c>
      <c r="H7" s="5">
        <f t="shared" si="5"/>
        <v>0.54901250000000001</v>
      </c>
      <c r="I7" s="5">
        <f t="shared" si="6"/>
        <v>0.54901250000000001</v>
      </c>
      <c r="J7">
        <f t="shared" si="7"/>
        <v>79.777195689655173</v>
      </c>
      <c r="K7">
        <f t="shared" si="8"/>
        <v>1.5342750275034482</v>
      </c>
      <c r="M7" s="2">
        <v>4</v>
      </c>
      <c r="N7" s="3">
        <v>1807</v>
      </c>
      <c r="O7" s="2">
        <v>34.299999999999997</v>
      </c>
      <c r="P7" s="2">
        <v>120</v>
      </c>
      <c r="Q7" s="2">
        <v>22.07</v>
      </c>
      <c r="R7" s="7" t="s">
        <v>16</v>
      </c>
      <c r="S7" s="7">
        <v>40</v>
      </c>
      <c r="V7">
        <v>40</v>
      </c>
      <c r="X7">
        <v>0.4</v>
      </c>
      <c r="Z7" s="8">
        <v>30</v>
      </c>
      <c r="AA7" s="9">
        <v>7</v>
      </c>
    </row>
    <row r="8" spans="1:27">
      <c r="A8" s="4">
        <v>2</v>
      </c>
      <c r="B8" s="4" t="s">
        <v>3</v>
      </c>
      <c r="C8" s="4">
        <f t="shared" si="0"/>
        <v>11406</v>
      </c>
      <c r="D8" s="4">
        <f t="shared" si="1"/>
        <v>27.3</v>
      </c>
      <c r="E8" s="4">
        <f t="shared" si="2"/>
        <v>105</v>
      </c>
      <c r="F8" s="4">
        <f t="shared" si="3"/>
        <v>39.71</v>
      </c>
      <c r="G8">
        <f t="shared" si="4"/>
        <v>1.70625</v>
      </c>
      <c r="H8" s="5">
        <f t="shared" si="5"/>
        <v>0.67755187500000003</v>
      </c>
      <c r="I8" s="5">
        <f t="shared" si="6"/>
        <v>0.67755187500000003</v>
      </c>
      <c r="J8">
        <f t="shared" si="7"/>
        <v>73.601492250000007</v>
      </c>
      <c r="K8">
        <f t="shared" si="8"/>
        <v>1.4155038989520001</v>
      </c>
      <c r="M8" s="2">
        <v>5</v>
      </c>
      <c r="N8" s="2">
        <v>863</v>
      </c>
      <c r="O8" s="2">
        <v>42.2</v>
      </c>
      <c r="P8" s="2">
        <v>100</v>
      </c>
      <c r="Q8" s="2">
        <v>12.06</v>
      </c>
      <c r="R8" s="7" t="s">
        <v>16</v>
      </c>
      <c r="S8" s="7">
        <v>43</v>
      </c>
      <c r="V8">
        <v>50</v>
      </c>
      <c r="X8">
        <v>0.5</v>
      </c>
      <c r="Z8" s="8">
        <v>40</v>
      </c>
      <c r="AA8" s="9">
        <v>3</v>
      </c>
    </row>
    <row r="9" spans="1:27">
      <c r="A9" s="4">
        <v>26</v>
      </c>
      <c r="B9" s="4" t="s">
        <v>3</v>
      </c>
      <c r="C9" s="4">
        <f t="shared" si="0"/>
        <v>9210</v>
      </c>
      <c r="D9" s="4">
        <f t="shared" si="1"/>
        <v>56.2</v>
      </c>
      <c r="E9" s="4">
        <f t="shared" si="2"/>
        <v>1</v>
      </c>
      <c r="F9" s="4">
        <f t="shared" si="3"/>
        <v>3.93</v>
      </c>
      <c r="G9">
        <f t="shared" si="4"/>
        <v>3.5125000000000002</v>
      </c>
      <c r="H9" s="5">
        <f t="shared" si="5"/>
        <v>0.13804125</v>
      </c>
      <c r="I9" s="5">
        <f t="shared" si="6"/>
        <v>0.13804125</v>
      </c>
      <c r="J9">
        <f t="shared" si="7"/>
        <v>1271.3599125000001</v>
      </c>
      <c r="K9">
        <f t="shared" si="8"/>
        <v>24.450793837199999</v>
      </c>
      <c r="M9" s="2">
        <v>6</v>
      </c>
      <c r="N9" s="3">
        <v>6200</v>
      </c>
      <c r="O9" s="2">
        <v>36.4</v>
      </c>
      <c r="P9" s="2">
        <v>130</v>
      </c>
      <c r="Q9" s="2">
        <v>19.27</v>
      </c>
      <c r="R9" s="7" t="s">
        <v>16</v>
      </c>
      <c r="S9" s="7">
        <v>39</v>
      </c>
      <c r="V9">
        <v>60</v>
      </c>
      <c r="X9">
        <v>0.6</v>
      </c>
      <c r="Z9" s="8">
        <v>50</v>
      </c>
      <c r="AA9" s="9">
        <v>0</v>
      </c>
    </row>
    <row r="10" spans="1:27">
      <c r="A10" s="4">
        <v>22</v>
      </c>
      <c r="B10" s="4" t="s">
        <v>2</v>
      </c>
      <c r="C10" s="4">
        <f t="shared" si="0"/>
        <v>6992</v>
      </c>
      <c r="D10" s="4">
        <f t="shared" si="1"/>
        <v>42.7</v>
      </c>
      <c r="E10" s="4">
        <f t="shared" si="2"/>
        <v>63</v>
      </c>
      <c r="F10" s="4">
        <f t="shared" si="3"/>
        <v>8.4600000000000009</v>
      </c>
      <c r="G10">
        <f t="shared" si="4"/>
        <v>2.6687500000000002</v>
      </c>
      <c r="H10" s="5">
        <f t="shared" si="5"/>
        <v>0.22577625000000004</v>
      </c>
      <c r="I10" s="5">
        <f t="shared" si="6"/>
        <v>0.22577625000000004</v>
      </c>
      <c r="J10">
        <f t="shared" si="7"/>
        <v>25.057580000000002</v>
      </c>
      <c r="K10">
        <f t="shared" si="8"/>
        <v>0.48190737855999999</v>
      </c>
      <c r="M10" s="2">
        <v>7</v>
      </c>
      <c r="N10" s="2">
        <v>977</v>
      </c>
      <c r="O10" s="2">
        <v>19.8</v>
      </c>
      <c r="P10" s="2">
        <v>200</v>
      </c>
      <c r="Q10" s="2">
        <v>67.81</v>
      </c>
      <c r="R10" s="7" t="s">
        <v>17</v>
      </c>
      <c r="S10" s="7">
        <v>20</v>
      </c>
      <c r="T10" s="12">
        <v>9</v>
      </c>
      <c r="V10">
        <v>70</v>
      </c>
      <c r="X10">
        <v>0.7</v>
      </c>
      <c r="Z10" s="8">
        <v>60</v>
      </c>
      <c r="AA10" s="9">
        <v>2</v>
      </c>
    </row>
    <row r="11" spans="1:27">
      <c r="A11" s="4">
        <v>33</v>
      </c>
      <c r="B11" s="4" t="s">
        <v>2</v>
      </c>
      <c r="C11" s="4">
        <f t="shared" si="0"/>
        <v>6335</v>
      </c>
      <c r="D11" s="4">
        <f t="shared" si="1"/>
        <v>21.5</v>
      </c>
      <c r="E11" s="4">
        <f t="shared" si="2"/>
        <v>60</v>
      </c>
      <c r="F11" s="4">
        <f t="shared" si="3"/>
        <v>58.59</v>
      </c>
      <c r="G11">
        <f t="shared" si="4"/>
        <v>1.34375</v>
      </c>
      <c r="H11" s="5">
        <f t="shared" si="5"/>
        <v>0.7873031250000001</v>
      </c>
      <c r="I11" s="5">
        <f t="shared" si="6"/>
        <v>0.7873031250000001</v>
      </c>
      <c r="J11">
        <f t="shared" si="7"/>
        <v>83.12608828125002</v>
      </c>
      <c r="K11">
        <f t="shared" si="8"/>
        <v>1.5986809298250002</v>
      </c>
      <c r="M11" s="2">
        <v>8</v>
      </c>
      <c r="N11" s="2">
        <v>48</v>
      </c>
      <c r="O11" s="2">
        <v>16.399999999999999</v>
      </c>
      <c r="P11" s="2">
        <v>50</v>
      </c>
      <c r="Q11" s="2">
        <v>96.81</v>
      </c>
      <c r="R11" s="7" t="s">
        <v>17</v>
      </c>
      <c r="S11" s="7">
        <v>20</v>
      </c>
      <c r="V11">
        <v>80</v>
      </c>
      <c r="X11">
        <v>0.8</v>
      </c>
      <c r="Z11" s="8">
        <v>70</v>
      </c>
      <c r="AA11" s="9">
        <v>1</v>
      </c>
    </row>
    <row r="12" spans="1:27">
      <c r="A12" s="4">
        <v>6</v>
      </c>
      <c r="B12" s="4" t="s">
        <v>3</v>
      </c>
      <c r="C12" s="4">
        <f t="shared" si="0"/>
        <v>6200</v>
      </c>
      <c r="D12" s="4">
        <f t="shared" si="1"/>
        <v>36.4</v>
      </c>
      <c r="E12" s="4">
        <f t="shared" si="2"/>
        <v>130</v>
      </c>
      <c r="F12" s="4">
        <f t="shared" si="3"/>
        <v>19.27</v>
      </c>
      <c r="G12">
        <f t="shared" si="4"/>
        <v>2.2749999999999999</v>
      </c>
      <c r="H12" s="5">
        <f t="shared" si="5"/>
        <v>0.43839249999999996</v>
      </c>
      <c r="I12" s="5">
        <f t="shared" si="6"/>
        <v>0.43839249999999996</v>
      </c>
      <c r="J12">
        <f t="shared" si="7"/>
        <v>20.907949999999996</v>
      </c>
      <c r="K12">
        <f t="shared" si="8"/>
        <v>0.40210169439999993</v>
      </c>
      <c r="M12" s="2">
        <v>9</v>
      </c>
      <c r="N12" s="2">
        <v>18</v>
      </c>
      <c r="O12" s="2">
        <v>35.700000000000003</v>
      </c>
      <c r="P12" s="2">
        <v>65</v>
      </c>
      <c r="Q12" s="2">
        <v>25.47</v>
      </c>
      <c r="R12" s="7" t="s">
        <v>17</v>
      </c>
      <c r="S12" s="7">
        <v>20</v>
      </c>
      <c r="V12">
        <v>90</v>
      </c>
      <c r="X12">
        <v>0.9</v>
      </c>
      <c r="Z12" s="8">
        <v>80</v>
      </c>
      <c r="AA12" s="9">
        <v>0</v>
      </c>
    </row>
    <row r="13" spans="1:27">
      <c r="A13" s="4">
        <v>17</v>
      </c>
      <c r="B13" s="4" t="s">
        <v>3</v>
      </c>
      <c r="C13" s="4">
        <f t="shared" si="0"/>
        <v>4594</v>
      </c>
      <c r="D13" s="4">
        <f t="shared" si="1"/>
        <v>36.6</v>
      </c>
      <c r="E13" s="4">
        <f t="shared" si="2"/>
        <v>2</v>
      </c>
      <c r="F13" s="4">
        <f t="shared" si="3"/>
        <v>23.26</v>
      </c>
      <c r="G13">
        <f t="shared" si="4"/>
        <v>2.2875000000000001</v>
      </c>
      <c r="H13" s="5">
        <f t="shared" si="5"/>
        <v>0.53207250000000006</v>
      </c>
      <c r="I13" s="5">
        <f t="shared" si="6"/>
        <v>0.53207250000000006</v>
      </c>
      <c r="J13">
        <f t="shared" si="7"/>
        <v>1222.1705325</v>
      </c>
      <c r="K13">
        <f t="shared" si="8"/>
        <v>23.504783681039999</v>
      </c>
      <c r="M13" s="2">
        <v>10</v>
      </c>
      <c r="N13" s="2">
        <v>89</v>
      </c>
      <c r="O13" s="2">
        <v>51.6</v>
      </c>
      <c r="P13" s="2">
        <v>30</v>
      </c>
      <c r="Q13" s="2">
        <v>14.19</v>
      </c>
      <c r="R13" s="7" t="s">
        <v>17</v>
      </c>
      <c r="S13" s="7">
        <v>20</v>
      </c>
      <c r="V13">
        <v>100</v>
      </c>
      <c r="X13">
        <v>1</v>
      </c>
      <c r="Z13" s="8">
        <v>90</v>
      </c>
      <c r="AA13" s="9">
        <v>0</v>
      </c>
    </row>
    <row r="14" spans="1:27">
      <c r="A14" s="4">
        <v>1</v>
      </c>
      <c r="B14" s="4" t="s">
        <v>2</v>
      </c>
      <c r="C14" s="4">
        <f t="shared" si="0"/>
        <v>4153</v>
      </c>
      <c r="D14" s="4">
        <f t="shared" si="1"/>
        <v>44.8</v>
      </c>
      <c r="E14" s="4">
        <f t="shared" si="2"/>
        <v>250</v>
      </c>
      <c r="F14" s="4">
        <f t="shared" si="3"/>
        <v>9.9499999999999993</v>
      </c>
      <c r="G14">
        <f t="shared" si="4"/>
        <v>2.8</v>
      </c>
      <c r="H14" s="5">
        <f t="shared" si="5"/>
        <v>0.27859999999999996</v>
      </c>
      <c r="I14" s="5">
        <f t="shared" si="6"/>
        <v>0.27859999999999996</v>
      </c>
      <c r="J14">
        <f t="shared" si="7"/>
        <v>4.6281032</v>
      </c>
      <c r="K14">
        <f t="shared" si="8"/>
        <v>8.9007680742399994E-2</v>
      </c>
      <c r="M14" s="2">
        <v>11</v>
      </c>
      <c r="N14" s="3">
        <v>2909</v>
      </c>
      <c r="O14" s="2">
        <v>22.3</v>
      </c>
      <c r="P14" s="2">
        <v>250</v>
      </c>
      <c r="Q14" s="2">
        <v>59.43</v>
      </c>
      <c r="R14" s="7" t="s">
        <v>18</v>
      </c>
      <c r="S14" s="7">
        <v>42</v>
      </c>
      <c r="T14" s="12">
        <v>8</v>
      </c>
      <c r="Z14" s="8">
        <v>100</v>
      </c>
      <c r="AA14" s="9">
        <v>1</v>
      </c>
    </row>
    <row r="15" spans="1:27" ht="15" thickBot="1">
      <c r="A15" s="4">
        <v>20</v>
      </c>
      <c r="B15" s="4" t="s">
        <v>3</v>
      </c>
      <c r="C15" s="4">
        <f t="shared" si="0"/>
        <v>3113</v>
      </c>
      <c r="D15" s="4">
        <f t="shared" si="1"/>
        <v>46.4</v>
      </c>
      <c r="E15" s="4">
        <f t="shared" si="2"/>
        <v>10</v>
      </c>
      <c r="F15" s="4">
        <f t="shared" si="3"/>
        <v>7.91</v>
      </c>
      <c r="G15">
        <f t="shared" si="4"/>
        <v>2.9</v>
      </c>
      <c r="H15" s="5">
        <f t="shared" si="5"/>
        <v>0.22939000000000001</v>
      </c>
      <c r="I15" s="5">
        <f t="shared" si="6"/>
        <v>0.22939000000000001</v>
      </c>
      <c r="J15">
        <f t="shared" si="7"/>
        <v>71.409107000000006</v>
      </c>
      <c r="K15">
        <f t="shared" si="8"/>
        <v>1.3733399458240001</v>
      </c>
      <c r="M15" s="2">
        <v>12</v>
      </c>
      <c r="N15" s="3">
        <v>2594</v>
      </c>
      <c r="O15" s="2">
        <v>43.9</v>
      </c>
      <c r="P15" s="2">
        <v>250</v>
      </c>
      <c r="Q15" s="2">
        <v>13.96</v>
      </c>
      <c r="R15" s="7" t="s">
        <v>18</v>
      </c>
      <c r="S15" s="7">
        <v>42</v>
      </c>
      <c r="Z15" s="10" t="s">
        <v>13</v>
      </c>
      <c r="AA15" s="10">
        <v>0</v>
      </c>
    </row>
    <row r="16" spans="1:27" ht="15" thickBot="1">
      <c r="A16" s="4">
        <v>11</v>
      </c>
      <c r="B16" s="4" t="s">
        <v>2</v>
      </c>
      <c r="C16" s="4">
        <f t="shared" si="0"/>
        <v>2909</v>
      </c>
      <c r="D16" s="4">
        <f t="shared" si="1"/>
        <v>22.3</v>
      </c>
      <c r="E16" s="4">
        <f t="shared" si="2"/>
        <v>250</v>
      </c>
      <c r="F16" s="4">
        <f t="shared" si="3"/>
        <v>59.43</v>
      </c>
      <c r="G16">
        <f t="shared" si="4"/>
        <v>1.39375</v>
      </c>
      <c r="H16" s="5">
        <f t="shared" si="5"/>
        <v>0.82830562500000005</v>
      </c>
      <c r="I16" s="5">
        <f t="shared" si="6"/>
        <v>0.82830562500000005</v>
      </c>
      <c r="J16">
        <f t="shared" si="7"/>
        <v>9.6381642525000011</v>
      </c>
      <c r="K16">
        <f t="shared" si="8"/>
        <v>0.18536117490407999</v>
      </c>
      <c r="M16" s="2">
        <v>13</v>
      </c>
      <c r="N16" s="2">
        <v>793</v>
      </c>
      <c r="O16" s="2">
        <v>46.4</v>
      </c>
      <c r="P16" s="2">
        <v>2</v>
      </c>
      <c r="Q16" s="2">
        <v>8.5299999999999994</v>
      </c>
      <c r="R16" s="7" t="s">
        <v>19</v>
      </c>
      <c r="S16" s="7">
        <v>61</v>
      </c>
      <c r="T16" s="12">
        <v>621</v>
      </c>
    </row>
    <row r="17" spans="1:27">
      <c r="A17" s="4">
        <v>28</v>
      </c>
      <c r="B17" s="4" t="s">
        <v>3</v>
      </c>
      <c r="C17" s="4">
        <f t="shared" si="0"/>
        <v>2846</v>
      </c>
      <c r="D17" s="4">
        <f t="shared" si="1"/>
        <v>30.2</v>
      </c>
      <c r="E17" s="4">
        <f t="shared" si="2"/>
        <v>30</v>
      </c>
      <c r="F17" s="4">
        <f t="shared" si="3"/>
        <v>31.93</v>
      </c>
      <c r="G17">
        <f t="shared" si="4"/>
        <v>1.8875</v>
      </c>
      <c r="H17" s="5">
        <f t="shared" si="5"/>
        <v>0.60267874999999993</v>
      </c>
      <c r="I17" s="5">
        <f t="shared" si="6"/>
        <v>0.60267874999999993</v>
      </c>
      <c r="J17">
        <f t="shared" si="7"/>
        <v>57.174124083333332</v>
      </c>
      <c r="K17">
        <f t="shared" si="8"/>
        <v>1.0995727543706666</v>
      </c>
      <c r="M17" s="2">
        <v>14</v>
      </c>
      <c r="N17" s="3">
        <v>2744</v>
      </c>
      <c r="O17" s="2">
        <v>30.5</v>
      </c>
      <c r="P17" s="2">
        <v>4</v>
      </c>
      <c r="Q17" s="2">
        <v>31.52</v>
      </c>
      <c r="R17" s="7" t="s">
        <v>19</v>
      </c>
      <c r="S17" s="7">
        <v>59</v>
      </c>
      <c r="Z17" s="11" t="s">
        <v>12</v>
      </c>
      <c r="AA17" s="11" t="s">
        <v>14</v>
      </c>
    </row>
    <row r="18" spans="1:27">
      <c r="A18" s="4">
        <v>14</v>
      </c>
      <c r="B18" s="4" t="s">
        <v>3</v>
      </c>
      <c r="C18" s="4">
        <f t="shared" si="0"/>
        <v>2744</v>
      </c>
      <c r="D18" s="4">
        <f t="shared" si="1"/>
        <v>30.5</v>
      </c>
      <c r="E18" s="4">
        <f t="shared" si="2"/>
        <v>4</v>
      </c>
      <c r="F18" s="4">
        <f t="shared" si="3"/>
        <v>31.52</v>
      </c>
      <c r="G18">
        <f t="shared" si="4"/>
        <v>1.90625</v>
      </c>
      <c r="H18" s="5">
        <f t="shared" si="5"/>
        <v>0.60085</v>
      </c>
      <c r="I18" s="5">
        <f t="shared" si="6"/>
        <v>0.60085</v>
      </c>
      <c r="J18">
        <f t="shared" si="7"/>
        <v>412.18310000000002</v>
      </c>
      <c r="K18">
        <f t="shared" si="8"/>
        <v>7.9271053792000004</v>
      </c>
      <c r="M18" s="2">
        <v>15</v>
      </c>
      <c r="N18" s="2">
        <v>584</v>
      </c>
      <c r="O18" s="2">
        <v>47.6</v>
      </c>
      <c r="P18" s="2">
        <v>5</v>
      </c>
      <c r="Q18" s="2">
        <v>6.52</v>
      </c>
      <c r="R18" s="7" t="s">
        <v>19</v>
      </c>
      <c r="S18" s="7">
        <v>61</v>
      </c>
      <c r="Z18" s="8">
        <v>0</v>
      </c>
      <c r="AA18" s="9">
        <v>0</v>
      </c>
    </row>
    <row r="19" spans="1:27">
      <c r="A19" s="4">
        <v>12</v>
      </c>
      <c r="B19" s="4" t="s">
        <v>2</v>
      </c>
      <c r="C19" s="4">
        <f t="shared" si="0"/>
        <v>2594</v>
      </c>
      <c r="D19" s="4">
        <f t="shared" si="1"/>
        <v>43.9</v>
      </c>
      <c r="E19" s="4">
        <f t="shared" si="2"/>
        <v>250</v>
      </c>
      <c r="F19" s="4">
        <f t="shared" si="3"/>
        <v>13.96</v>
      </c>
      <c r="G19">
        <f t="shared" si="4"/>
        <v>2.7437499999999999</v>
      </c>
      <c r="H19" s="5">
        <f t="shared" si="5"/>
        <v>0.38302749999999997</v>
      </c>
      <c r="I19" s="5">
        <f t="shared" si="6"/>
        <v>0.38302749999999997</v>
      </c>
      <c r="J19">
        <f t="shared" si="7"/>
        <v>3.9742933399999996</v>
      </c>
      <c r="K19">
        <f t="shared" si="8"/>
        <v>7.6433609514879985E-2</v>
      </c>
      <c r="M19" s="2">
        <v>16</v>
      </c>
      <c r="N19" s="3">
        <v>1084</v>
      </c>
      <c r="O19" s="2">
        <v>50</v>
      </c>
      <c r="P19" s="2">
        <v>2</v>
      </c>
      <c r="Q19" s="2">
        <v>5.83</v>
      </c>
      <c r="R19" s="7" t="s">
        <v>19</v>
      </c>
      <c r="S19" s="7">
        <v>61</v>
      </c>
      <c r="Z19" s="8">
        <v>0.1</v>
      </c>
      <c r="AA19" s="9">
        <v>2</v>
      </c>
    </row>
    <row r="20" spans="1:27">
      <c r="A20" s="4">
        <v>31</v>
      </c>
      <c r="B20" s="4" t="s">
        <v>2</v>
      </c>
      <c r="C20" s="4">
        <f t="shared" si="0"/>
        <v>2047</v>
      </c>
      <c r="D20" s="4">
        <f t="shared" si="1"/>
        <v>32.1</v>
      </c>
      <c r="E20" s="4">
        <f t="shared" si="2"/>
        <v>125</v>
      </c>
      <c r="F20" s="4">
        <f t="shared" si="3"/>
        <v>23.91</v>
      </c>
      <c r="G20">
        <f t="shared" si="4"/>
        <v>2.0062500000000001</v>
      </c>
      <c r="H20" s="5">
        <f t="shared" si="5"/>
        <v>0.47969437500000006</v>
      </c>
      <c r="I20" s="5">
        <f t="shared" si="6"/>
        <v>0.47969437500000006</v>
      </c>
      <c r="J20">
        <f t="shared" si="7"/>
        <v>7.855475085000001</v>
      </c>
      <c r="K20">
        <f t="shared" si="8"/>
        <v>0.15107649683472002</v>
      </c>
      <c r="M20" s="2">
        <v>17</v>
      </c>
      <c r="N20" s="3">
        <v>4594</v>
      </c>
      <c r="O20" s="2">
        <v>36.6</v>
      </c>
      <c r="P20" s="2">
        <v>2</v>
      </c>
      <c r="Q20" s="2">
        <v>23.26</v>
      </c>
      <c r="R20" s="7" t="s">
        <v>19</v>
      </c>
      <c r="S20" s="7">
        <v>58</v>
      </c>
      <c r="Z20" s="8">
        <v>0.2</v>
      </c>
      <c r="AA20" s="9">
        <v>3</v>
      </c>
    </row>
    <row r="21" spans="1:27">
      <c r="A21" s="4">
        <v>4</v>
      </c>
      <c r="B21" s="4" t="s">
        <v>3</v>
      </c>
      <c r="C21" s="4">
        <f t="shared" si="0"/>
        <v>1807</v>
      </c>
      <c r="D21" s="4">
        <f t="shared" si="1"/>
        <v>34.299999999999997</v>
      </c>
      <c r="E21" s="4">
        <f t="shared" si="2"/>
        <v>120</v>
      </c>
      <c r="F21" s="4">
        <f t="shared" si="3"/>
        <v>22.07</v>
      </c>
      <c r="G21">
        <f t="shared" si="4"/>
        <v>2.1437499999999998</v>
      </c>
      <c r="H21" s="5">
        <f t="shared" si="5"/>
        <v>0.47312562499999999</v>
      </c>
      <c r="I21" s="5">
        <f t="shared" si="6"/>
        <v>0.47312562499999999</v>
      </c>
      <c r="J21">
        <f t="shared" si="7"/>
        <v>7.1244833697916663</v>
      </c>
      <c r="K21">
        <f t="shared" si="8"/>
        <v>0.13701806416783333</v>
      </c>
      <c r="M21" s="2">
        <v>18</v>
      </c>
      <c r="N21" s="3">
        <v>1015</v>
      </c>
      <c r="O21" s="2">
        <v>38.9</v>
      </c>
      <c r="P21" s="2">
        <v>10</v>
      </c>
      <c r="Q21" s="2">
        <v>20.239999999999998</v>
      </c>
      <c r="R21" s="7" t="s">
        <v>19</v>
      </c>
      <c r="S21" s="7">
        <v>58</v>
      </c>
      <c r="Z21" s="8">
        <v>0.3</v>
      </c>
      <c r="AA21" s="9">
        <v>7</v>
      </c>
    </row>
    <row r="22" spans="1:27">
      <c r="A22" s="4">
        <v>30</v>
      </c>
      <c r="B22" s="4" t="s">
        <v>3</v>
      </c>
      <c r="C22" s="4">
        <f t="shared" si="0"/>
        <v>1639</v>
      </c>
      <c r="D22" s="4">
        <f t="shared" si="1"/>
        <v>34.200000000000003</v>
      </c>
      <c r="E22" s="4">
        <f t="shared" si="2"/>
        <v>15</v>
      </c>
      <c r="F22" s="4">
        <f t="shared" si="3"/>
        <v>23.1</v>
      </c>
      <c r="G22">
        <f t="shared" si="4"/>
        <v>2.1375000000000002</v>
      </c>
      <c r="H22" s="5">
        <f t="shared" si="5"/>
        <v>0.49376250000000005</v>
      </c>
      <c r="I22" s="5">
        <f t="shared" si="6"/>
        <v>0.49376250000000005</v>
      </c>
      <c r="J22">
        <f t="shared" si="7"/>
        <v>53.951782500000007</v>
      </c>
      <c r="K22">
        <f t="shared" si="8"/>
        <v>1.0376006810400003</v>
      </c>
      <c r="M22" s="2">
        <v>19</v>
      </c>
      <c r="N22" s="2">
        <v>291</v>
      </c>
      <c r="O22" s="2">
        <v>44.3</v>
      </c>
      <c r="P22" s="2">
        <v>2</v>
      </c>
      <c r="Q22" s="2">
        <v>13.81</v>
      </c>
      <c r="R22" s="7" t="s">
        <v>19</v>
      </c>
      <c r="S22" s="7">
        <v>58</v>
      </c>
      <c r="Z22" s="8">
        <v>0.4</v>
      </c>
      <c r="AA22" s="9">
        <v>5</v>
      </c>
    </row>
    <row r="23" spans="1:27">
      <c r="A23" s="4">
        <v>23</v>
      </c>
      <c r="B23" s="4" t="s">
        <v>3</v>
      </c>
      <c r="C23" s="4">
        <f t="shared" si="0"/>
        <v>1358</v>
      </c>
      <c r="D23" s="4">
        <f t="shared" si="1"/>
        <v>51.9</v>
      </c>
      <c r="E23" s="4">
        <f t="shared" si="2"/>
        <v>27</v>
      </c>
      <c r="F23" s="4">
        <f t="shared" si="3"/>
        <v>10.28</v>
      </c>
      <c r="G23">
        <f t="shared" si="4"/>
        <v>3.2437499999999999</v>
      </c>
      <c r="H23" s="5">
        <f t="shared" si="5"/>
        <v>0.33345749999999996</v>
      </c>
      <c r="I23" s="5">
        <f t="shared" si="6"/>
        <v>0.33345749999999996</v>
      </c>
      <c r="J23">
        <f t="shared" si="7"/>
        <v>16.77167722222222</v>
      </c>
      <c r="K23">
        <f t="shared" si="8"/>
        <v>0.32255289633777773</v>
      </c>
      <c r="M23" s="2">
        <v>20</v>
      </c>
      <c r="N23" s="3">
        <v>3113</v>
      </c>
      <c r="O23" s="2">
        <v>46.4</v>
      </c>
      <c r="P23" s="2">
        <v>10</v>
      </c>
      <c r="Q23" s="2">
        <v>7.91</v>
      </c>
      <c r="R23" s="7" t="s">
        <v>19</v>
      </c>
      <c r="S23" s="7">
        <v>59</v>
      </c>
      <c r="Z23" s="8">
        <v>0.5</v>
      </c>
      <c r="AA23" s="9">
        <v>6</v>
      </c>
    </row>
    <row r="24" spans="1:27">
      <c r="A24" s="4">
        <v>16</v>
      </c>
      <c r="B24" s="4" t="s">
        <v>3</v>
      </c>
      <c r="C24" s="4">
        <f t="shared" si="0"/>
        <v>1084</v>
      </c>
      <c r="D24" s="4">
        <f t="shared" si="1"/>
        <v>50</v>
      </c>
      <c r="E24" s="4">
        <f t="shared" si="2"/>
        <v>2</v>
      </c>
      <c r="F24" s="4">
        <f t="shared" si="3"/>
        <v>5.83</v>
      </c>
      <c r="G24">
        <f t="shared" si="4"/>
        <v>3.125</v>
      </c>
      <c r="H24" s="5">
        <f t="shared" si="5"/>
        <v>0.1821875</v>
      </c>
      <c r="I24" s="5">
        <f t="shared" si="6"/>
        <v>0.1821875</v>
      </c>
      <c r="J24">
        <f t="shared" si="7"/>
        <v>98.745625000000004</v>
      </c>
      <c r="K24">
        <f t="shared" si="8"/>
        <v>1.8990758599999999</v>
      </c>
      <c r="M24" s="2">
        <v>21</v>
      </c>
      <c r="N24" s="3">
        <v>14974</v>
      </c>
      <c r="O24" s="2">
        <v>43.1</v>
      </c>
      <c r="P24" s="2">
        <v>180</v>
      </c>
      <c r="Q24" s="2">
        <v>9.36</v>
      </c>
      <c r="R24" s="7" t="s">
        <v>20</v>
      </c>
      <c r="S24" s="7">
        <v>47</v>
      </c>
      <c r="T24" s="12">
        <v>25</v>
      </c>
      <c r="Z24" s="8">
        <v>0.6</v>
      </c>
      <c r="AA24" s="9">
        <v>3</v>
      </c>
    </row>
    <row r="25" spans="1:27">
      <c r="A25" s="4">
        <v>18</v>
      </c>
      <c r="B25" s="4" t="s">
        <v>3</v>
      </c>
      <c r="C25" s="4">
        <f t="shared" si="0"/>
        <v>1015</v>
      </c>
      <c r="D25" s="4">
        <f t="shared" si="1"/>
        <v>38.9</v>
      </c>
      <c r="E25" s="4">
        <f t="shared" si="2"/>
        <v>10</v>
      </c>
      <c r="F25" s="4">
        <f t="shared" si="3"/>
        <v>20.239999999999998</v>
      </c>
      <c r="G25">
        <f t="shared" si="4"/>
        <v>2.4312499999999999</v>
      </c>
      <c r="H25" s="5">
        <f t="shared" si="5"/>
        <v>0.49208499999999999</v>
      </c>
      <c r="I25" s="5">
        <f t="shared" si="6"/>
        <v>0.49208499999999999</v>
      </c>
      <c r="J25">
        <f t="shared" si="7"/>
        <v>49.946627499999998</v>
      </c>
      <c r="K25">
        <f t="shared" si="8"/>
        <v>0.96057354007999995</v>
      </c>
      <c r="M25" s="2">
        <v>22</v>
      </c>
      <c r="N25" s="3">
        <v>6992</v>
      </c>
      <c r="O25" s="2">
        <v>42.7</v>
      </c>
      <c r="P25" s="2">
        <v>63</v>
      </c>
      <c r="Q25" s="2">
        <v>8.4600000000000009</v>
      </c>
      <c r="R25" s="7" t="s">
        <v>20</v>
      </c>
      <c r="S25" s="7">
        <v>44</v>
      </c>
      <c r="Z25" s="8">
        <v>0.7</v>
      </c>
      <c r="AA25" s="9">
        <v>3</v>
      </c>
    </row>
    <row r="26" spans="1:27">
      <c r="A26" s="4">
        <v>7</v>
      </c>
      <c r="B26" s="4" t="s">
        <v>2</v>
      </c>
      <c r="C26" s="4">
        <f t="shared" si="0"/>
        <v>977</v>
      </c>
      <c r="D26" s="4">
        <f t="shared" si="1"/>
        <v>19.8</v>
      </c>
      <c r="E26" s="4">
        <f t="shared" si="2"/>
        <v>200</v>
      </c>
      <c r="F26" s="4">
        <f t="shared" si="3"/>
        <v>67.81</v>
      </c>
      <c r="G26">
        <f t="shared" si="4"/>
        <v>1.2375</v>
      </c>
      <c r="H26" s="5">
        <f t="shared" si="5"/>
        <v>0.83914875000000011</v>
      </c>
      <c r="I26" s="5">
        <f t="shared" si="6"/>
        <v>0.83914875000000011</v>
      </c>
      <c r="J26">
        <f t="shared" si="7"/>
        <v>4.0992416437500001</v>
      </c>
      <c r="K26">
        <f t="shared" si="8"/>
        <v>7.8836615292599999E-2</v>
      </c>
      <c r="M26" s="2">
        <v>23</v>
      </c>
      <c r="N26" s="3">
        <v>1358</v>
      </c>
      <c r="O26" s="2">
        <v>51.9</v>
      </c>
      <c r="P26" s="2">
        <v>27</v>
      </c>
      <c r="Q26" s="2">
        <v>10.28</v>
      </c>
      <c r="R26" s="7" t="s">
        <v>21</v>
      </c>
      <c r="S26" s="7">
        <v>48</v>
      </c>
      <c r="T26" s="12">
        <v>656</v>
      </c>
      <c r="Z26" s="8">
        <v>0.8</v>
      </c>
      <c r="AA26" s="9">
        <v>1</v>
      </c>
    </row>
    <row r="27" spans="1:27">
      <c r="A27" s="4">
        <v>25</v>
      </c>
      <c r="B27" s="4" t="s">
        <v>3</v>
      </c>
      <c r="C27" s="4">
        <f t="shared" si="0"/>
        <v>926</v>
      </c>
      <c r="D27" s="4">
        <f t="shared" si="1"/>
        <v>89</v>
      </c>
      <c r="E27" s="4">
        <f t="shared" si="2"/>
        <v>1</v>
      </c>
      <c r="F27" s="4">
        <f t="shared" si="3"/>
        <v>0.09</v>
      </c>
      <c r="G27">
        <f t="shared" si="4"/>
        <v>5.5625</v>
      </c>
      <c r="H27" s="5">
        <f t="shared" si="5"/>
        <v>5.0062500000000003E-3</v>
      </c>
      <c r="I27" s="5">
        <f t="shared" si="6"/>
        <v>5.0062500000000003E-3</v>
      </c>
      <c r="J27">
        <f t="shared" si="7"/>
        <v>4.6357875000000002</v>
      </c>
      <c r="K27">
        <f t="shared" si="8"/>
        <v>8.9155465199999992E-2</v>
      </c>
      <c r="M27" s="2">
        <v>24</v>
      </c>
      <c r="N27" s="2">
        <v>53</v>
      </c>
      <c r="O27" s="2">
        <v>43</v>
      </c>
      <c r="P27" s="2">
        <v>1</v>
      </c>
      <c r="Q27" s="2">
        <v>12.35</v>
      </c>
      <c r="R27" s="7" t="s">
        <v>21</v>
      </c>
      <c r="S27" s="7">
        <v>41</v>
      </c>
      <c r="Z27" s="8">
        <v>0.9</v>
      </c>
      <c r="AA27" s="9">
        <v>2</v>
      </c>
    </row>
    <row r="28" spans="1:27">
      <c r="A28" s="4">
        <v>5</v>
      </c>
      <c r="B28" s="4" t="s">
        <v>3</v>
      </c>
      <c r="C28" s="4">
        <f t="shared" si="0"/>
        <v>863</v>
      </c>
      <c r="D28" s="4">
        <f t="shared" si="1"/>
        <v>42.2</v>
      </c>
      <c r="E28" s="4">
        <f t="shared" si="2"/>
        <v>100</v>
      </c>
      <c r="F28" s="4">
        <f t="shared" si="3"/>
        <v>12.06</v>
      </c>
      <c r="G28">
        <f t="shared" si="4"/>
        <v>2.6375000000000002</v>
      </c>
      <c r="H28" s="5">
        <f t="shared" si="5"/>
        <v>0.31808250000000005</v>
      </c>
      <c r="I28" s="5">
        <f t="shared" si="6"/>
        <v>0.31808250000000005</v>
      </c>
      <c r="J28">
        <f t="shared" si="7"/>
        <v>2.7450519750000009</v>
      </c>
      <c r="K28">
        <f t="shared" si="8"/>
        <v>5.2792839583200017E-2</v>
      </c>
      <c r="M28" s="2">
        <v>25</v>
      </c>
      <c r="N28" s="2">
        <v>926</v>
      </c>
      <c r="O28" s="2">
        <v>89</v>
      </c>
      <c r="P28" s="2">
        <v>1</v>
      </c>
      <c r="Q28" s="2">
        <v>0.09</v>
      </c>
      <c r="R28" s="7" t="s">
        <v>19</v>
      </c>
      <c r="S28" s="7">
        <v>58</v>
      </c>
      <c r="Z28" s="8">
        <v>1</v>
      </c>
      <c r="AA28" s="9">
        <v>1</v>
      </c>
    </row>
    <row r="29" spans="1:27" ht="15" thickBot="1">
      <c r="A29" s="4">
        <v>13</v>
      </c>
      <c r="B29" s="4" t="s">
        <v>3</v>
      </c>
      <c r="C29" s="4">
        <f t="shared" si="0"/>
        <v>793</v>
      </c>
      <c r="D29" s="4">
        <f t="shared" si="1"/>
        <v>46.4</v>
      </c>
      <c r="E29" s="4">
        <f t="shared" si="2"/>
        <v>2</v>
      </c>
      <c r="F29" s="4">
        <f t="shared" si="3"/>
        <v>8.5299999999999994</v>
      </c>
      <c r="G29">
        <f t="shared" si="4"/>
        <v>2.9</v>
      </c>
      <c r="H29" s="5">
        <f t="shared" si="5"/>
        <v>0.24736999999999995</v>
      </c>
      <c r="I29" s="5">
        <f t="shared" si="6"/>
        <v>0.24736999999999995</v>
      </c>
      <c r="J29">
        <f t="shared" si="7"/>
        <v>98.082204999999988</v>
      </c>
      <c r="K29">
        <f t="shared" si="8"/>
        <v>1.8863169665599997</v>
      </c>
      <c r="M29" s="2">
        <v>26</v>
      </c>
      <c r="N29" s="3">
        <v>9210</v>
      </c>
      <c r="O29" s="2">
        <v>56.2</v>
      </c>
      <c r="P29" s="2">
        <v>1</v>
      </c>
      <c r="Q29" s="2">
        <v>3.93</v>
      </c>
      <c r="R29" s="7" t="s">
        <v>19</v>
      </c>
      <c r="S29" s="7">
        <v>58</v>
      </c>
      <c r="Z29" s="10" t="s">
        <v>13</v>
      </c>
      <c r="AA29" s="10">
        <v>0</v>
      </c>
    </row>
    <row r="30" spans="1:27">
      <c r="A30" s="4">
        <v>15</v>
      </c>
      <c r="B30" s="4" t="s">
        <v>3</v>
      </c>
      <c r="C30" s="4">
        <f t="shared" si="0"/>
        <v>584</v>
      </c>
      <c r="D30" s="4">
        <f t="shared" si="1"/>
        <v>47.6</v>
      </c>
      <c r="E30" s="4">
        <f t="shared" si="2"/>
        <v>5</v>
      </c>
      <c r="F30" s="4">
        <f t="shared" si="3"/>
        <v>6.52</v>
      </c>
      <c r="G30">
        <f t="shared" si="4"/>
        <v>2.9750000000000001</v>
      </c>
      <c r="H30" s="5">
        <f t="shared" si="5"/>
        <v>0.19396999999999998</v>
      </c>
      <c r="I30" s="5">
        <f t="shared" si="6"/>
        <v>0.19396999999999998</v>
      </c>
      <c r="J30">
        <f t="shared" si="7"/>
        <v>22.655695999999999</v>
      </c>
      <c r="K30">
        <f t="shared" si="8"/>
        <v>0.435714345472</v>
      </c>
      <c r="M30" s="2">
        <v>27</v>
      </c>
      <c r="N30" s="2">
        <v>235</v>
      </c>
      <c r="O30" s="2">
        <v>54</v>
      </c>
      <c r="P30" s="2">
        <v>2</v>
      </c>
      <c r="Q30" s="2">
        <v>6.53</v>
      </c>
      <c r="R30" s="7" t="s">
        <v>19</v>
      </c>
      <c r="S30" s="7">
        <v>59</v>
      </c>
    </row>
    <row r="31" spans="1:27">
      <c r="A31" s="4">
        <v>19</v>
      </c>
      <c r="B31" s="4" t="s">
        <v>3</v>
      </c>
      <c r="C31" s="4">
        <f t="shared" si="0"/>
        <v>291</v>
      </c>
      <c r="D31" s="4">
        <f t="shared" si="1"/>
        <v>44.3</v>
      </c>
      <c r="E31" s="4">
        <f t="shared" si="2"/>
        <v>2</v>
      </c>
      <c r="F31" s="4">
        <f t="shared" si="3"/>
        <v>13.81</v>
      </c>
      <c r="G31">
        <f t="shared" si="4"/>
        <v>2.7687499999999998</v>
      </c>
      <c r="H31" s="5">
        <f t="shared" si="5"/>
        <v>0.38236437499999998</v>
      </c>
      <c r="I31" s="5">
        <f t="shared" si="6"/>
        <v>0.38236437499999998</v>
      </c>
      <c r="J31">
        <f t="shared" si="7"/>
        <v>55.634016562499994</v>
      </c>
      <c r="K31">
        <f t="shared" si="8"/>
        <v>1.06995340653</v>
      </c>
      <c r="M31" s="2">
        <v>28</v>
      </c>
      <c r="N31" s="3">
        <v>2846</v>
      </c>
      <c r="O31" s="2">
        <v>30.2</v>
      </c>
      <c r="P31" s="2">
        <v>30</v>
      </c>
      <c r="Q31" s="2">
        <v>31.93</v>
      </c>
      <c r="R31" s="7" t="s">
        <v>22</v>
      </c>
      <c r="S31" s="7">
        <v>46</v>
      </c>
      <c r="T31" s="12">
        <v>3</v>
      </c>
    </row>
    <row r="32" spans="1:27">
      <c r="A32" s="4">
        <v>27</v>
      </c>
      <c r="B32" s="4" t="s">
        <v>3</v>
      </c>
      <c r="C32" s="4">
        <f t="shared" si="0"/>
        <v>235</v>
      </c>
      <c r="D32" s="4">
        <f t="shared" si="1"/>
        <v>54</v>
      </c>
      <c r="E32" s="4">
        <f t="shared" si="2"/>
        <v>2</v>
      </c>
      <c r="F32" s="4">
        <f t="shared" si="3"/>
        <v>6.53</v>
      </c>
      <c r="G32">
        <f t="shared" si="4"/>
        <v>3.375</v>
      </c>
      <c r="H32" s="5">
        <f t="shared" si="5"/>
        <v>0.22038749999999999</v>
      </c>
      <c r="I32" s="5">
        <f t="shared" si="6"/>
        <v>0.22038749999999999</v>
      </c>
      <c r="J32">
        <f t="shared" si="7"/>
        <v>25.895531249999998</v>
      </c>
      <c r="K32">
        <f t="shared" si="8"/>
        <v>0.49802285699999993</v>
      </c>
      <c r="M32" s="2">
        <v>29</v>
      </c>
      <c r="N32" s="3">
        <v>21601</v>
      </c>
      <c r="O32" s="2">
        <v>43.5</v>
      </c>
      <c r="P32" s="2">
        <v>61</v>
      </c>
      <c r="Q32" s="2">
        <v>10.039999999999999</v>
      </c>
      <c r="R32" s="7" t="s">
        <v>22</v>
      </c>
      <c r="S32" s="7">
        <v>42</v>
      </c>
    </row>
    <row r="33" spans="1:40">
      <c r="A33" s="4">
        <v>10</v>
      </c>
      <c r="B33" s="4" t="s">
        <v>2</v>
      </c>
      <c r="C33" s="4">
        <f t="shared" si="0"/>
        <v>89</v>
      </c>
      <c r="D33" s="4">
        <f t="shared" si="1"/>
        <v>51.6</v>
      </c>
      <c r="E33" s="4">
        <f t="shared" si="2"/>
        <v>30</v>
      </c>
      <c r="F33" s="4">
        <f t="shared" si="3"/>
        <v>14.19</v>
      </c>
      <c r="G33">
        <f t="shared" si="4"/>
        <v>3.2250000000000001</v>
      </c>
      <c r="H33" s="5">
        <f t="shared" si="5"/>
        <v>0.45762750000000002</v>
      </c>
      <c r="I33" s="5">
        <f t="shared" si="6"/>
        <v>0.45762750000000002</v>
      </c>
      <c r="J33">
        <f t="shared" si="7"/>
        <v>1.3576282500000001</v>
      </c>
      <c r="K33">
        <f t="shared" si="8"/>
        <v>2.6109906504000004E-2</v>
      </c>
      <c r="M33" s="2">
        <v>30</v>
      </c>
      <c r="N33" s="3">
        <v>1639</v>
      </c>
      <c r="O33" s="2">
        <v>34.200000000000003</v>
      </c>
      <c r="P33" s="2">
        <v>15</v>
      </c>
      <c r="Q33" s="2">
        <v>23.1</v>
      </c>
      <c r="R33" s="7" t="s">
        <v>22</v>
      </c>
      <c r="S33" s="7">
        <v>42</v>
      </c>
    </row>
    <row r="34" spans="1:40">
      <c r="A34" s="4">
        <v>24</v>
      </c>
      <c r="B34" s="4" t="s">
        <v>3</v>
      </c>
      <c r="C34" s="4">
        <f t="shared" si="0"/>
        <v>53</v>
      </c>
      <c r="D34" s="4">
        <f t="shared" si="1"/>
        <v>43</v>
      </c>
      <c r="E34" s="4">
        <f t="shared" si="2"/>
        <v>1</v>
      </c>
      <c r="F34" s="4">
        <f t="shared" si="3"/>
        <v>12.35</v>
      </c>
      <c r="G34">
        <f t="shared" si="4"/>
        <v>2.6875</v>
      </c>
      <c r="H34" s="5">
        <f t="shared" si="5"/>
        <v>0.33190625000000001</v>
      </c>
      <c r="I34" s="5">
        <f t="shared" si="6"/>
        <v>0.33190625000000001</v>
      </c>
      <c r="J34">
        <f t="shared" si="7"/>
        <v>17.59103125</v>
      </c>
      <c r="K34">
        <f t="shared" si="8"/>
        <v>0.33831071300000004</v>
      </c>
      <c r="M34" s="2">
        <v>31</v>
      </c>
      <c r="N34" s="3">
        <v>2047</v>
      </c>
      <c r="O34" s="2">
        <v>32.1</v>
      </c>
      <c r="P34" s="2">
        <v>125</v>
      </c>
      <c r="Q34" s="2">
        <v>23.91</v>
      </c>
      <c r="R34" s="7" t="s">
        <v>23</v>
      </c>
      <c r="S34" s="7">
        <v>45</v>
      </c>
      <c r="T34" s="12">
        <v>5</v>
      </c>
    </row>
    <row r="35" spans="1:40">
      <c r="A35" s="4">
        <v>8</v>
      </c>
      <c r="B35" s="4" t="s">
        <v>2</v>
      </c>
      <c r="C35" s="4">
        <f t="shared" si="0"/>
        <v>48</v>
      </c>
      <c r="D35" s="4">
        <f t="shared" si="1"/>
        <v>16.399999999999999</v>
      </c>
      <c r="E35" s="4">
        <f t="shared" si="2"/>
        <v>50</v>
      </c>
      <c r="F35" s="4">
        <f t="shared" si="3"/>
        <v>96.81</v>
      </c>
      <c r="G35">
        <f t="shared" si="4"/>
        <v>1.0249999999999999</v>
      </c>
      <c r="H35" s="5">
        <f t="shared" si="5"/>
        <v>0.99230249999999998</v>
      </c>
      <c r="I35" s="5">
        <f t="shared" si="6"/>
        <v>0.99230249999999998</v>
      </c>
      <c r="J35">
        <f t="shared" si="7"/>
        <v>0.95261039999999997</v>
      </c>
      <c r="K35">
        <f t="shared" si="8"/>
        <v>1.8320603212799998E-2</v>
      </c>
      <c r="M35" s="2">
        <v>32</v>
      </c>
      <c r="N35" s="3">
        <v>77319</v>
      </c>
      <c r="O35" s="2">
        <v>50.6</v>
      </c>
      <c r="P35" s="2">
        <v>142</v>
      </c>
      <c r="Q35" s="2">
        <v>2.15</v>
      </c>
      <c r="R35" s="7" t="s">
        <v>23</v>
      </c>
      <c r="S35" s="7">
        <v>48</v>
      </c>
    </row>
    <row r="36" spans="1:40">
      <c r="A36" s="4">
        <v>9</v>
      </c>
      <c r="B36" s="4" t="s">
        <v>2</v>
      </c>
      <c r="C36" s="4">
        <f t="shared" si="0"/>
        <v>18</v>
      </c>
      <c r="D36" s="4">
        <f t="shared" si="1"/>
        <v>35.700000000000003</v>
      </c>
      <c r="E36" s="4">
        <f t="shared" si="2"/>
        <v>65</v>
      </c>
      <c r="F36" s="4">
        <f t="shared" si="3"/>
        <v>25.47</v>
      </c>
      <c r="G36">
        <f t="shared" si="4"/>
        <v>2.2312500000000002</v>
      </c>
      <c r="H36" s="5">
        <f t="shared" si="5"/>
        <v>0.56829937500000005</v>
      </c>
      <c r="I36" s="5">
        <f t="shared" si="6"/>
        <v>0.56829937500000005</v>
      </c>
      <c r="J36">
        <f t="shared" si="7"/>
        <v>0.15737521153846157</v>
      </c>
      <c r="K36">
        <f t="shared" si="8"/>
        <v>3.026640068307693E-3</v>
      </c>
      <c r="M36" s="2">
        <v>33</v>
      </c>
      <c r="N36" s="3">
        <v>6335</v>
      </c>
      <c r="O36" s="2">
        <v>21.5</v>
      </c>
      <c r="P36" s="2">
        <v>60</v>
      </c>
      <c r="Q36" s="2">
        <v>58.59</v>
      </c>
      <c r="R36" s="7" t="s">
        <v>23</v>
      </c>
      <c r="S36" s="7">
        <v>43</v>
      </c>
    </row>
    <row r="37" spans="1:40">
      <c r="H37">
        <f>AVERAGE(H4:H36)</f>
        <v>0.42045062499999997</v>
      </c>
      <c r="I37">
        <f>AVERAGE(I4:I36)</f>
        <v>0.42045062499999997</v>
      </c>
      <c r="J37">
        <f>AVERAGE(J4:J36)</f>
        <v>119.93536256839738</v>
      </c>
      <c r="K37">
        <f>AVERAGE(K4:K36)</f>
        <v>2.3065968929154197</v>
      </c>
    </row>
    <row r="38" spans="1:40">
      <c r="H38" s="5">
        <f>AVERAGE(H30:H36,H21:H27,H4:H19)</f>
        <v>0.42765745833333324</v>
      </c>
      <c r="I38">
        <f>AVERAGE(I30:I36,I21:I27,I4:I19)</f>
        <v>0.42765745833333324</v>
      </c>
      <c r="J38">
        <f>AVERAGE(J30:J36,J21:J27,J4:J19)</f>
        <v>128.30614108990383</v>
      </c>
    </row>
    <row r="44" spans="1:40">
      <c r="G44">
        <v>8.9007680742399981E-2</v>
      </c>
      <c r="H44">
        <v>8.9007680742399981E-2</v>
      </c>
      <c r="I44">
        <v>1.4155038989519999</v>
      </c>
      <c r="J44">
        <v>1.5342750275034482</v>
      </c>
      <c r="K44">
        <v>0.13701806416783333</v>
      </c>
      <c r="L44">
        <v>5.279283958320001E-2</v>
      </c>
      <c r="M44">
        <v>0.40210169439999993</v>
      </c>
      <c r="N44">
        <v>7.0461240000000008E-2</v>
      </c>
      <c r="O44">
        <v>1.3847039999999998E-2</v>
      </c>
      <c r="P44">
        <v>3.0266400683076917E-3</v>
      </c>
      <c r="Q44">
        <v>2.6109906504000004E-2</v>
      </c>
      <c r="R44">
        <v>0.167837664</v>
      </c>
      <c r="S44">
        <v>7.6433609514879985E-2</v>
      </c>
      <c r="T44">
        <v>1.8863169665599997</v>
      </c>
      <c r="U44">
        <v>7.9271053791999995</v>
      </c>
      <c r="V44">
        <v>0.43571434547199994</v>
      </c>
      <c r="W44">
        <v>1.8990758599999999</v>
      </c>
      <c r="X44">
        <v>23.504783681040003</v>
      </c>
      <c r="Y44">
        <v>0.96057354007999995</v>
      </c>
      <c r="Z44">
        <v>1.06995340653</v>
      </c>
      <c r="AA44">
        <v>1.3733399458240001</v>
      </c>
      <c r="AB44">
        <v>0.40338794017600005</v>
      </c>
      <c r="AC44">
        <v>0.4819073785600001</v>
      </c>
      <c r="AD44">
        <v>0.32255289633777773</v>
      </c>
      <c r="AE44">
        <v>0.33831071299999999</v>
      </c>
      <c r="AF44">
        <v>8.9155465199999992E-2</v>
      </c>
      <c r="AG44">
        <v>24.450793837199999</v>
      </c>
      <c r="AH44">
        <v>0.49802285699999993</v>
      </c>
      <c r="AI44">
        <v>1.0995727543706664</v>
      </c>
      <c r="AJ44">
        <v>1.8589660540131141</v>
      </c>
      <c r="AK44">
        <v>1.0376006810400003</v>
      </c>
      <c r="AL44">
        <v>0.15107649683472005</v>
      </c>
      <c r="AM44">
        <v>0.71201858309999999</v>
      </c>
      <c r="AN44">
        <v>1.522934</v>
      </c>
    </row>
    <row r="45" spans="1:40">
      <c r="G45">
        <v>1.4155038989519999</v>
      </c>
    </row>
    <row r="46" spans="1:40">
      <c r="G46">
        <v>1.5342750275034482</v>
      </c>
    </row>
    <row r="47" spans="1:40">
      <c r="G47">
        <v>0.13701806416783333</v>
      </c>
    </row>
    <row r="48" spans="1:40">
      <c r="G48">
        <v>5.279283958320001E-2</v>
      </c>
    </row>
    <row r="49" spans="7:7">
      <c r="G49">
        <v>0.40210169439999993</v>
      </c>
    </row>
    <row r="50" spans="7:7">
      <c r="G50">
        <v>7.0461240000000008E-2</v>
      </c>
    </row>
    <row r="51" spans="7:7">
      <c r="G51">
        <v>1.3847039999999998E-2</v>
      </c>
    </row>
    <row r="52" spans="7:7">
      <c r="G52">
        <v>3.0266400683076917E-3</v>
      </c>
    </row>
    <row r="53" spans="7:7">
      <c r="G53">
        <v>2.6109906504000004E-2</v>
      </c>
    </row>
    <row r="54" spans="7:7">
      <c r="G54">
        <v>0.167837664</v>
      </c>
    </row>
    <row r="55" spans="7:7">
      <c r="G55">
        <v>7.6433609514879985E-2</v>
      </c>
    </row>
    <row r="56" spans="7:7">
      <c r="G56">
        <v>1.8863169665599997</v>
      </c>
    </row>
    <row r="57" spans="7:7">
      <c r="G57">
        <v>7.9271053791999995</v>
      </c>
    </row>
    <row r="58" spans="7:7">
      <c r="G58">
        <v>0.43571434547199994</v>
      </c>
    </row>
    <row r="59" spans="7:7">
      <c r="G59">
        <v>1.8990758599999999</v>
      </c>
    </row>
    <row r="60" spans="7:7">
      <c r="G60">
        <v>23.504783681040003</v>
      </c>
    </row>
    <row r="61" spans="7:7">
      <c r="G61">
        <v>0.96057354007999995</v>
      </c>
    </row>
    <row r="62" spans="7:7">
      <c r="G62">
        <v>1.06995340653</v>
      </c>
    </row>
    <row r="63" spans="7:7">
      <c r="G63">
        <v>1.3733399458240001</v>
      </c>
    </row>
    <row r="64" spans="7:7">
      <c r="G64">
        <v>0.40338794017600005</v>
      </c>
    </row>
    <row r="65" spans="7:7">
      <c r="G65">
        <v>0.4819073785600001</v>
      </c>
    </row>
    <row r="66" spans="7:7">
      <c r="G66">
        <v>0.32255289633777773</v>
      </c>
    </row>
    <row r="67" spans="7:7">
      <c r="G67">
        <v>0.33831071299999999</v>
      </c>
    </row>
    <row r="68" spans="7:7">
      <c r="G68">
        <v>8.9155465199999992E-2</v>
      </c>
    </row>
    <row r="69" spans="7:7">
      <c r="G69">
        <v>24.450793837199999</v>
      </c>
    </row>
    <row r="70" spans="7:7">
      <c r="G70">
        <v>0.49802285699999993</v>
      </c>
    </row>
    <row r="71" spans="7:7">
      <c r="G71">
        <v>1.0995727543706664</v>
      </c>
    </row>
    <row r="72" spans="7:7">
      <c r="G72">
        <v>1.8589660540131141</v>
      </c>
    </row>
    <row r="73" spans="7:7">
      <c r="G73">
        <v>1.0376006810400003</v>
      </c>
    </row>
    <row r="74" spans="7:7">
      <c r="G74">
        <v>0.15107649683472005</v>
      </c>
    </row>
    <row r="75" spans="7:7">
      <c r="G75">
        <v>0.71201858309999999</v>
      </c>
    </row>
    <row r="76" spans="7:7">
      <c r="G76">
        <v>1.522934</v>
      </c>
    </row>
  </sheetData>
  <autoFilter ref="M3:Q3" xr:uid="{0615150A-8C55-455A-AEC7-09466AA7A378}">
    <sortState xmlns:xlrd2="http://schemas.microsoft.com/office/spreadsheetml/2017/richdata2" ref="M4:Q36">
      <sortCondition ref="M3"/>
    </sortState>
  </autoFilter>
  <sortState xmlns:xlrd2="http://schemas.microsoft.com/office/spreadsheetml/2017/richdata2" ref="Z18:Z28">
    <sortCondition ref="Z18"/>
  </sortState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remove 17,25,26</vt:lpstr>
      <vt:lpstr>Tank properties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Scott Rutherford</dc:creator>
  <cp:lastModifiedBy>Jeff Rutherford</cp:lastModifiedBy>
  <dcterms:created xsi:type="dcterms:W3CDTF">2019-12-12T18:03:38Z</dcterms:created>
  <dcterms:modified xsi:type="dcterms:W3CDTF">2021-04-06T22:07:13Z</dcterms:modified>
</cp:coreProperties>
</file>