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426"/>
  <workbookPr filterPrivacy="1" defaultThemeVersion="124226"/>
  <xr:revisionPtr revIDLastSave="0" documentId="13_ncr:1_{80EBD059-0FAF-40BA-8FA1-7DB44AAA5928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Nannofossil-counts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W15" i="3" l="1"/>
  <c r="O15" i="3"/>
  <c r="K15" i="3"/>
  <c r="G15" i="3"/>
  <c r="C15" i="3"/>
  <c r="Z221" i="3"/>
  <c r="U221" i="3"/>
  <c r="R221" i="3"/>
  <c r="Q221" i="3"/>
  <c r="P221" i="3"/>
  <c r="O221" i="3"/>
  <c r="M221" i="3"/>
  <c r="L221" i="3"/>
  <c r="K221" i="3"/>
  <c r="J221" i="3"/>
  <c r="I221" i="3"/>
  <c r="H221" i="3"/>
  <c r="G221" i="3"/>
  <c r="F221" i="3"/>
  <c r="Z13" i="3"/>
  <c r="Z236" i="3" s="1"/>
  <c r="Y13" i="3"/>
  <c r="Y224" i="3" s="1"/>
  <c r="X13" i="3"/>
  <c r="X234" i="3" s="1"/>
  <c r="W13" i="3"/>
  <c r="W231" i="3" s="1"/>
  <c r="V13" i="3"/>
  <c r="V232" i="3" s="1"/>
  <c r="U13" i="3"/>
  <c r="U238" i="3" s="1"/>
  <c r="T13" i="3"/>
  <c r="T234" i="3" s="1"/>
  <c r="S13" i="3"/>
  <c r="S235" i="3" s="1"/>
  <c r="R13" i="3"/>
  <c r="R236" i="3" s="1"/>
  <c r="Q13" i="3"/>
  <c r="Q233" i="3" s="1"/>
  <c r="P13" i="3"/>
  <c r="P234" i="3" s="1"/>
  <c r="O13" i="3"/>
  <c r="O231" i="3" s="1"/>
  <c r="N13" i="3"/>
  <c r="N249" i="3" s="1"/>
  <c r="M13" i="3"/>
  <c r="M237" i="3" s="1"/>
  <c r="L13" i="3"/>
  <c r="L234" i="3" s="1"/>
  <c r="K13" i="3"/>
  <c r="K239" i="3" s="1"/>
  <c r="J13" i="3"/>
  <c r="J244" i="3" s="1"/>
  <c r="I13" i="3"/>
  <c r="I250" i="3" s="1"/>
  <c r="H13" i="3"/>
  <c r="H246" i="3" s="1"/>
  <c r="G13" i="3"/>
  <c r="G248" i="3" s="1"/>
  <c r="F13" i="3"/>
  <c r="F232" i="3" s="1"/>
  <c r="E13" i="3"/>
  <c r="E238" i="3" s="1"/>
  <c r="D13" i="3"/>
  <c r="D234" i="3" s="1"/>
  <c r="C13" i="3"/>
  <c r="C243" i="3" s="1"/>
  <c r="B13" i="3"/>
  <c r="B236" i="3" s="1"/>
  <c r="Z12" i="3"/>
  <c r="Y12" i="3"/>
  <c r="X12" i="3"/>
  <c r="W12" i="3"/>
  <c r="V12" i="3"/>
  <c r="U12" i="3"/>
  <c r="T12" i="3"/>
  <c r="S12" i="3"/>
  <c r="R12" i="3"/>
  <c r="Q12" i="3"/>
  <c r="P12" i="3"/>
  <c r="O12" i="3"/>
  <c r="N12" i="3"/>
  <c r="M12" i="3"/>
  <c r="L12" i="3"/>
  <c r="K12" i="3"/>
  <c r="J12" i="3"/>
  <c r="I12" i="3"/>
  <c r="H12" i="3"/>
  <c r="G12" i="3"/>
  <c r="F12" i="3"/>
  <c r="E12" i="3"/>
  <c r="D12" i="3"/>
  <c r="C12" i="3"/>
  <c r="B12" i="3"/>
  <c r="Z11" i="3"/>
  <c r="Y11" i="3"/>
  <c r="X11" i="3"/>
  <c r="W11" i="3"/>
  <c r="V11" i="3"/>
  <c r="U11" i="3"/>
  <c r="T11" i="3"/>
  <c r="S11" i="3"/>
  <c r="R11" i="3"/>
  <c r="Q11" i="3"/>
  <c r="P11" i="3"/>
  <c r="O11" i="3"/>
  <c r="N11" i="3"/>
  <c r="M11" i="3"/>
  <c r="L11" i="3"/>
  <c r="K11" i="3"/>
  <c r="J11" i="3"/>
  <c r="I11" i="3"/>
  <c r="H11" i="3"/>
  <c r="G11" i="3"/>
  <c r="F11" i="3"/>
  <c r="E11" i="3"/>
  <c r="D11" i="3"/>
  <c r="C11" i="3"/>
  <c r="B11" i="3"/>
  <c r="S5" i="3"/>
  <c r="R5" i="3"/>
  <c r="O5" i="3"/>
  <c r="M5" i="3"/>
  <c r="K5" i="3"/>
  <c r="J5" i="3"/>
  <c r="I5" i="3"/>
  <c r="H5" i="3"/>
  <c r="G5" i="3"/>
  <c r="F5" i="3"/>
  <c r="S15" i="3" l="1"/>
  <c r="D15" i="3"/>
  <c r="H15" i="3"/>
  <c r="L15" i="3"/>
  <c r="P15" i="3"/>
  <c r="T15" i="3"/>
  <c r="X15" i="3"/>
  <c r="E15" i="3"/>
  <c r="I15" i="3"/>
  <c r="M15" i="3"/>
  <c r="Q15" i="3"/>
  <c r="U15" i="3"/>
  <c r="Y15" i="3"/>
  <c r="B15" i="3"/>
  <c r="F15" i="3"/>
  <c r="J15" i="3"/>
  <c r="N15" i="3"/>
  <c r="R15" i="3"/>
  <c r="V15" i="3"/>
  <c r="Z15" i="3"/>
  <c r="E222" i="3"/>
  <c r="D222" i="3"/>
  <c r="G222" i="3"/>
  <c r="C222" i="3"/>
  <c r="F222" i="3"/>
  <c r="B222" i="3"/>
  <c r="V229" i="3"/>
  <c r="R223" i="3"/>
  <c r="J232" i="3"/>
  <c r="B227" i="3"/>
  <c r="L238" i="3"/>
  <c r="N228" i="3"/>
  <c r="L242" i="3"/>
  <c r="Y233" i="3"/>
  <c r="B224" i="3"/>
  <c r="R224" i="3"/>
  <c r="N227" i="3"/>
  <c r="E229" i="3"/>
  <c r="L230" i="3"/>
  <c r="B233" i="3"/>
  <c r="I234" i="3"/>
  <c r="F237" i="3"/>
  <c r="M238" i="3"/>
  <c r="Z244" i="3"/>
  <c r="B223" i="3"/>
  <c r="E224" i="3"/>
  <c r="U224" i="3"/>
  <c r="R227" i="3"/>
  <c r="F229" i="3"/>
  <c r="M230" i="3"/>
  <c r="I233" i="3"/>
  <c r="Y234" i="3"/>
  <c r="U237" i="3"/>
  <c r="E239" i="3"/>
  <c r="P247" i="3"/>
  <c r="M224" i="3"/>
  <c r="E237" i="3"/>
  <c r="N223" i="3"/>
  <c r="J224" i="3"/>
  <c r="Z224" i="3"/>
  <c r="L228" i="3"/>
  <c r="U229" i="3"/>
  <c r="B232" i="3"/>
  <c r="R233" i="3"/>
  <c r="F236" i="3"/>
  <c r="V237" i="3"/>
  <c r="B240" i="3"/>
  <c r="B249" i="3"/>
  <c r="F223" i="3"/>
  <c r="V223" i="3"/>
  <c r="F224" i="3"/>
  <c r="N224" i="3"/>
  <c r="V224" i="3"/>
  <c r="F227" i="3"/>
  <c r="V227" i="3"/>
  <c r="R228" i="3"/>
  <c r="M229" i="3"/>
  <c r="D230" i="3"/>
  <c r="T230" i="3"/>
  <c r="R232" i="3"/>
  <c r="J233" i="3"/>
  <c r="Z233" i="3"/>
  <c r="Q234" i="3"/>
  <c r="N236" i="3"/>
  <c r="D238" i="3"/>
  <c r="T238" i="3"/>
  <c r="E241" i="3"/>
  <c r="E245" i="3"/>
  <c r="E250" i="3"/>
  <c r="J223" i="3"/>
  <c r="Z223" i="3"/>
  <c r="I224" i="3"/>
  <c r="Q224" i="3"/>
  <c r="J227" i="3"/>
  <c r="B228" i="3"/>
  <c r="Z228" i="3"/>
  <c r="N229" i="3"/>
  <c r="E230" i="3"/>
  <c r="U230" i="3"/>
  <c r="Z232" i="3"/>
  <c r="H234" i="3"/>
  <c r="V236" i="3"/>
  <c r="N237" i="3"/>
  <c r="I241" i="3"/>
  <c r="H250" i="3"/>
  <c r="H245" i="3"/>
  <c r="H241" i="3"/>
  <c r="H249" i="3"/>
  <c r="H244" i="3"/>
  <c r="H240" i="3"/>
  <c r="H248" i="3"/>
  <c r="H247" i="3"/>
  <c r="H243" i="3"/>
  <c r="H239" i="3"/>
  <c r="H242" i="3"/>
  <c r="H237" i="3"/>
  <c r="H233" i="3"/>
  <c r="H229" i="3"/>
  <c r="H236" i="3"/>
  <c r="H232" i="3"/>
  <c r="P250" i="3"/>
  <c r="P245" i="3"/>
  <c r="P241" i="3"/>
  <c r="P249" i="3"/>
  <c r="P244" i="3"/>
  <c r="P240" i="3"/>
  <c r="P248" i="3"/>
  <c r="P243" i="3"/>
  <c r="P239" i="3"/>
  <c r="P237" i="3"/>
  <c r="P233" i="3"/>
  <c r="P229" i="3"/>
  <c r="P246" i="3"/>
  <c r="P236" i="3"/>
  <c r="P232" i="3"/>
  <c r="X250" i="3"/>
  <c r="X245" i="3"/>
  <c r="X241" i="3"/>
  <c r="X249" i="3"/>
  <c r="X244" i="3"/>
  <c r="X240" i="3"/>
  <c r="X248" i="3"/>
  <c r="X243" i="3"/>
  <c r="X239" i="3"/>
  <c r="X242" i="3"/>
  <c r="X237" i="3"/>
  <c r="X233" i="3"/>
  <c r="X229" i="3"/>
  <c r="X247" i="3"/>
  <c r="X236" i="3"/>
  <c r="X232" i="3"/>
  <c r="H222" i="3"/>
  <c r="T222" i="3"/>
  <c r="C223" i="3"/>
  <c r="K223" i="3"/>
  <c r="H226" i="3"/>
  <c r="P226" i="3"/>
  <c r="X226" i="3"/>
  <c r="G227" i="3"/>
  <c r="O227" i="3"/>
  <c r="W227" i="3"/>
  <c r="D231" i="3"/>
  <c r="C232" i="3"/>
  <c r="S232" i="3"/>
  <c r="H235" i="3"/>
  <c r="X235" i="3"/>
  <c r="O236" i="3"/>
  <c r="P242" i="3"/>
  <c r="W243" i="3"/>
  <c r="L246" i="3"/>
  <c r="E249" i="3"/>
  <c r="E244" i="3"/>
  <c r="E240" i="3"/>
  <c r="E248" i="3"/>
  <c r="E247" i="3"/>
  <c r="E243" i="3"/>
  <c r="E246" i="3"/>
  <c r="E242" i="3"/>
  <c r="E236" i="3"/>
  <c r="E232" i="3"/>
  <c r="E228" i="3"/>
  <c r="E235" i="3"/>
  <c r="E231" i="3"/>
  <c r="I249" i="3"/>
  <c r="I244" i="3"/>
  <c r="I240" i="3"/>
  <c r="I248" i="3"/>
  <c r="I247" i="3"/>
  <c r="I243" i="3"/>
  <c r="I246" i="3"/>
  <c r="I242" i="3"/>
  <c r="I239" i="3"/>
  <c r="I236" i="3"/>
  <c r="I232" i="3"/>
  <c r="I228" i="3"/>
  <c r="I245" i="3"/>
  <c r="I235" i="3"/>
  <c r="I231" i="3"/>
  <c r="M249" i="3"/>
  <c r="M244" i="3"/>
  <c r="M240" i="3"/>
  <c r="M248" i="3"/>
  <c r="M243" i="3"/>
  <c r="M247" i="3"/>
  <c r="M246" i="3"/>
  <c r="M242" i="3"/>
  <c r="M245" i="3"/>
  <c r="M236" i="3"/>
  <c r="M232" i="3"/>
  <c r="M228" i="3"/>
  <c r="M250" i="3"/>
  <c r="M241" i="3"/>
  <c r="M235" i="3"/>
  <c r="M231" i="3"/>
  <c r="Q249" i="3"/>
  <c r="Q244" i="3"/>
  <c r="Q240" i="3"/>
  <c r="Q248" i="3"/>
  <c r="Q243" i="3"/>
  <c r="Q239" i="3"/>
  <c r="Q247" i="3"/>
  <c r="Q246" i="3"/>
  <c r="Q242" i="3"/>
  <c r="Q250" i="3"/>
  <c r="Q241" i="3"/>
  <c r="Q236" i="3"/>
  <c r="Q232" i="3"/>
  <c r="Q228" i="3"/>
  <c r="Q235" i="3"/>
  <c r="Q231" i="3"/>
  <c r="U249" i="3"/>
  <c r="U244" i="3"/>
  <c r="U240" i="3"/>
  <c r="U248" i="3"/>
  <c r="U243" i="3"/>
  <c r="U239" i="3"/>
  <c r="U247" i="3"/>
  <c r="U246" i="3"/>
  <c r="U242" i="3"/>
  <c r="U236" i="3"/>
  <c r="U232" i="3"/>
  <c r="U228" i="3"/>
  <c r="U235" i="3"/>
  <c r="U231" i="3"/>
  <c r="Y249" i="3"/>
  <c r="Y244" i="3"/>
  <c r="Y240" i="3"/>
  <c r="Y248" i="3"/>
  <c r="Y243" i="3"/>
  <c r="Y239" i="3"/>
  <c r="Y247" i="3"/>
  <c r="Y246" i="3"/>
  <c r="Y242" i="3"/>
  <c r="Y236" i="3"/>
  <c r="Y232" i="3"/>
  <c r="Y228" i="3"/>
  <c r="Y245" i="3"/>
  <c r="Y235" i="3"/>
  <c r="Y225" i="3" s="1"/>
  <c r="Y231" i="3"/>
  <c r="I222" i="3"/>
  <c r="M222" i="3"/>
  <c r="Q222" i="3"/>
  <c r="U222" i="3"/>
  <c r="Y222" i="3"/>
  <c r="D223" i="3"/>
  <c r="H223" i="3"/>
  <c r="L223" i="3"/>
  <c r="P223" i="3"/>
  <c r="T223" i="3"/>
  <c r="X223" i="3"/>
  <c r="C224" i="3"/>
  <c r="G224" i="3"/>
  <c r="K224" i="3"/>
  <c r="O224" i="3"/>
  <c r="S224" i="3"/>
  <c r="W224" i="3"/>
  <c r="E226" i="3"/>
  <c r="I226" i="3"/>
  <c r="M226" i="3"/>
  <c r="Q226" i="3"/>
  <c r="U226" i="3"/>
  <c r="Y226" i="3"/>
  <c r="D227" i="3"/>
  <c r="H227" i="3"/>
  <c r="L227" i="3"/>
  <c r="P227" i="3"/>
  <c r="T227" i="3"/>
  <c r="X227" i="3"/>
  <c r="D228" i="3"/>
  <c r="J228" i="3"/>
  <c r="O228" i="3"/>
  <c r="T228" i="3"/>
  <c r="I229" i="3"/>
  <c r="Q229" i="3"/>
  <c r="Y229" i="3"/>
  <c r="H230" i="3"/>
  <c r="P230" i="3"/>
  <c r="X230" i="3"/>
  <c r="G231" i="3"/>
  <c r="N232" i="3"/>
  <c r="E233" i="3"/>
  <c r="M233" i="3"/>
  <c r="U233" i="3"/>
  <c r="C235" i="3"/>
  <c r="K235" i="3"/>
  <c r="J236" i="3"/>
  <c r="I237" i="3"/>
  <c r="Q237" i="3"/>
  <c r="Y237" i="3"/>
  <c r="H238" i="3"/>
  <c r="P238" i="3"/>
  <c r="X238" i="3"/>
  <c r="N240" i="3"/>
  <c r="U241" i="3"/>
  <c r="Q245" i="3"/>
  <c r="X246" i="3"/>
  <c r="U250" i="3"/>
  <c r="C246" i="3"/>
  <c r="C242" i="3"/>
  <c r="C250" i="3"/>
  <c r="C245" i="3"/>
  <c r="C241" i="3"/>
  <c r="C249" i="3"/>
  <c r="C244" i="3"/>
  <c r="C240" i="3"/>
  <c r="C248" i="3"/>
  <c r="C238" i="3"/>
  <c r="C234" i="3"/>
  <c r="C230" i="3"/>
  <c r="C237" i="3"/>
  <c r="C233" i="3"/>
  <c r="C229" i="3"/>
  <c r="G246" i="3"/>
  <c r="G242" i="3"/>
  <c r="G250" i="3"/>
  <c r="G245" i="3"/>
  <c r="G241" i="3"/>
  <c r="G249" i="3"/>
  <c r="G244" i="3"/>
  <c r="G240" i="3"/>
  <c r="G238" i="3"/>
  <c r="G234" i="3"/>
  <c r="G230" i="3"/>
  <c r="G247" i="3"/>
  <c r="G239" i="3"/>
  <c r="G237" i="3"/>
  <c r="G233" i="3"/>
  <c r="G229" i="3"/>
  <c r="K246" i="3"/>
  <c r="K242" i="3"/>
  <c r="K250" i="3"/>
  <c r="K245" i="3"/>
  <c r="K241" i="3"/>
  <c r="K249" i="3"/>
  <c r="K244" i="3"/>
  <c r="K240" i="3"/>
  <c r="K247" i="3"/>
  <c r="K238" i="3"/>
  <c r="K234" i="3"/>
  <c r="K230" i="3"/>
  <c r="K243" i="3"/>
  <c r="K237" i="3"/>
  <c r="K233" i="3"/>
  <c r="K229" i="3"/>
  <c r="O247" i="3"/>
  <c r="O246" i="3"/>
  <c r="O242" i="3"/>
  <c r="O250" i="3"/>
  <c r="O245" i="3"/>
  <c r="O241" i="3"/>
  <c r="O249" i="3"/>
  <c r="O244" i="3"/>
  <c r="O240" i="3"/>
  <c r="O243" i="3"/>
  <c r="O238" i="3"/>
  <c r="O234" i="3"/>
  <c r="O230" i="3"/>
  <c r="O248" i="3"/>
  <c r="O239" i="3"/>
  <c r="O237" i="3"/>
  <c r="O233" i="3"/>
  <c r="O229" i="3"/>
  <c r="S247" i="3"/>
  <c r="S246" i="3"/>
  <c r="S242" i="3"/>
  <c r="S250" i="3"/>
  <c r="S245" i="3"/>
  <c r="S241" i="3"/>
  <c r="S249" i="3"/>
  <c r="S244" i="3"/>
  <c r="S240" i="3"/>
  <c r="S248" i="3"/>
  <c r="S239" i="3"/>
  <c r="S238" i="3"/>
  <c r="S234" i="3"/>
  <c r="S230" i="3"/>
  <c r="S237" i="3"/>
  <c r="S233" i="3"/>
  <c r="S229" i="3"/>
  <c r="W247" i="3"/>
  <c r="W246" i="3"/>
  <c r="W242" i="3"/>
  <c r="W250" i="3"/>
  <c r="W245" i="3"/>
  <c r="W241" i="3"/>
  <c r="W249" i="3"/>
  <c r="W244" i="3"/>
  <c r="W240" i="3"/>
  <c r="W238" i="3"/>
  <c r="W234" i="3"/>
  <c r="W230" i="3"/>
  <c r="W237" i="3"/>
  <c r="W233" i="3"/>
  <c r="W229" i="3"/>
  <c r="K222" i="3"/>
  <c r="O222" i="3"/>
  <c r="S222" i="3"/>
  <c r="W222" i="3"/>
  <c r="C226" i="3"/>
  <c r="G226" i="3"/>
  <c r="K226" i="3"/>
  <c r="O226" i="3"/>
  <c r="S226" i="3"/>
  <c r="W226" i="3"/>
  <c r="G228" i="3"/>
  <c r="W228" i="3"/>
  <c r="C231" i="3"/>
  <c r="K231" i="3"/>
  <c r="S231" i="3"/>
  <c r="G235" i="3"/>
  <c r="O235" i="3"/>
  <c r="W235" i="3"/>
  <c r="C239" i="3"/>
  <c r="W239" i="3"/>
  <c r="S243" i="3"/>
  <c r="W248" i="3"/>
  <c r="D250" i="3"/>
  <c r="D245" i="3"/>
  <c r="D241" i="3"/>
  <c r="D249" i="3"/>
  <c r="D244" i="3"/>
  <c r="D240" i="3"/>
  <c r="D248" i="3"/>
  <c r="D247" i="3"/>
  <c r="D243" i="3"/>
  <c r="D239" i="3"/>
  <c r="D246" i="3"/>
  <c r="D237" i="3"/>
  <c r="D233" i="3"/>
  <c r="D229" i="3"/>
  <c r="D242" i="3"/>
  <c r="D236" i="3"/>
  <c r="D232" i="3"/>
  <c r="L250" i="3"/>
  <c r="L245" i="3"/>
  <c r="L241" i="3"/>
  <c r="L249" i="3"/>
  <c r="L244" i="3"/>
  <c r="L240" i="3"/>
  <c r="L248" i="3"/>
  <c r="L243" i="3"/>
  <c r="L239" i="3"/>
  <c r="L237" i="3"/>
  <c r="L233" i="3"/>
  <c r="L229" i="3"/>
  <c r="L236" i="3"/>
  <c r="L232" i="3"/>
  <c r="T250" i="3"/>
  <c r="T245" i="3"/>
  <c r="T241" i="3"/>
  <c r="T249" i="3"/>
  <c r="T244" i="3"/>
  <c r="T240" i="3"/>
  <c r="T248" i="3"/>
  <c r="T243" i="3"/>
  <c r="T239" i="3"/>
  <c r="T246" i="3"/>
  <c r="T237" i="3"/>
  <c r="T233" i="3"/>
  <c r="T229" i="3"/>
  <c r="T242" i="3"/>
  <c r="T236" i="3"/>
  <c r="T232" i="3"/>
  <c r="L222" i="3"/>
  <c r="P222" i="3"/>
  <c r="X222" i="3"/>
  <c r="G223" i="3"/>
  <c r="O223" i="3"/>
  <c r="S223" i="3"/>
  <c r="W223" i="3"/>
  <c r="D226" i="3"/>
  <c r="L226" i="3"/>
  <c r="T226" i="3"/>
  <c r="C227" i="3"/>
  <c r="K227" i="3"/>
  <c r="S227" i="3"/>
  <c r="C228" i="3"/>
  <c r="H228" i="3"/>
  <c r="S228" i="3"/>
  <c r="X228" i="3"/>
  <c r="L231" i="3"/>
  <c r="T231" i="3"/>
  <c r="K232" i="3"/>
  <c r="P235" i="3"/>
  <c r="G236" i="3"/>
  <c r="W236" i="3"/>
  <c r="T247" i="3"/>
  <c r="B248" i="3"/>
  <c r="B247" i="3"/>
  <c r="B243" i="3"/>
  <c r="B246" i="3"/>
  <c r="B242" i="3"/>
  <c r="B250" i="3"/>
  <c r="B245" i="3"/>
  <c r="B241" i="3"/>
  <c r="B239" i="3"/>
  <c r="B235" i="3"/>
  <c r="B225" i="3" s="1"/>
  <c r="B231" i="3"/>
  <c r="B244" i="3"/>
  <c r="B238" i="3"/>
  <c r="B234" i="3"/>
  <c r="B230" i="3"/>
  <c r="F248" i="3"/>
  <c r="F247" i="3"/>
  <c r="F243" i="3"/>
  <c r="F239" i="3"/>
  <c r="F246" i="3"/>
  <c r="F242" i="3"/>
  <c r="F250" i="3"/>
  <c r="F245" i="3"/>
  <c r="F241" i="3"/>
  <c r="F244" i="3"/>
  <c r="F235" i="3"/>
  <c r="F231" i="3"/>
  <c r="F249" i="3"/>
  <c r="F240" i="3"/>
  <c r="F238" i="3"/>
  <c r="F234" i="3"/>
  <c r="F230" i="3"/>
  <c r="J248" i="3"/>
  <c r="J247" i="3"/>
  <c r="J243" i="3"/>
  <c r="J239" i="3"/>
  <c r="J246" i="3"/>
  <c r="J242" i="3"/>
  <c r="J250" i="3"/>
  <c r="J245" i="3"/>
  <c r="J241" i="3"/>
  <c r="J249" i="3"/>
  <c r="J240" i="3"/>
  <c r="J235" i="3"/>
  <c r="J231" i="3"/>
  <c r="J238" i="3"/>
  <c r="J234" i="3"/>
  <c r="J230" i="3"/>
  <c r="N248" i="3"/>
  <c r="N243" i="3"/>
  <c r="N239" i="3"/>
  <c r="N247" i="3"/>
  <c r="N246" i="3"/>
  <c r="N242" i="3"/>
  <c r="N250" i="3"/>
  <c r="N245" i="3"/>
  <c r="N241" i="3"/>
  <c r="N235" i="3"/>
  <c r="N231" i="3"/>
  <c r="N238" i="3"/>
  <c r="N234" i="3"/>
  <c r="N230" i="3"/>
  <c r="R248" i="3"/>
  <c r="R243" i="3"/>
  <c r="R239" i="3"/>
  <c r="R247" i="3"/>
  <c r="R246" i="3"/>
  <c r="R242" i="3"/>
  <c r="R250" i="3"/>
  <c r="R245" i="3"/>
  <c r="R241" i="3"/>
  <c r="R235" i="3"/>
  <c r="R225" i="3" s="1"/>
  <c r="R231" i="3"/>
  <c r="R244" i="3"/>
  <c r="R238" i="3"/>
  <c r="R234" i="3"/>
  <c r="R230" i="3"/>
  <c r="V248" i="3"/>
  <c r="V243" i="3"/>
  <c r="V239" i="3"/>
  <c r="V247" i="3"/>
  <c r="V246" i="3"/>
  <c r="V242" i="3"/>
  <c r="V250" i="3"/>
  <c r="V245" i="3"/>
  <c r="V241" i="3"/>
  <c r="V244" i="3"/>
  <c r="V235" i="3"/>
  <c r="V231" i="3"/>
  <c r="V249" i="3"/>
  <c r="V240" i="3"/>
  <c r="V238" i="3"/>
  <c r="V234" i="3"/>
  <c r="V230" i="3"/>
  <c r="Z248" i="3"/>
  <c r="Z243" i="3"/>
  <c r="Z239" i="3"/>
  <c r="Z247" i="3"/>
  <c r="Z246" i="3"/>
  <c r="Z242" i="3"/>
  <c r="Z250" i="3"/>
  <c r="Z245" i="3"/>
  <c r="Z241" i="3"/>
  <c r="Z249" i="3"/>
  <c r="Z240" i="3"/>
  <c r="Z235" i="3"/>
  <c r="Z225" i="3" s="1"/>
  <c r="Z231" i="3"/>
  <c r="Z227" i="3"/>
  <c r="Z238" i="3"/>
  <c r="Z234" i="3"/>
  <c r="Z230" i="3"/>
  <c r="J222" i="3"/>
  <c r="N222" i="3"/>
  <c r="R222" i="3"/>
  <c r="V222" i="3"/>
  <c r="Z222" i="3"/>
  <c r="E223" i="3"/>
  <c r="I223" i="3"/>
  <c r="M223" i="3"/>
  <c r="Q223" i="3"/>
  <c r="U223" i="3"/>
  <c r="Y223" i="3"/>
  <c r="D224" i="3"/>
  <c r="H224" i="3"/>
  <c r="L224" i="3"/>
  <c r="P224" i="3"/>
  <c r="T224" i="3"/>
  <c r="X224" i="3"/>
  <c r="B226" i="3"/>
  <c r="F226" i="3"/>
  <c r="J226" i="3"/>
  <c r="N226" i="3"/>
  <c r="R226" i="3"/>
  <c r="V226" i="3"/>
  <c r="Z226" i="3"/>
  <c r="E227" i="3"/>
  <c r="I227" i="3"/>
  <c r="M227" i="3"/>
  <c r="Q227" i="3"/>
  <c r="U227" i="3"/>
  <c r="Y227" i="3"/>
  <c r="F228" i="3"/>
  <c r="K228" i="3"/>
  <c r="P228" i="3"/>
  <c r="V228" i="3"/>
  <c r="B229" i="3"/>
  <c r="J229" i="3"/>
  <c r="R229" i="3"/>
  <c r="Z229" i="3"/>
  <c r="I230" i="3"/>
  <c r="Q230" i="3"/>
  <c r="Y230" i="3"/>
  <c r="H231" i="3"/>
  <c r="P231" i="3"/>
  <c r="X231" i="3"/>
  <c r="G232" i="3"/>
  <c r="O232" i="3"/>
  <c r="W232" i="3"/>
  <c r="F233" i="3"/>
  <c r="N233" i="3"/>
  <c r="V233" i="3"/>
  <c r="E234" i="3"/>
  <c r="M234" i="3"/>
  <c r="U234" i="3"/>
  <c r="D235" i="3"/>
  <c r="L235" i="3"/>
  <c r="T235" i="3"/>
  <c r="C236" i="3"/>
  <c r="K236" i="3"/>
  <c r="S236" i="3"/>
  <c r="S225" i="3" s="1"/>
  <c r="B237" i="3"/>
  <c r="J237" i="3"/>
  <c r="R237" i="3"/>
  <c r="Z237" i="3"/>
  <c r="I238" i="3"/>
  <c r="Q238" i="3"/>
  <c r="Y238" i="3"/>
  <c r="M239" i="3"/>
  <c r="R240" i="3"/>
  <c r="Y241" i="3"/>
  <c r="G243" i="3"/>
  <c r="N244" i="3"/>
  <c r="U245" i="3"/>
  <c r="C247" i="3"/>
  <c r="K248" i="3"/>
  <c r="R249" i="3"/>
  <c r="Y250" i="3"/>
  <c r="F225" i="3" l="1"/>
  <c r="I225" i="3"/>
  <c r="V225" i="3"/>
  <c r="E225" i="3"/>
  <c r="X225" i="3"/>
  <c r="W225" i="3"/>
  <c r="M225" i="3"/>
  <c r="D225" i="3"/>
  <c r="N225" i="3"/>
  <c r="P225" i="3"/>
  <c r="U225" i="3"/>
  <c r="T225" i="3"/>
  <c r="J225" i="3"/>
  <c r="K225" i="3"/>
  <c r="Q225" i="3"/>
  <c r="H225" i="3"/>
  <c r="L225" i="3"/>
  <c r="O225" i="3"/>
  <c r="C225" i="3"/>
  <c r="G225" i="3"/>
</calcChain>
</file>

<file path=xl/sharedStrings.xml><?xml version="1.0" encoding="utf-8"?>
<sst xmlns="http://schemas.openxmlformats.org/spreadsheetml/2006/main" count="450" uniqueCount="312">
  <si>
    <t>Ahmuellerella octoradiata</t>
  </si>
  <si>
    <t>Amphizygus brooksi</t>
  </si>
  <si>
    <t>Arkhangelskiella confusa</t>
  </si>
  <si>
    <t>Arkhangelskiella cymbiformis</t>
  </si>
  <si>
    <t>Axopodorhabdus albianus</t>
  </si>
  <si>
    <t>Axopodorhabdus dietzmanii</t>
  </si>
  <si>
    <t>Bilapillus wadeae</t>
  </si>
  <si>
    <t>Biscutum constans</t>
  </si>
  <si>
    <t>Biscutum melaniae</t>
  </si>
  <si>
    <t>Braarudosphaera bigelowii</t>
  </si>
  <si>
    <t>Broinsonia enormis</t>
  </si>
  <si>
    <t>Broinsonia furtiva</t>
  </si>
  <si>
    <t>Broinsonia matalosa</t>
  </si>
  <si>
    <t>Broinsonia parca expansa</t>
  </si>
  <si>
    <t>Broinsionia signata</t>
  </si>
  <si>
    <t>Bukrylithus ambiguus</t>
  </si>
  <si>
    <t>Calculites cenomanicus</t>
  </si>
  <si>
    <t>Calculites cyclops</t>
  </si>
  <si>
    <t>Calculites ovalis</t>
  </si>
  <si>
    <t>Calculites obscurus</t>
  </si>
  <si>
    <t>Calculites turonicus</t>
  </si>
  <si>
    <t>Chiastozygus bifarius</t>
  </si>
  <si>
    <t>Chiastozygus litterarius</t>
  </si>
  <si>
    <t>Chiastozygus spissus</t>
  </si>
  <si>
    <t>Chiastozygus synquadriperforatus</t>
  </si>
  <si>
    <t>Chiastozygus trabalis</t>
  </si>
  <si>
    <t>Corollithion exiguum</t>
  </si>
  <si>
    <t>Corollithion signum</t>
  </si>
  <si>
    <t>Cretarhabdus conicus</t>
  </si>
  <si>
    <t>Cretarhabdus striatus</t>
  </si>
  <si>
    <t>Cribrosphaerella ehrenbergii</t>
  </si>
  <si>
    <t>Cylindralithus coronatus</t>
  </si>
  <si>
    <t>Discorhabdus ignotus</t>
  </si>
  <si>
    <t>Eiffellithus eximius</t>
  </si>
  <si>
    <t>Eiffellithus monechiae</t>
  </si>
  <si>
    <t>Eiffellithus turriseiffellii</t>
  </si>
  <si>
    <t>Eprolithus apertior</t>
  </si>
  <si>
    <t>Eprolithus floralis</t>
  </si>
  <si>
    <t>Eprolithus octopetalus</t>
  </si>
  <si>
    <t>Gartnerago costatum</t>
  </si>
  <si>
    <t>Gartnerago obliquum</t>
  </si>
  <si>
    <t>Gartnerago praeobliquum</t>
  </si>
  <si>
    <t>Gartnerago segmentatum</t>
  </si>
  <si>
    <t>Gartnerago theta</t>
  </si>
  <si>
    <t>Grantarhabdus coronadventis</t>
  </si>
  <si>
    <t>Haqius circumradiatus</t>
  </si>
  <si>
    <t>Helenea chiastia</t>
  </si>
  <si>
    <t>Helicolithus compactus</t>
  </si>
  <si>
    <t>Helicolithus leckiei</t>
  </si>
  <si>
    <t>Helicolithus trabeculatus</t>
  </si>
  <si>
    <t>Helicolithus turonicus</t>
  </si>
  <si>
    <t>Kamptnerius magnifucus</t>
  </si>
  <si>
    <t>Lithastrinus grillii</t>
  </si>
  <si>
    <t>Lithastrinus septenarius</t>
  </si>
  <si>
    <t>Lithraphidites acutus</t>
  </si>
  <si>
    <t>Lithraphidites carniolensis</t>
  </si>
  <si>
    <t>Loxolithus armilla</t>
  </si>
  <si>
    <t>Lucianrhabdus maleformis</t>
  </si>
  <si>
    <t>Lucianorhabdus quadrifidus</t>
  </si>
  <si>
    <t>Manivitella pemmatoida</t>
  </si>
  <si>
    <t>Marthasterites furcatus</t>
  </si>
  <si>
    <t>Microrhabdulus belgicus</t>
  </si>
  <si>
    <t>Microrhabdulus decoratus</t>
  </si>
  <si>
    <t>Microrhabdulus helicoideus</t>
  </si>
  <si>
    <t>Microrhabdulus undosus</t>
  </si>
  <si>
    <t>Miravetesina bergenii</t>
  </si>
  <si>
    <t>Nannoconus sp.</t>
  </si>
  <si>
    <t>Octocyclus reinhardtii</t>
  </si>
  <si>
    <t>Orastrum campanensis</t>
  </si>
  <si>
    <t>Placozygus fibuliformis</t>
  </si>
  <si>
    <t>Placozygus spiralis</t>
  </si>
  <si>
    <t>Prediscosphaera bukryi</t>
  </si>
  <si>
    <t>Prediscosphaera columnata</t>
  </si>
  <si>
    <t>Prediscosphaera cretacea</t>
  </si>
  <si>
    <t>Prediscosphaera ponticula</t>
  </si>
  <si>
    <t>Prediscosphaera spinosa</t>
  </si>
  <si>
    <t>Quadrum gartneri</t>
  </si>
  <si>
    <t>Quadrum intermedium (6)</t>
  </si>
  <si>
    <t>Radiolithus orbiculatus</t>
  </si>
  <si>
    <t>Radiolithus planus</t>
  </si>
  <si>
    <t>Repagulum parvidentatum</t>
  </si>
  <si>
    <t>Retecapsa angustiforata</t>
  </si>
  <si>
    <t>Retecapsa crenulata</t>
  </si>
  <si>
    <t>Retecapsa octofenestrata</t>
  </si>
  <si>
    <t>Retecapsa schizobrachiata</t>
  </si>
  <si>
    <t>Retecapsa surirella</t>
  </si>
  <si>
    <t>Rhagodiscus achlyostaurion</t>
  </si>
  <si>
    <t>Rhagodiscus angustus</t>
  </si>
  <si>
    <t>Rhagodiscus asper</t>
  </si>
  <si>
    <t>Rhagodiscus pancostii</t>
  </si>
  <si>
    <t>Rhagodiscus plebeius</t>
  </si>
  <si>
    <t>Rhagodiscus reniformis</t>
  </si>
  <si>
    <t>Rhagodiscus splendens</t>
  </si>
  <si>
    <t>Rhombolithion rhombicum</t>
  </si>
  <si>
    <t>Rotellapillus biarcus</t>
  </si>
  <si>
    <t>Rotellapillus crenulatus</t>
  </si>
  <si>
    <t>Sollasites horticus</t>
  </si>
  <si>
    <t>Staurolithites angustus</t>
  </si>
  <si>
    <t>Staurolithites crux</t>
  </si>
  <si>
    <t>Staurolithites ellipticus</t>
  </si>
  <si>
    <t>Staurolithites flavus</t>
  </si>
  <si>
    <t>Staurolithites gausorhetium</t>
  </si>
  <si>
    <t>Staurolithites laffittei</t>
  </si>
  <si>
    <t>Staurolithites imbricatus</t>
  </si>
  <si>
    <t>Staurolithites cf. mielnicensis</t>
  </si>
  <si>
    <t>Staurolithites minutus</t>
  </si>
  <si>
    <t>Staurolithites stradneri</t>
  </si>
  <si>
    <t>Stoverius achylosus</t>
  </si>
  <si>
    <t>Tegumentum stradneri</t>
  </si>
  <si>
    <t>Tetrapodorhabdus decorus</t>
  </si>
  <si>
    <t>Tranolithus gabalus</t>
  </si>
  <si>
    <t>Tranolithus minimus</t>
  </si>
  <si>
    <t>Tranolithus orionatus</t>
  </si>
  <si>
    <t>Watznaueria barnesiae</t>
  </si>
  <si>
    <t>Watznaueria britannica</t>
  </si>
  <si>
    <t>Watznaueria fossacincta</t>
  </si>
  <si>
    <t>Watznaueria ovata</t>
  </si>
  <si>
    <t>Watznaueria quadriradiata</t>
  </si>
  <si>
    <t>Zeugrhabdotus acanthus</t>
  </si>
  <si>
    <t>Zeugrhabdotus bicrescenticus</t>
  </si>
  <si>
    <t>Zeugrhabdotus biperforatus</t>
  </si>
  <si>
    <t>Zeugrhabdotus clarus</t>
  </si>
  <si>
    <t>Zeugrhabdotus diplogrammus</t>
  </si>
  <si>
    <t>Zeugrhabdotus embergeri</t>
  </si>
  <si>
    <t>Zeugrhabdozus noeliae</t>
  </si>
  <si>
    <t>Zeugrhabdotus scutula</t>
  </si>
  <si>
    <t>Zeugrhabdotus trivectis</t>
  </si>
  <si>
    <t xml:space="preserve">Zeugrhabdotus xenotus </t>
  </si>
  <si>
    <t>A</t>
  </si>
  <si>
    <t>Calculites sp.</t>
  </si>
  <si>
    <t>Helicolithus anceps</t>
  </si>
  <si>
    <t>Calciosolenia fossilis</t>
  </si>
  <si>
    <t>Prediscosphaera grandis</t>
  </si>
  <si>
    <t>Cylindralithus serratus</t>
  </si>
  <si>
    <t>Micula staurophora</t>
  </si>
  <si>
    <t>OB261</t>
  </si>
  <si>
    <t>B</t>
  </si>
  <si>
    <t>EGsF</t>
  </si>
  <si>
    <t>Chiastozygus sp.</t>
  </si>
  <si>
    <t>OB258</t>
  </si>
  <si>
    <t>Rhagodiscus sageri</t>
  </si>
  <si>
    <t>OB254</t>
  </si>
  <si>
    <t>KKB</t>
  </si>
  <si>
    <t>OB250</t>
  </si>
  <si>
    <t>BOGS</t>
  </si>
  <si>
    <t>OB249b</t>
  </si>
  <si>
    <t>Calculites maghredaswampensis</t>
  </si>
  <si>
    <t>Biscutum gaultensis</t>
  </si>
  <si>
    <t>BoGS</t>
  </si>
  <si>
    <t>OB244</t>
  </si>
  <si>
    <t>SOGS</t>
  </si>
  <si>
    <t>Zeugrhabdotus blowii</t>
  </si>
  <si>
    <t>OB204</t>
  </si>
  <si>
    <t>9a</t>
  </si>
  <si>
    <t>8b</t>
  </si>
  <si>
    <t>4b</t>
  </si>
  <si>
    <t>3a</t>
  </si>
  <si>
    <t>OB110</t>
  </si>
  <si>
    <t>Ottavianus giannus</t>
  </si>
  <si>
    <t>OB101</t>
  </si>
  <si>
    <t>OB037</t>
  </si>
  <si>
    <t>OB020</t>
  </si>
  <si>
    <t>Bifidalithus mchanae</t>
  </si>
  <si>
    <t>Cyclagelosphaera margerelii</t>
  </si>
  <si>
    <t>DU016</t>
  </si>
  <si>
    <t>D</t>
  </si>
  <si>
    <t>BüF</t>
  </si>
  <si>
    <t>% T. orionatus</t>
  </si>
  <si>
    <t>core depth (m)</t>
  </si>
  <si>
    <t>slide</t>
  </si>
  <si>
    <t>sample</t>
  </si>
  <si>
    <t>Broinsonia cf. galloisii</t>
  </si>
  <si>
    <t>Gartnerago margaritatus</t>
  </si>
  <si>
    <t>Zeugrhabdotus cf. streetiae</t>
  </si>
  <si>
    <t>Staurolitites cf. mutterlosei</t>
  </si>
  <si>
    <t>% Biscutum spp.</t>
  </si>
  <si>
    <t>% Watznaueria spp.</t>
  </si>
  <si>
    <t>% Zeugrhabdotus spp.</t>
  </si>
  <si>
    <t>% Prediscosphaera spp.</t>
  </si>
  <si>
    <t>% Staurolithites spp.</t>
  </si>
  <si>
    <t>% Eiffellithus spp.</t>
  </si>
  <si>
    <t>% Helicolithus spp.</t>
  </si>
  <si>
    <t>% Rhagodiscus spp.</t>
  </si>
  <si>
    <t>●</t>
  </si>
  <si>
    <t>depth [m]</t>
  </si>
  <si>
    <t>Eprolithus rarus</t>
  </si>
  <si>
    <t>Quadrum intermedium (7)</t>
  </si>
  <si>
    <t>OB256d</t>
  </si>
  <si>
    <t>EGS</t>
  </si>
  <si>
    <t>Broinsonia cenomanica</t>
  </si>
  <si>
    <t>Eiffellithus casulus</t>
  </si>
  <si>
    <t>Lithraphidites alatus</t>
  </si>
  <si>
    <t>Lithraphidites pseudoquadratus</t>
  </si>
  <si>
    <t>SFH</t>
  </si>
  <si>
    <t>Chalk</t>
  </si>
  <si>
    <t>Biscutum magnum</t>
  </si>
  <si>
    <t>Broinsonia parca parca</t>
  </si>
  <si>
    <t>Lucianorhabdus arcuatus</t>
  </si>
  <si>
    <t>Micula adumbrata</t>
  </si>
  <si>
    <t>sample weight (mg)</t>
  </si>
  <si>
    <t>section / core</t>
  </si>
  <si>
    <t>Zeugrhabdotus praesigmoides</t>
  </si>
  <si>
    <t>OB062</t>
  </si>
  <si>
    <t>EM Fm.</t>
  </si>
  <si>
    <t>H Fm.</t>
  </si>
  <si>
    <t>OB011</t>
  </si>
  <si>
    <t>BOT Fm.</t>
  </si>
  <si>
    <t>Ahmuellerella regularis</t>
  </si>
  <si>
    <t>Prediscosphaera stoveri</t>
  </si>
  <si>
    <t>14a</t>
  </si>
  <si>
    <t>Chiastozygus plathyrhetus</t>
  </si>
  <si>
    <t>Corollithion kennedyi</t>
  </si>
  <si>
    <t>Eiffellithus paragogus</t>
  </si>
  <si>
    <t>M</t>
  </si>
  <si>
    <t>VG</t>
  </si>
  <si>
    <t>Gartnerago coxalliae</t>
  </si>
  <si>
    <t>Arkhangelskiella speciallata</t>
  </si>
  <si>
    <t>Seribiscutum primitivum</t>
  </si>
  <si>
    <t>G</t>
  </si>
  <si>
    <t>Rhagodiscus sp. (small, thin rim)</t>
  </si>
  <si>
    <t>Reinhardtites clavicaviformis</t>
  </si>
  <si>
    <t>Helicolithus varolii</t>
  </si>
  <si>
    <t>Helicolithus tectufissus</t>
  </si>
  <si>
    <t>Calculites sp. (small)</t>
  </si>
  <si>
    <t>Micula cubiformis</t>
  </si>
  <si>
    <t>OB 034</t>
  </si>
  <si>
    <t>Munarinus mkeremei</t>
  </si>
  <si>
    <t>Petrarhabdus kirenii</t>
  </si>
  <si>
    <t>Percivalia sp.</t>
  </si>
  <si>
    <t>Ellipsolithus linnertii</t>
  </si>
  <si>
    <t>Sollasites falklandensis</t>
  </si>
  <si>
    <t>OB071</t>
  </si>
  <si>
    <t>OB084</t>
  </si>
  <si>
    <t>OB166</t>
  </si>
  <si>
    <t>OB232</t>
  </si>
  <si>
    <t>R Fm.</t>
  </si>
  <si>
    <t>EM Gs</t>
  </si>
  <si>
    <t>ERW Fm.</t>
  </si>
  <si>
    <t>9c</t>
  </si>
  <si>
    <t>11b-c</t>
  </si>
  <si>
    <t>Staurolithites dicandidula</t>
  </si>
  <si>
    <t>Zeugrhabdotus cf. erectus</t>
  </si>
  <si>
    <t>Orastrum porosuturalis</t>
  </si>
  <si>
    <t>Cribrosphaerella circula</t>
  </si>
  <si>
    <t>Staurolithites ngurumahambaensis</t>
  </si>
  <si>
    <t>Helicolithus blairiae</t>
  </si>
  <si>
    <t>OB 136</t>
  </si>
  <si>
    <t>Chiastozygus cf. amphipons</t>
  </si>
  <si>
    <t>Crucibiscutum hayi</t>
  </si>
  <si>
    <t>Eiffellithus equibiramus</t>
  </si>
  <si>
    <t>Ethmorhabdus cf. hauterivianus</t>
  </si>
  <si>
    <t>Microrhabdulus cf. ambiguus (straight)</t>
  </si>
  <si>
    <t>Owenia hillii</t>
  </si>
  <si>
    <t>Reinhardtites anthophorus</t>
  </si>
  <si>
    <t>Retecapsa sp. (open central area)</t>
  </si>
  <si>
    <t>Rhagodiscus cf. hamptonii</t>
  </si>
  <si>
    <t>Watznaueria manivitae</t>
  </si>
  <si>
    <t>Zeugrhabdotus howei</t>
  </si>
  <si>
    <t>% Repagulum parvidentatum</t>
  </si>
  <si>
    <t>1b</t>
  </si>
  <si>
    <t>%Chiastozygus spp.</t>
  </si>
  <si>
    <t>% Tranolithus spp.</t>
  </si>
  <si>
    <t>% P. cretacea</t>
  </si>
  <si>
    <t>% D. ignotus</t>
  </si>
  <si>
    <t>% L carniolensis</t>
  </si>
  <si>
    <t>3d-4b</t>
  </si>
  <si>
    <t>Cyclagelosphaera rotaclypeata</t>
  </si>
  <si>
    <t>Cylindralithus sculptus</t>
  </si>
  <si>
    <t>M–G</t>
  </si>
  <si>
    <t>% E.gorkae + E. casulus</t>
  </si>
  <si>
    <t>Corollithion karegae</t>
  </si>
  <si>
    <t>Prediscosphaera microrhabdulina</t>
  </si>
  <si>
    <t>Retecapsa ficula</t>
  </si>
  <si>
    <t>Gartnerago cf. nanum</t>
  </si>
  <si>
    <t>Calciosolenia huberi</t>
  </si>
  <si>
    <t>Micula swastica</t>
  </si>
  <si>
    <t>Watznaueria biporta</t>
  </si>
  <si>
    <t>Eiffellithus gorkae</t>
  </si>
  <si>
    <t>% Broinsonia spp.</t>
  </si>
  <si>
    <t>% C. trabalis</t>
  </si>
  <si>
    <t>% Gartnerago spp.</t>
  </si>
  <si>
    <t>SCBE-1</t>
  </si>
  <si>
    <t>OB</t>
  </si>
  <si>
    <t>DU</t>
  </si>
  <si>
    <t>HaBr-1</t>
  </si>
  <si>
    <t>HoBay-1</t>
  </si>
  <si>
    <t>Bdw-1</t>
  </si>
  <si>
    <t>Other</t>
  </si>
  <si>
    <t>FOV size</t>
  </si>
  <si>
    <t>FOV No.</t>
  </si>
  <si>
    <t>SR (total)</t>
  </si>
  <si>
    <t>SR (counting)</t>
  </si>
  <si>
    <t>% Retecapsa spp.</t>
  </si>
  <si>
    <t>% Rh. angustus</t>
  </si>
  <si>
    <t>% Rh. achlyostaurion</t>
  </si>
  <si>
    <t>% Z. noeliae</t>
  </si>
  <si>
    <t>% Z. cf. erectus</t>
  </si>
  <si>
    <t>% Holococcoliths</t>
  </si>
  <si>
    <t>% Calculites spp.</t>
  </si>
  <si>
    <t>% Z. cf. erectus + Z. noeliae</t>
  </si>
  <si>
    <t>% Watznaueria barnesiae</t>
  </si>
  <si>
    <t>% B. constans</t>
  </si>
  <si>
    <t>coccoliths No.</t>
  </si>
  <si>
    <t>Abs.Ab. (Geisen et al., 1999)</t>
  </si>
  <si>
    <t>Biozone (Burnett, 1998)</t>
  </si>
  <si>
    <t>Shannon-Index (PAST4)</t>
  </si>
  <si>
    <t>calcite wt-%</t>
  </si>
  <si>
    <t>LITHO-unit</t>
  </si>
  <si>
    <t>preservation mode</t>
  </si>
  <si>
    <t>1,2,…</t>
  </si>
  <si>
    <t>possibly reworked specimens</t>
  </si>
  <si>
    <t>taxon observed in biostratigraphical analysis but excluded from diversity calculations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</si>
</sst>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00"/>
    <numFmt numFmtId="165" formatCode="0.0%"/>
    <numFmt numFmtId="166" formatCode="0.0"/>
    <numFmt numFmtId="167" formatCode="0.0000"/>
    <numFmt numFmtId="168" formatCode="0.0E+00"/>
  </numFmts>
  <fonts count="14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sz val="9"/>
      <color theme="1"/>
      <name val="Arial"/>
      <family val="2"/>
    </font>
    <font>
      <sz val="9"/>
      <color rgb="FFFF0000"/>
      <name val="Calibri"/>
      <family val="2"/>
      <scheme val="minor"/>
    </font>
    <font>
      <sz val="9"/>
      <color rgb="FFFF0000"/>
      <name val="Arial"/>
      <family val="2"/>
    </font>
    <font>
      <sz val="9"/>
      <name val="Arial"/>
      <family val="2"/>
    </font>
    <font>
      <i/>
      <sz val="10"/>
      <color theme="1"/>
      <name val="Calibri"/>
      <family val="2"/>
      <scheme val="minor"/>
    </font>
    <font>
      <i/>
      <sz val="10"/>
      <color rgb="FF000000"/>
      <name val="Calibri"/>
      <family val="2"/>
      <scheme val="minor"/>
    </font>
    <font>
      <sz val="10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51">
    <xf numFmtId="0" fontId="0" fillId="0" borderId="0" xfId="0"/>
    <xf numFmtId="0" fontId="0" fillId="0" borderId="0" xfId="0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2" fontId="3" fillId="0" borderId="0" xfId="0" applyNumberFormat="1" applyFont="1" applyFill="1" applyBorder="1" applyAlignment="1">
      <alignment horizontal="center" vertical="center"/>
    </xf>
    <xf numFmtId="166" fontId="3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164" fontId="4" fillId="0" borderId="0" xfId="0" applyNumberFormat="1" applyFont="1" applyFill="1" applyBorder="1" applyAlignment="1">
      <alignment horizontal="center" vertical="center"/>
    </xf>
    <xf numFmtId="168" fontId="4" fillId="0" borderId="0" xfId="0" applyNumberFormat="1" applyFont="1" applyFill="1" applyBorder="1" applyAlignment="1">
      <alignment horizontal="center" vertical="center"/>
    </xf>
    <xf numFmtId="2" fontId="5" fillId="0" borderId="0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166" fontId="5" fillId="0" borderId="0" xfId="0" applyNumberFormat="1" applyFont="1" applyFill="1" applyBorder="1" applyAlignment="1">
      <alignment horizontal="center" vertical="center"/>
    </xf>
    <xf numFmtId="14" fontId="3" fillId="0" borderId="0" xfId="0" applyNumberFormat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164" fontId="6" fillId="0" borderId="0" xfId="0" applyNumberFormat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2" fontId="3" fillId="0" borderId="1" xfId="0" applyNumberFormat="1" applyFont="1" applyFill="1" applyBorder="1" applyAlignment="1">
      <alignment horizontal="center" vertical="center"/>
    </xf>
    <xf numFmtId="166" fontId="3" fillId="0" borderId="1" xfId="0" applyNumberFormat="1" applyFont="1" applyFill="1" applyBorder="1" applyAlignment="1">
      <alignment horizontal="center" vertical="center"/>
    </xf>
    <xf numFmtId="14" fontId="3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164" fontId="4" fillId="0" borderId="1" xfId="0" applyNumberFormat="1" applyFont="1" applyFill="1" applyBorder="1" applyAlignment="1">
      <alignment horizontal="center" vertical="center"/>
    </xf>
    <xf numFmtId="168" fontId="4" fillId="0" borderId="1" xfId="0" applyNumberFormat="1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/>
    </xf>
    <xf numFmtId="2" fontId="3" fillId="0" borderId="2" xfId="0" applyNumberFormat="1" applyFont="1" applyFill="1" applyBorder="1" applyAlignment="1">
      <alignment horizontal="center" vertical="center"/>
    </xf>
    <xf numFmtId="2" fontId="5" fillId="0" borderId="2" xfId="0" applyNumberFormat="1" applyFont="1" applyFill="1" applyBorder="1" applyAlignment="1">
      <alignment horizontal="center" vertical="center"/>
    </xf>
    <xf numFmtId="165" fontId="3" fillId="0" borderId="2" xfId="0" applyNumberFormat="1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left" vertical="center"/>
    </xf>
    <xf numFmtId="0" fontId="1" fillId="0" borderId="9" xfId="0" applyFont="1" applyFill="1" applyBorder="1" applyAlignment="1">
      <alignment horizontal="left" vertical="center"/>
    </xf>
    <xf numFmtId="2" fontId="1" fillId="0" borderId="9" xfId="0" applyNumberFormat="1" applyFont="1" applyFill="1" applyBorder="1" applyAlignment="1">
      <alignment horizontal="left" vertical="center"/>
    </xf>
    <xf numFmtId="166" fontId="1" fillId="0" borderId="9" xfId="0" applyNumberFormat="1" applyFont="1" applyFill="1" applyBorder="1" applyAlignment="1">
      <alignment horizontal="left" vertical="center"/>
    </xf>
    <xf numFmtId="167" fontId="1" fillId="0" borderId="9" xfId="0" applyNumberFormat="1" applyFont="1" applyFill="1" applyBorder="1" applyAlignment="1">
      <alignment horizontal="left" vertical="center"/>
    </xf>
    <xf numFmtId="164" fontId="2" fillId="0" borderId="9" xfId="0" applyNumberFormat="1" applyFont="1" applyFill="1" applyBorder="1" applyAlignment="1">
      <alignment horizontal="left" vertical="center"/>
    </xf>
    <xf numFmtId="168" fontId="2" fillId="0" borderId="9" xfId="0" applyNumberFormat="1" applyFont="1" applyFill="1" applyBorder="1" applyAlignment="1">
      <alignment horizontal="left" vertical="center"/>
    </xf>
    <xf numFmtId="0" fontId="2" fillId="0" borderId="7" xfId="0" applyFont="1" applyFill="1" applyBorder="1" applyAlignment="1">
      <alignment horizontal="left" vertical="center"/>
    </xf>
    <xf numFmtId="0" fontId="1" fillId="0" borderId="2" xfId="0" applyFont="1" applyFill="1" applyBorder="1" applyAlignment="1">
      <alignment horizontal="left" vertical="center"/>
    </xf>
    <xf numFmtId="0" fontId="11" fillId="0" borderId="2" xfId="0" applyFont="1" applyFill="1" applyBorder="1" applyAlignment="1">
      <alignment horizontal="left" vertical="center"/>
    </xf>
    <xf numFmtId="0" fontId="12" fillId="0" borderId="2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left" vertical="center"/>
    </xf>
    <xf numFmtId="0" fontId="13" fillId="0" borderId="8" xfId="0" applyFont="1" applyFill="1" applyBorder="1" applyAlignment="1">
      <alignment horizontal="left" vertical="center"/>
    </xf>
    <xf numFmtId="0" fontId="3" fillId="0" borderId="4" xfId="0" applyFont="1" applyFill="1" applyBorder="1" applyAlignment="1">
      <alignment horizontal="left" vertical="center"/>
    </xf>
    <xf numFmtId="0" fontId="1" fillId="0" borderId="7" xfId="0" applyFont="1" applyFill="1" applyBorder="1" applyAlignment="1">
      <alignment horizontal="left" vertical="center"/>
    </xf>
    <xf numFmtId="0" fontId="3" fillId="0" borderId="5" xfId="0" applyFont="1" applyFill="1" applyBorder="1" applyAlignment="1">
      <alignment horizontal="left" vertical="center"/>
    </xf>
  </cellXfs>
  <cellStyles count="1">
    <cellStyle name="Standard" xfId="0" builtinId="0"/>
  </cellStyles>
  <dxfs count="0"/>
  <tableStyles count="0" defaultTableStyle="TableStyleMedium2" defaultPivotStyle="PivotStyleMedium9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136793-A239-44E7-96B9-0B9D26677721}">
  <sheetPr>
    <pageSetUpPr fitToPage="1"/>
  </sheetPr>
  <dimension ref="A1:Z253"/>
  <sheetViews>
    <sheetView tabSelected="1" topLeftCell="A223" workbookViewId="0">
      <selection activeCell="E9" sqref="E9"/>
    </sheetView>
  </sheetViews>
  <sheetFormatPr baseColWidth="10" defaultColWidth="11.44140625" defaultRowHeight="14.4" x14ac:dyDescent="0.3"/>
  <cols>
    <col min="1" max="1" width="20.6640625" style="46" customWidth="1"/>
    <col min="2" max="26" width="6.6640625" style="2" customWidth="1"/>
    <col min="27" max="16384" width="11.44140625" style="1"/>
  </cols>
  <sheetData>
    <row r="1" spans="1:26" x14ac:dyDescent="0.3">
      <c r="A1" s="35" t="s">
        <v>200</v>
      </c>
      <c r="B1" s="15" t="s">
        <v>193</v>
      </c>
      <c r="C1" s="15" t="s">
        <v>193</v>
      </c>
      <c r="D1" s="15" t="s">
        <v>193</v>
      </c>
      <c r="E1" s="15" t="s">
        <v>193</v>
      </c>
      <c r="F1" s="15" t="s">
        <v>282</v>
      </c>
      <c r="G1" s="15" t="s">
        <v>282</v>
      </c>
      <c r="H1" s="15" t="s">
        <v>282</v>
      </c>
      <c r="I1" s="15" t="s">
        <v>282</v>
      </c>
      <c r="J1" s="15" t="s">
        <v>282</v>
      </c>
      <c r="K1" s="15" t="s">
        <v>282</v>
      </c>
      <c r="L1" s="15" t="s">
        <v>282</v>
      </c>
      <c r="M1" s="15" t="s">
        <v>282</v>
      </c>
      <c r="N1" s="15" t="s">
        <v>282</v>
      </c>
      <c r="O1" s="15" t="s">
        <v>282</v>
      </c>
      <c r="P1" s="15" t="s">
        <v>282</v>
      </c>
      <c r="Q1" s="15" t="s">
        <v>282</v>
      </c>
      <c r="R1" s="15" t="s">
        <v>282</v>
      </c>
      <c r="S1" s="15" t="s">
        <v>282</v>
      </c>
      <c r="T1" s="15" t="s">
        <v>282</v>
      </c>
      <c r="U1" s="15" t="s">
        <v>282</v>
      </c>
      <c r="V1" s="15" t="s">
        <v>283</v>
      </c>
      <c r="W1" s="15" t="s">
        <v>282</v>
      </c>
      <c r="X1" s="15" t="s">
        <v>282</v>
      </c>
      <c r="Y1" s="15" t="s">
        <v>282</v>
      </c>
      <c r="Z1" s="14" t="s">
        <v>282</v>
      </c>
    </row>
    <row r="2" spans="1:26" x14ac:dyDescent="0.3">
      <c r="A2" s="36" t="s">
        <v>170</v>
      </c>
      <c r="B2" s="2" t="s">
        <v>281</v>
      </c>
      <c r="C2" s="2" t="s">
        <v>284</v>
      </c>
      <c r="D2" s="2" t="s">
        <v>285</v>
      </c>
      <c r="E2" s="2" t="s">
        <v>286</v>
      </c>
      <c r="F2" s="9" t="s">
        <v>205</v>
      </c>
      <c r="G2" s="9" t="s">
        <v>161</v>
      </c>
      <c r="H2" s="9" t="s">
        <v>225</v>
      </c>
      <c r="I2" s="2" t="s">
        <v>160</v>
      </c>
      <c r="J2" s="9" t="s">
        <v>202</v>
      </c>
      <c r="K2" s="9" t="s">
        <v>231</v>
      </c>
      <c r="L2" s="9" t="s">
        <v>232</v>
      </c>
      <c r="M2" s="2" t="s">
        <v>159</v>
      </c>
      <c r="N2" s="2" t="s">
        <v>157</v>
      </c>
      <c r="O2" s="2" t="s">
        <v>246</v>
      </c>
      <c r="P2" s="2" t="s">
        <v>233</v>
      </c>
      <c r="Q2" s="2" t="s">
        <v>152</v>
      </c>
      <c r="R2" s="2" t="s">
        <v>234</v>
      </c>
      <c r="S2" s="2" t="s">
        <v>149</v>
      </c>
      <c r="T2" s="2" t="s">
        <v>145</v>
      </c>
      <c r="U2" s="9" t="s">
        <v>143</v>
      </c>
      <c r="V2" s="2" t="s">
        <v>164</v>
      </c>
      <c r="W2" s="2" t="s">
        <v>141</v>
      </c>
      <c r="X2" s="2" t="s">
        <v>187</v>
      </c>
      <c r="Y2" s="2" t="s">
        <v>139</v>
      </c>
      <c r="Z2" s="16" t="s">
        <v>135</v>
      </c>
    </row>
    <row r="3" spans="1:26" x14ac:dyDescent="0.3">
      <c r="A3" s="37" t="s">
        <v>169</v>
      </c>
      <c r="B3" s="2" t="s">
        <v>128</v>
      </c>
      <c r="C3" s="2" t="s">
        <v>128</v>
      </c>
      <c r="D3" s="2" t="s">
        <v>128</v>
      </c>
      <c r="E3" s="2" t="s">
        <v>128</v>
      </c>
      <c r="F3" s="2" t="s">
        <v>136</v>
      </c>
      <c r="G3" s="2" t="s">
        <v>136</v>
      </c>
      <c r="H3" s="9" t="s">
        <v>128</v>
      </c>
      <c r="I3" s="2" t="s">
        <v>136</v>
      </c>
      <c r="J3" s="2" t="s">
        <v>136</v>
      </c>
      <c r="K3" s="2" t="s">
        <v>128</v>
      </c>
      <c r="L3" s="2" t="s">
        <v>128</v>
      </c>
      <c r="M3" s="2" t="s">
        <v>136</v>
      </c>
      <c r="N3" s="2" t="s">
        <v>136</v>
      </c>
      <c r="O3" s="2" t="s">
        <v>136</v>
      </c>
      <c r="P3" s="2" t="s">
        <v>128</v>
      </c>
      <c r="Q3" s="2" t="s">
        <v>128</v>
      </c>
      <c r="R3" s="2" t="s">
        <v>128</v>
      </c>
      <c r="S3" s="2" t="s">
        <v>128</v>
      </c>
      <c r="T3" s="2" t="s">
        <v>128</v>
      </c>
      <c r="U3" s="9" t="s">
        <v>136</v>
      </c>
      <c r="V3" s="2" t="s">
        <v>165</v>
      </c>
      <c r="W3" s="2" t="s">
        <v>128</v>
      </c>
      <c r="X3" s="2" t="s">
        <v>136</v>
      </c>
      <c r="Y3" s="2" t="s">
        <v>136</v>
      </c>
      <c r="Z3" s="16" t="s">
        <v>128</v>
      </c>
    </row>
    <row r="4" spans="1:26" x14ac:dyDescent="0.3">
      <c r="A4" s="37" t="s">
        <v>168</v>
      </c>
      <c r="B4" s="3">
        <v>74</v>
      </c>
      <c r="C4" s="3">
        <v>62.5</v>
      </c>
      <c r="D4" s="3">
        <v>47</v>
      </c>
      <c r="E4" s="3">
        <v>26</v>
      </c>
      <c r="F4" s="3">
        <v>30.15</v>
      </c>
      <c r="G4" s="3">
        <v>39.1</v>
      </c>
      <c r="H4" s="3">
        <v>51.24</v>
      </c>
      <c r="I4" s="3">
        <v>54.1</v>
      </c>
      <c r="J4" s="3">
        <v>77.400000000000006</v>
      </c>
      <c r="K4" s="3">
        <v>86.3</v>
      </c>
      <c r="L4" s="3">
        <v>98.42</v>
      </c>
      <c r="M4" s="3">
        <v>115.2</v>
      </c>
      <c r="N4" s="3">
        <v>124.15</v>
      </c>
      <c r="O4" s="3">
        <v>150.16999999999999</v>
      </c>
      <c r="P4" s="3">
        <v>180.3</v>
      </c>
      <c r="Q4" s="3">
        <v>214.2</v>
      </c>
      <c r="R4" s="3">
        <v>241.29</v>
      </c>
      <c r="S4" s="3">
        <v>252.2</v>
      </c>
      <c r="T4" s="3">
        <v>258.20999999999998</v>
      </c>
      <c r="U4" s="8">
        <v>258.24</v>
      </c>
      <c r="V4" s="3">
        <v>40.049999999999997</v>
      </c>
      <c r="W4" s="3">
        <v>259.18</v>
      </c>
      <c r="X4" s="3">
        <v>259.33</v>
      </c>
      <c r="Y4" s="3">
        <v>260.2</v>
      </c>
      <c r="Z4" s="17">
        <v>262.69</v>
      </c>
    </row>
    <row r="5" spans="1:26" x14ac:dyDescent="0.3">
      <c r="A5" s="37" t="s">
        <v>306</v>
      </c>
      <c r="B5" s="3">
        <v>97.2</v>
      </c>
      <c r="C5" s="3">
        <v>94.7</v>
      </c>
      <c r="D5" s="3">
        <v>99</v>
      </c>
      <c r="E5" s="3">
        <v>96.6</v>
      </c>
      <c r="F5" s="3">
        <f>(9.3+15.6)/2</f>
        <v>12.45</v>
      </c>
      <c r="G5" s="3">
        <f>(10.5+4.3)/2</f>
        <v>7.4</v>
      </c>
      <c r="H5" s="3">
        <f>(9.4+5)/2</f>
        <v>7.2</v>
      </c>
      <c r="I5" s="3">
        <f>(5+4.5)/2</f>
        <v>4.75</v>
      </c>
      <c r="J5" s="3">
        <f>(21.4+15.5)/2</f>
        <v>18.45</v>
      </c>
      <c r="K5" s="3">
        <f>(18+14.3+32.1)/3</f>
        <v>21.466666666666669</v>
      </c>
      <c r="L5" s="3">
        <v>8</v>
      </c>
      <c r="M5" s="3">
        <f>15.5</f>
        <v>15.5</v>
      </c>
      <c r="N5" s="3">
        <v>18.899999999999999</v>
      </c>
      <c r="O5" s="3">
        <f>(7.8+11.5)/2</f>
        <v>9.65</v>
      </c>
      <c r="P5" s="3">
        <v>18.899999999999999</v>
      </c>
      <c r="Q5" s="3">
        <v>27.6</v>
      </c>
      <c r="R5" s="3">
        <f>(19.2+13.8)/2</f>
        <v>16.5</v>
      </c>
      <c r="S5" s="3">
        <f>(2+5.08)/2</f>
        <v>3.54</v>
      </c>
      <c r="T5" s="3">
        <v>4.3</v>
      </c>
      <c r="U5" s="8">
        <v>4.3</v>
      </c>
      <c r="V5" s="3">
        <v>25</v>
      </c>
      <c r="W5" s="3">
        <v>61.4</v>
      </c>
      <c r="X5" s="3">
        <v>49.3</v>
      </c>
      <c r="Y5" s="3">
        <v>49.3</v>
      </c>
      <c r="Z5" s="17">
        <v>6.7</v>
      </c>
    </row>
    <row r="6" spans="1:26" x14ac:dyDescent="0.3">
      <c r="A6" s="38" t="s">
        <v>199</v>
      </c>
      <c r="B6" s="4">
        <v>26.6</v>
      </c>
      <c r="C6" s="4">
        <v>21.1</v>
      </c>
      <c r="D6" s="4">
        <v>15.1</v>
      </c>
      <c r="E6" s="4">
        <v>15.6</v>
      </c>
      <c r="F6" s="4">
        <v>50.6</v>
      </c>
      <c r="G6" s="4">
        <v>45.1</v>
      </c>
      <c r="H6" s="4">
        <v>100</v>
      </c>
      <c r="I6" s="4">
        <v>96.1</v>
      </c>
      <c r="J6" s="4">
        <v>63.8</v>
      </c>
      <c r="K6" s="4">
        <v>77.73</v>
      </c>
      <c r="L6" s="4">
        <v>89.65</v>
      </c>
      <c r="M6" s="4">
        <v>20</v>
      </c>
      <c r="N6" s="4">
        <v>53.1</v>
      </c>
      <c r="O6" s="4">
        <v>31.6</v>
      </c>
      <c r="P6" s="4">
        <v>47.9</v>
      </c>
      <c r="Q6" s="4">
        <v>45.8</v>
      </c>
      <c r="R6" s="4">
        <v>44.39</v>
      </c>
      <c r="S6" s="4">
        <v>92.6</v>
      </c>
      <c r="T6" s="4">
        <v>114.1</v>
      </c>
      <c r="U6" s="10">
        <v>81.099999999999994</v>
      </c>
      <c r="V6" s="4">
        <v>37.1</v>
      </c>
      <c r="W6" s="4">
        <v>49.5</v>
      </c>
      <c r="X6" s="4">
        <v>38</v>
      </c>
      <c r="Y6" s="4">
        <v>12.4</v>
      </c>
      <c r="Z6" s="18">
        <v>46.1</v>
      </c>
    </row>
    <row r="7" spans="1:26" x14ac:dyDescent="0.3">
      <c r="A7" s="37" t="s">
        <v>307</v>
      </c>
      <c r="B7" s="2" t="s">
        <v>194</v>
      </c>
      <c r="C7" s="2" t="s">
        <v>194</v>
      </c>
      <c r="D7" s="2" t="s">
        <v>194</v>
      </c>
      <c r="E7" s="2" t="s">
        <v>194</v>
      </c>
      <c r="F7" s="2" t="s">
        <v>206</v>
      </c>
      <c r="G7" s="2" t="s">
        <v>206</v>
      </c>
      <c r="H7" s="2" t="s">
        <v>204</v>
      </c>
      <c r="I7" s="2" t="s">
        <v>204</v>
      </c>
      <c r="J7" s="2" t="s">
        <v>204</v>
      </c>
      <c r="K7" s="2" t="s">
        <v>235</v>
      </c>
      <c r="L7" s="2" t="s">
        <v>236</v>
      </c>
      <c r="M7" s="2" t="s">
        <v>203</v>
      </c>
      <c r="N7" s="2" t="s">
        <v>203</v>
      </c>
      <c r="O7" s="2" t="s">
        <v>203</v>
      </c>
      <c r="P7" s="2" t="s">
        <v>203</v>
      </c>
      <c r="Q7" s="2" t="s">
        <v>203</v>
      </c>
      <c r="R7" s="2" t="s">
        <v>237</v>
      </c>
      <c r="S7" s="2" t="s">
        <v>150</v>
      </c>
      <c r="T7" s="2" t="s">
        <v>144</v>
      </c>
      <c r="U7" s="9" t="s">
        <v>148</v>
      </c>
      <c r="V7" s="2" t="s">
        <v>166</v>
      </c>
      <c r="W7" s="2" t="s">
        <v>142</v>
      </c>
      <c r="X7" s="2" t="s">
        <v>188</v>
      </c>
      <c r="Y7" s="2" t="s">
        <v>137</v>
      </c>
      <c r="Z7" s="16" t="s">
        <v>137</v>
      </c>
    </row>
    <row r="8" spans="1:26" x14ac:dyDescent="0.3">
      <c r="A8" s="37" t="s">
        <v>308</v>
      </c>
      <c r="B8" s="2" t="s">
        <v>213</v>
      </c>
      <c r="C8" s="2" t="s">
        <v>213</v>
      </c>
      <c r="D8" s="2" t="s">
        <v>213</v>
      </c>
      <c r="E8" s="2" t="s">
        <v>213</v>
      </c>
      <c r="F8" s="2" t="s">
        <v>218</v>
      </c>
      <c r="G8" s="11" t="s">
        <v>214</v>
      </c>
      <c r="H8" s="11" t="s">
        <v>218</v>
      </c>
      <c r="I8" s="2" t="s">
        <v>218</v>
      </c>
      <c r="J8" s="2" t="s">
        <v>214</v>
      </c>
      <c r="K8" s="2" t="s">
        <v>218</v>
      </c>
      <c r="L8" s="2" t="s">
        <v>218</v>
      </c>
      <c r="M8" s="2" t="s">
        <v>213</v>
      </c>
      <c r="N8" s="2" t="s">
        <v>218</v>
      </c>
      <c r="O8" s="2" t="s">
        <v>268</v>
      </c>
      <c r="P8" s="2" t="s">
        <v>213</v>
      </c>
      <c r="Q8" s="2" t="s">
        <v>218</v>
      </c>
      <c r="R8" s="2" t="s">
        <v>268</v>
      </c>
      <c r="S8" s="2" t="s">
        <v>268</v>
      </c>
      <c r="T8" s="2" t="s">
        <v>214</v>
      </c>
      <c r="U8" s="9" t="s">
        <v>218</v>
      </c>
      <c r="V8" s="2" t="s">
        <v>218</v>
      </c>
      <c r="W8" s="2" t="s">
        <v>218</v>
      </c>
      <c r="X8" s="2" t="s">
        <v>213</v>
      </c>
      <c r="Y8" s="2" t="s">
        <v>213</v>
      </c>
      <c r="Z8" s="19" t="s">
        <v>268</v>
      </c>
    </row>
    <row r="9" spans="1:26" x14ac:dyDescent="0.3">
      <c r="A9" s="39" t="s">
        <v>288</v>
      </c>
      <c r="B9" s="2">
        <v>2.0100000000000001E-4</v>
      </c>
      <c r="C9" s="2">
        <v>2.0100000000000001E-4</v>
      </c>
      <c r="D9" s="2">
        <v>2.0100000000000001E-4</v>
      </c>
      <c r="E9" s="2">
        <v>2.0100000000000001E-4</v>
      </c>
      <c r="F9" s="2">
        <v>2.0100000000000001E-4</v>
      </c>
      <c r="G9" s="2">
        <v>2.0100000000000001E-4</v>
      </c>
      <c r="H9" s="2">
        <v>2.0100000000000001E-4</v>
      </c>
      <c r="I9" s="2">
        <v>2.0100000000000001E-4</v>
      </c>
      <c r="J9" s="2">
        <v>2.0100000000000001E-4</v>
      </c>
      <c r="K9" s="2">
        <v>2.0100000000000001E-4</v>
      </c>
      <c r="L9" s="2">
        <v>2.0100000000000001E-4</v>
      </c>
      <c r="M9" s="2">
        <v>2.0100000000000001E-4</v>
      </c>
      <c r="N9" s="2">
        <v>2.0100000000000001E-4</v>
      </c>
      <c r="O9" s="2">
        <v>2.0100000000000001E-4</v>
      </c>
      <c r="P9" s="2">
        <v>2.0100000000000001E-4</v>
      </c>
      <c r="Q9" s="2">
        <v>2.0100000000000001E-4</v>
      </c>
      <c r="R9" s="2">
        <v>2.0100000000000001E-4</v>
      </c>
      <c r="S9" s="2">
        <v>2.0100000000000001E-4</v>
      </c>
      <c r="T9" s="2">
        <v>2.0100000000000001E-4</v>
      </c>
      <c r="U9" s="2">
        <v>2.0100000000000001E-4</v>
      </c>
      <c r="V9" s="2">
        <v>1.4100000000000001E-4</v>
      </c>
      <c r="W9" s="2">
        <v>2.0100000000000001E-4</v>
      </c>
      <c r="X9" s="2">
        <v>2.0100000000000001E-4</v>
      </c>
      <c r="Y9" s="2">
        <v>2.0100000000000001E-4</v>
      </c>
      <c r="Z9" s="16">
        <v>2.0100000000000001E-4</v>
      </c>
    </row>
    <row r="10" spans="1:26" x14ac:dyDescent="0.3">
      <c r="A10" s="37" t="s">
        <v>289</v>
      </c>
      <c r="B10" s="2">
        <v>70</v>
      </c>
      <c r="C10" s="2">
        <v>39</v>
      </c>
      <c r="D10" s="2">
        <v>51</v>
      </c>
      <c r="E10" s="2">
        <v>103</v>
      </c>
      <c r="F10" s="2">
        <v>34</v>
      </c>
      <c r="G10" s="2">
        <v>46</v>
      </c>
      <c r="H10" s="2">
        <v>90</v>
      </c>
      <c r="I10" s="2">
        <v>65</v>
      </c>
      <c r="J10" s="2">
        <v>28</v>
      </c>
      <c r="K10" s="2">
        <v>82</v>
      </c>
      <c r="L10" s="2">
        <v>23</v>
      </c>
      <c r="M10" s="2">
        <v>48</v>
      </c>
      <c r="N10" s="2">
        <v>27</v>
      </c>
      <c r="O10" s="2">
        <v>73</v>
      </c>
      <c r="P10" s="2">
        <v>46</v>
      </c>
      <c r="Q10" s="2">
        <v>49</v>
      </c>
      <c r="R10" s="2">
        <v>65</v>
      </c>
      <c r="S10" s="2">
        <v>53</v>
      </c>
      <c r="T10" s="2">
        <v>111</v>
      </c>
      <c r="U10" s="9">
        <v>46</v>
      </c>
      <c r="V10" s="2">
        <v>26</v>
      </c>
      <c r="W10" s="2">
        <v>29</v>
      </c>
      <c r="X10" s="2">
        <v>80</v>
      </c>
      <c r="Y10" s="2">
        <v>188</v>
      </c>
      <c r="Z10" s="16">
        <v>49</v>
      </c>
    </row>
    <row r="11" spans="1:26" x14ac:dyDescent="0.3">
      <c r="A11" s="37" t="s">
        <v>290</v>
      </c>
      <c r="B11" s="5">
        <f t="shared" ref="B11:M11" si="0">COUNTA(B17:B219)</f>
        <v>48</v>
      </c>
      <c r="C11" s="5">
        <f t="shared" si="0"/>
        <v>50</v>
      </c>
      <c r="D11" s="5">
        <f t="shared" si="0"/>
        <v>53</v>
      </c>
      <c r="E11" s="5">
        <f t="shared" si="0"/>
        <v>43</v>
      </c>
      <c r="F11" s="5">
        <f t="shared" si="0"/>
        <v>66</v>
      </c>
      <c r="G11" s="5">
        <f t="shared" si="0"/>
        <v>76</v>
      </c>
      <c r="H11" s="5">
        <f t="shared" si="0"/>
        <v>71</v>
      </c>
      <c r="I11" s="5">
        <f t="shared" si="0"/>
        <v>73</v>
      </c>
      <c r="J11" s="5">
        <f t="shared" si="0"/>
        <v>70</v>
      </c>
      <c r="K11" s="5">
        <f t="shared" si="0"/>
        <v>65</v>
      </c>
      <c r="L11" s="5">
        <f t="shared" si="0"/>
        <v>81</v>
      </c>
      <c r="M11" s="5">
        <f t="shared" si="0"/>
        <v>64</v>
      </c>
      <c r="N11" s="2">
        <f>COUNT(N17:N219)</f>
        <v>66</v>
      </c>
      <c r="O11" s="5">
        <f>COUNTA(O17:O219)</f>
        <v>62</v>
      </c>
      <c r="P11" s="5">
        <f>COUNTA(P17:P219)</f>
        <v>60</v>
      </c>
      <c r="Q11" s="5">
        <f>COUNTA(Q17:Q219)</f>
        <v>67</v>
      </c>
      <c r="R11" s="5">
        <f>COUNTA(R17:R219)</f>
        <v>65</v>
      </c>
      <c r="S11" s="12">
        <f>COUNTA(S17:S220)</f>
        <v>81</v>
      </c>
      <c r="T11" s="12">
        <f>COUNTA(T17:T220)</f>
        <v>67</v>
      </c>
      <c r="U11" s="12">
        <f>COUNTA(U17:U220)</f>
        <v>77</v>
      </c>
      <c r="V11" s="12">
        <f>COUNTA(V17:V219)</f>
        <v>72</v>
      </c>
      <c r="W11" s="12">
        <f>COUNTA(W17:W220)</f>
        <v>59</v>
      </c>
      <c r="X11" s="12">
        <f>COUNTA(X17:X220)</f>
        <v>67</v>
      </c>
      <c r="Y11" s="12">
        <f>COUNTA(Y17:Y220)</f>
        <v>50</v>
      </c>
      <c r="Z11" s="20">
        <f>COUNTA(Z17:Z220)</f>
        <v>65</v>
      </c>
    </row>
    <row r="12" spans="1:26" x14ac:dyDescent="0.3">
      <c r="A12" s="37" t="s">
        <v>291</v>
      </c>
      <c r="B12" s="2">
        <f t="shared" ref="B12:L12" si="1">COUNT(B17:B220)</f>
        <v>48</v>
      </c>
      <c r="C12" s="2">
        <f t="shared" si="1"/>
        <v>50</v>
      </c>
      <c r="D12" s="2">
        <f t="shared" si="1"/>
        <v>53</v>
      </c>
      <c r="E12" s="2">
        <f t="shared" si="1"/>
        <v>43</v>
      </c>
      <c r="F12" s="2">
        <f t="shared" si="1"/>
        <v>65</v>
      </c>
      <c r="G12" s="2">
        <f t="shared" si="1"/>
        <v>71</v>
      </c>
      <c r="H12" s="2">
        <f t="shared" si="1"/>
        <v>65</v>
      </c>
      <c r="I12" s="2">
        <f t="shared" si="1"/>
        <v>73</v>
      </c>
      <c r="J12" s="2">
        <f t="shared" si="1"/>
        <v>70</v>
      </c>
      <c r="K12" s="2">
        <f t="shared" si="1"/>
        <v>65</v>
      </c>
      <c r="L12" s="2">
        <f t="shared" si="1"/>
        <v>74</v>
      </c>
      <c r="M12" s="2">
        <f>COUNT(M18:M220)</f>
        <v>63</v>
      </c>
      <c r="N12" s="2">
        <f>COUNT(N18:N220)</f>
        <v>66</v>
      </c>
      <c r="O12" s="2">
        <f>COUNT(O17:O220)</f>
        <v>62</v>
      </c>
      <c r="P12" s="2">
        <f>COUNT(P17:P220)</f>
        <v>60</v>
      </c>
      <c r="Q12" s="2">
        <f>COUNT(Q17:Q220)</f>
        <v>67</v>
      </c>
      <c r="R12" s="2">
        <f t="shared" ref="R12:Z12" si="2">COUNT(R18:R220)</f>
        <v>65</v>
      </c>
      <c r="S12" s="2">
        <f t="shared" si="2"/>
        <v>73</v>
      </c>
      <c r="T12" s="2">
        <f t="shared" si="2"/>
        <v>66</v>
      </c>
      <c r="U12" s="2">
        <f t="shared" si="2"/>
        <v>68</v>
      </c>
      <c r="V12" s="2">
        <f t="shared" si="2"/>
        <v>60</v>
      </c>
      <c r="W12" s="2">
        <f t="shared" si="2"/>
        <v>50</v>
      </c>
      <c r="X12" s="2">
        <f t="shared" si="2"/>
        <v>67</v>
      </c>
      <c r="Y12" s="2">
        <f t="shared" si="2"/>
        <v>50</v>
      </c>
      <c r="Z12" s="16">
        <f t="shared" si="2"/>
        <v>65</v>
      </c>
    </row>
    <row r="13" spans="1:26" x14ac:dyDescent="0.3">
      <c r="A13" s="36" t="s">
        <v>302</v>
      </c>
      <c r="B13" s="2">
        <f t="shared" ref="B13:L13" si="3">SUM(B17:B220)</f>
        <v>309</v>
      </c>
      <c r="C13" s="2">
        <f t="shared" si="3"/>
        <v>317</v>
      </c>
      <c r="D13" s="2">
        <f t="shared" si="3"/>
        <v>402</v>
      </c>
      <c r="E13" s="2">
        <f t="shared" si="3"/>
        <v>359</v>
      </c>
      <c r="F13" s="2">
        <f t="shared" si="3"/>
        <v>457</v>
      </c>
      <c r="G13" s="2">
        <f t="shared" si="3"/>
        <v>461</v>
      </c>
      <c r="H13" s="2">
        <f t="shared" si="3"/>
        <v>425</v>
      </c>
      <c r="I13" s="2">
        <f t="shared" si="3"/>
        <v>483</v>
      </c>
      <c r="J13" s="2">
        <f t="shared" si="3"/>
        <v>500</v>
      </c>
      <c r="K13" s="2">
        <f t="shared" si="3"/>
        <v>400</v>
      </c>
      <c r="L13" s="2">
        <f t="shared" si="3"/>
        <v>459</v>
      </c>
      <c r="M13" s="2">
        <f>SUM(M18:M220)</f>
        <v>343</v>
      </c>
      <c r="N13" s="2">
        <f>SUM(N18:N220)</f>
        <v>312</v>
      </c>
      <c r="O13" s="2">
        <f>SUM(O17:O220)</f>
        <v>456</v>
      </c>
      <c r="P13" s="2">
        <f>SUM(P17:P220)</f>
        <v>345</v>
      </c>
      <c r="Q13" s="2">
        <f>SUM(Q17:Q220)</f>
        <v>472</v>
      </c>
      <c r="R13" s="2">
        <f>SUM(R18:R220)</f>
        <v>377</v>
      </c>
      <c r="S13" s="2">
        <f>SUM(S18:S220)</f>
        <v>369</v>
      </c>
      <c r="T13" s="2">
        <f>SUM(T18:T220)</f>
        <v>436</v>
      </c>
      <c r="U13" s="2">
        <f>SUM(U17:U220)</f>
        <v>419</v>
      </c>
      <c r="V13" s="2">
        <f>SUM(V18:V220)</f>
        <v>429</v>
      </c>
      <c r="W13" s="2">
        <f>SUM(W18:W220)</f>
        <v>322</v>
      </c>
      <c r="X13" s="2">
        <f>SUM(X18:X220)</f>
        <v>527</v>
      </c>
      <c r="Y13" s="2">
        <f>SUM(Y18:Y220)</f>
        <v>300</v>
      </c>
      <c r="Z13" s="16">
        <f>SUM(Z18:Z220)</f>
        <v>531</v>
      </c>
    </row>
    <row r="14" spans="1:26" x14ac:dyDescent="0.3">
      <c r="A14" s="40" t="s">
        <v>305</v>
      </c>
      <c r="B14" s="6">
        <v>2.798</v>
      </c>
      <c r="C14" s="6">
        <v>2.677</v>
      </c>
      <c r="D14" s="6">
        <v>2.6789999999999998</v>
      </c>
      <c r="E14" s="6">
        <v>2.4900000000000002</v>
      </c>
      <c r="F14" s="6">
        <v>3.202</v>
      </c>
      <c r="G14" s="6">
        <v>3.2050000000000001</v>
      </c>
      <c r="H14" s="6">
        <v>3.1150000000000002</v>
      </c>
      <c r="I14" s="6">
        <v>3.153</v>
      </c>
      <c r="J14" s="6">
        <v>3.2810000000000001</v>
      </c>
      <c r="K14" s="6">
        <v>3.27</v>
      </c>
      <c r="L14" s="6">
        <v>3.335</v>
      </c>
      <c r="M14" s="6">
        <v>3.1970000000000001</v>
      </c>
      <c r="N14" s="6">
        <v>3.306</v>
      </c>
      <c r="O14" s="6">
        <v>3.202</v>
      </c>
      <c r="P14" s="6">
        <v>3.1859999999999999</v>
      </c>
      <c r="Q14" s="6">
        <v>3.3210000000000002</v>
      </c>
      <c r="R14" s="6">
        <v>3.3159999999999998</v>
      </c>
      <c r="S14" s="6">
        <v>3.3580000000000001</v>
      </c>
      <c r="T14" s="6">
        <v>3.4630000000000001</v>
      </c>
      <c r="U14" s="13">
        <v>3.4569999999999999</v>
      </c>
      <c r="V14" s="6">
        <v>3.375</v>
      </c>
      <c r="W14" s="6">
        <v>2.944</v>
      </c>
      <c r="X14" s="6">
        <v>3.0960000000000001</v>
      </c>
      <c r="Y14" s="6">
        <v>3.0339999999999998</v>
      </c>
      <c r="Z14" s="21">
        <v>2.9950000000000001</v>
      </c>
    </row>
    <row r="15" spans="1:26" x14ac:dyDescent="0.3">
      <c r="A15" s="41" t="s">
        <v>303</v>
      </c>
      <c r="B15" s="7">
        <f>(B13*500)/((B6*0.001)*B9*B10*2)</f>
        <v>206406207.41619503</v>
      </c>
      <c r="C15" s="7">
        <f>(C13*500)/((C6*0.001)*C9*C10*2)</f>
        <v>479133074.45032704</v>
      </c>
      <c r="D15" s="7">
        <f>(D13*500)/((D6*0.001)*D9*D10*2)</f>
        <v>649266329.04817557</v>
      </c>
      <c r="E15" s="7">
        <f>(E13*500)/((E6*0.001)*E9*E10*2)</f>
        <v>277892340.63687044</v>
      </c>
      <c r="F15" s="7">
        <f t="shared" ref="F15:Z15" si="4">(F13*500)/((F6*0.001)*F10*F9*2)</f>
        <v>330392908.74157465</v>
      </c>
      <c r="G15" s="7">
        <f t="shared" si="4"/>
        <v>276382475.93613917</v>
      </c>
      <c r="H15" s="7">
        <f t="shared" si="4"/>
        <v>58734107.241569929</v>
      </c>
      <c r="I15" s="7">
        <f t="shared" si="4"/>
        <v>96173260.010680616</v>
      </c>
      <c r="J15" s="7">
        <f t="shared" si="4"/>
        <v>348125026.45750195</v>
      </c>
      <c r="K15" s="7">
        <f t="shared" si="4"/>
        <v>78055124.808349296</v>
      </c>
      <c r="L15" s="7">
        <f t="shared" si="4"/>
        <v>276871661.47969621</v>
      </c>
      <c r="M15" s="7">
        <f t="shared" si="4"/>
        <v>444392620.23217249</v>
      </c>
      <c r="N15" s="7">
        <f t="shared" si="4"/>
        <v>270670085.43805349</v>
      </c>
      <c r="O15" s="7">
        <f t="shared" si="4"/>
        <v>245866212.54745859</v>
      </c>
      <c r="P15" s="7">
        <f t="shared" si="4"/>
        <v>194746517.93225938</v>
      </c>
      <c r="Q15" s="7">
        <f t="shared" si="4"/>
        <v>261591959.99327838</v>
      </c>
      <c r="R15" s="7">
        <f t="shared" si="4"/>
        <v>162512510.6613811</v>
      </c>
      <c r="S15" s="7">
        <f t="shared" si="4"/>
        <v>93515470.043725699</v>
      </c>
      <c r="T15" s="7">
        <f t="shared" si="4"/>
        <v>42817550.371803649</v>
      </c>
      <c r="U15" s="7">
        <f t="shared" si="4"/>
        <v>139694493.80983359</v>
      </c>
      <c r="V15" s="7">
        <f t="shared" si="4"/>
        <v>788553076.79073238</v>
      </c>
      <c r="W15" s="7">
        <f t="shared" si="4"/>
        <v>278995132.31474113</v>
      </c>
      <c r="X15" s="7">
        <f t="shared" si="4"/>
        <v>215615998.9526054</v>
      </c>
      <c r="Y15" s="7">
        <f t="shared" si="4"/>
        <v>160061053.68831885</v>
      </c>
      <c r="Z15" s="22">
        <f t="shared" si="4"/>
        <v>292375829.47188002</v>
      </c>
    </row>
    <row r="16" spans="1:26" x14ac:dyDescent="0.3">
      <c r="A16" s="42" t="s">
        <v>304</v>
      </c>
      <c r="B16" s="23">
        <v>13</v>
      </c>
      <c r="C16" s="23">
        <v>12</v>
      </c>
      <c r="D16" s="23">
        <v>12</v>
      </c>
      <c r="E16" s="23">
        <v>12</v>
      </c>
      <c r="F16" s="23" t="s">
        <v>209</v>
      </c>
      <c r="G16" s="23" t="s">
        <v>209</v>
      </c>
      <c r="H16" s="23">
        <v>12</v>
      </c>
      <c r="I16" s="23">
        <v>12</v>
      </c>
      <c r="J16" s="23">
        <v>12</v>
      </c>
      <c r="K16" s="23">
        <v>12</v>
      </c>
      <c r="L16" s="23">
        <v>12</v>
      </c>
      <c r="M16" s="23">
        <v>12</v>
      </c>
      <c r="N16" s="23">
        <v>12</v>
      </c>
      <c r="O16" s="23" t="s">
        <v>239</v>
      </c>
      <c r="P16" s="23" t="s">
        <v>239</v>
      </c>
      <c r="Q16" s="23">
        <v>10</v>
      </c>
      <c r="R16" s="23" t="s">
        <v>238</v>
      </c>
      <c r="S16" s="23" t="s">
        <v>153</v>
      </c>
      <c r="T16" s="23" t="s">
        <v>154</v>
      </c>
      <c r="U16" s="24" t="s">
        <v>154</v>
      </c>
      <c r="V16" s="23">
        <v>7</v>
      </c>
      <c r="W16" s="23" t="s">
        <v>155</v>
      </c>
      <c r="X16" s="23" t="s">
        <v>265</v>
      </c>
      <c r="Y16" s="23" t="s">
        <v>156</v>
      </c>
      <c r="Z16" s="25" t="s">
        <v>259</v>
      </c>
    </row>
    <row r="17" spans="1:26" x14ac:dyDescent="0.3">
      <c r="A17" s="43" t="s">
        <v>287</v>
      </c>
      <c r="B17" s="26"/>
      <c r="C17" s="26"/>
      <c r="D17" s="26"/>
      <c r="E17" s="26"/>
      <c r="F17" s="26"/>
      <c r="G17" s="26"/>
      <c r="H17" s="26"/>
      <c r="I17" s="26"/>
      <c r="J17" s="26"/>
      <c r="K17" s="26"/>
      <c r="L17" s="26">
        <v>4</v>
      </c>
      <c r="M17" s="26"/>
      <c r="N17" s="26"/>
      <c r="O17" s="26"/>
      <c r="P17" s="26"/>
      <c r="Q17" s="26"/>
      <c r="R17" s="26"/>
      <c r="S17" s="26"/>
      <c r="T17" s="26"/>
      <c r="U17" s="27"/>
      <c r="V17" s="26"/>
      <c r="W17" s="26"/>
      <c r="X17" s="26"/>
      <c r="Y17" s="26"/>
      <c r="Z17" s="26"/>
    </row>
    <row r="18" spans="1:26" x14ac:dyDescent="0.3">
      <c r="A18" s="44" t="s">
        <v>0</v>
      </c>
      <c r="B18" s="26">
        <v>8</v>
      </c>
      <c r="C18" s="26">
        <v>1</v>
      </c>
      <c r="D18" s="26">
        <v>1</v>
      </c>
      <c r="E18" s="26">
        <v>1</v>
      </c>
      <c r="F18" s="26">
        <v>14</v>
      </c>
      <c r="G18" s="26">
        <v>14</v>
      </c>
      <c r="H18" s="26">
        <v>4</v>
      </c>
      <c r="I18" s="26">
        <v>10</v>
      </c>
      <c r="J18" s="26">
        <v>11</v>
      </c>
      <c r="K18" s="26">
        <v>9</v>
      </c>
      <c r="L18" s="26">
        <v>13</v>
      </c>
      <c r="M18" s="26">
        <v>15</v>
      </c>
      <c r="N18" s="26">
        <v>9</v>
      </c>
      <c r="O18" s="26">
        <v>9</v>
      </c>
      <c r="P18" s="26">
        <v>6</v>
      </c>
      <c r="Q18" s="26">
        <v>2</v>
      </c>
      <c r="R18" s="26">
        <v>6</v>
      </c>
      <c r="S18" s="26">
        <v>3</v>
      </c>
      <c r="T18" s="26"/>
      <c r="U18" s="27"/>
      <c r="V18" s="26"/>
      <c r="W18" s="26"/>
      <c r="X18" s="26">
        <v>3</v>
      </c>
      <c r="Y18" s="26"/>
      <c r="Z18" s="26"/>
    </row>
    <row r="19" spans="1:26" x14ac:dyDescent="0.3">
      <c r="A19" s="44" t="s">
        <v>207</v>
      </c>
      <c r="B19" s="26"/>
      <c r="C19" s="26"/>
      <c r="D19" s="26"/>
      <c r="E19" s="26"/>
      <c r="F19" s="26"/>
      <c r="G19" s="26">
        <v>1</v>
      </c>
      <c r="H19" s="26"/>
      <c r="I19" s="26"/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26"/>
      <c r="U19" s="27"/>
      <c r="V19" s="26"/>
      <c r="W19" s="26"/>
      <c r="X19" s="26"/>
      <c r="Y19" s="26"/>
      <c r="Z19" s="26"/>
    </row>
    <row r="20" spans="1:26" x14ac:dyDescent="0.3">
      <c r="A20" s="44" t="s">
        <v>1</v>
      </c>
      <c r="B20" s="26"/>
      <c r="C20" s="26"/>
      <c r="D20" s="26">
        <v>1</v>
      </c>
      <c r="E20" s="26"/>
      <c r="F20" s="26"/>
      <c r="G20" s="26"/>
      <c r="H20" s="26">
        <v>1</v>
      </c>
      <c r="I20" s="26">
        <v>1</v>
      </c>
      <c r="J20" s="26"/>
      <c r="K20" s="26"/>
      <c r="L20" s="26"/>
      <c r="M20" s="26"/>
      <c r="N20" s="26">
        <v>1</v>
      </c>
      <c r="O20" s="26">
        <v>2</v>
      </c>
      <c r="P20" s="26"/>
      <c r="Q20" s="26"/>
      <c r="R20" s="26"/>
      <c r="S20" s="26"/>
      <c r="T20" s="26"/>
      <c r="U20" s="27"/>
      <c r="V20" s="28" t="s">
        <v>183</v>
      </c>
      <c r="W20" s="26"/>
      <c r="X20" s="26">
        <v>1</v>
      </c>
      <c r="Y20" s="26"/>
      <c r="Z20" s="26"/>
    </row>
    <row r="21" spans="1:26" x14ac:dyDescent="0.3">
      <c r="A21" s="44" t="s">
        <v>2</v>
      </c>
      <c r="B21" s="26"/>
      <c r="C21" s="26">
        <v>1</v>
      </c>
      <c r="D21" s="26"/>
      <c r="E21" s="26"/>
      <c r="F21" s="26">
        <v>2</v>
      </c>
      <c r="G21" s="26">
        <v>1</v>
      </c>
      <c r="H21" s="26">
        <v>8</v>
      </c>
      <c r="I21" s="26">
        <v>4</v>
      </c>
      <c r="J21" s="26">
        <v>4</v>
      </c>
      <c r="K21" s="26">
        <v>1</v>
      </c>
      <c r="L21" s="27">
        <v>3</v>
      </c>
      <c r="M21" s="26">
        <v>1</v>
      </c>
      <c r="N21" s="26"/>
      <c r="O21" s="26">
        <v>4</v>
      </c>
      <c r="P21" s="26">
        <v>2</v>
      </c>
      <c r="Q21" s="26">
        <v>1</v>
      </c>
      <c r="R21" s="28">
        <v>3</v>
      </c>
      <c r="S21" s="26"/>
      <c r="T21" s="26"/>
      <c r="U21" s="27"/>
      <c r="V21" s="26"/>
      <c r="W21" s="26"/>
      <c r="X21" s="26"/>
      <c r="Y21" s="26"/>
      <c r="Z21" s="26"/>
    </row>
    <row r="22" spans="1:26" x14ac:dyDescent="0.3">
      <c r="A22" s="44" t="s">
        <v>3</v>
      </c>
      <c r="B22" s="26"/>
      <c r="C22" s="26"/>
      <c r="D22" s="26"/>
      <c r="E22" s="26"/>
      <c r="F22" s="26">
        <v>1</v>
      </c>
      <c r="G22" s="26"/>
      <c r="H22" s="26"/>
      <c r="I22" s="26"/>
      <c r="J22" s="26"/>
      <c r="K22" s="26"/>
      <c r="L22" s="26"/>
      <c r="M22" s="26"/>
      <c r="N22" s="29"/>
      <c r="O22" s="26"/>
      <c r="P22" s="26"/>
      <c r="Q22" s="26"/>
      <c r="R22" s="26"/>
      <c r="S22" s="26"/>
      <c r="T22" s="26"/>
      <c r="U22" s="27"/>
      <c r="V22" s="26"/>
      <c r="W22" s="26"/>
      <c r="X22" s="26"/>
      <c r="Y22" s="26"/>
      <c r="Z22" s="26"/>
    </row>
    <row r="23" spans="1:26" x14ac:dyDescent="0.3">
      <c r="A23" s="44" t="s">
        <v>216</v>
      </c>
      <c r="B23" s="26"/>
      <c r="C23" s="26"/>
      <c r="D23" s="26"/>
      <c r="E23" s="26"/>
      <c r="F23" s="26">
        <v>1</v>
      </c>
      <c r="G23" s="26"/>
      <c r="H23" s="26"/>
      <c r="I23" s="26"/>
      <c r="J23" s="26"/>
      <c r="K23" s="26"/>
      <c r="L23" s="26"/>
      <c r="M23" s="26"/>
      <c r="N23" s="29"/>
      <c r="O23" s="26"/>
      <c r="P23" s="26"/>
      <c r="Q23" s="26"/>
      <c r="R23" s="26"/>
      <c r="S23" s="26"/>
      <c r="T23" s="26"/>
      <c r="U23" s="27"/>
      <c r="V23" s="26"/>
      <c r="W23" s="26"/>
      <c r="X23" s="26"/>
      <c r="Y23" s="26"/>
      <c r="Z23" s="26"/>
    </row>
    <row r="24" spans="1:26" x14ac:dyDescent="0.3">
      <c r="A24" s="44" t="s">
        <v>4</v>
      </c>
      <c r="B24" s="26"/>
      <c r="C24" s="26"/>
      <c r="D24" s="26"/>
      <c r="E24" s="26"/>
      <c r="F24" s="26"/>
      <c r="G24" s="26">
        <v>1</v>
      </c>
      <c r="H24" s="26"/>
      <c r="I24" s="26">
        <v>1</v>
      </c>
      <c r="J24" s="26"/>
      <c r="K24" s="26"/>
      <c r="L24" s="26"/>
      <c r="M24" s="29"/>
      <c r="N24" s="26"/>
      <c r="O24" s="29">
        <v>1</v>
      </c>
      <c r="P24" s="26"/>
      <c r="Q24" s="26"/>
      <c r="R24" s="26"/>
      <c r="S24" s="26"/>
      <c r="T24" s="26"/>
      <c r="U24" s="27"/>
      <c r="V24" s="26"/>
      <c r="W24" s="26">
        <v>1</v>
      </c>
      <c r="X24" s="26">
        <v>4</v>
      </c>
      <c r="Y24" s="26">
        <v>4</v>
      </c>
      <c r="Z24" s="26">
        <v>1</v>
      </c>
    </row>
    <row r="25" spans="1:26" x14ac:dyDescent="0.3">
      <c r="A25" s="44" t="s">
        <v>5</v>
      </c>
      <c r="B25" s="26"/>
      <c r="C25" s="26"/>
      <c r="D25" s="26"/>
      <c r="E25" s="26"/>
      <c r="F25" s="26"/>
      <c r="G25" s="26">
        <v>2</v>
      </c>
      <c r="H25" s="26"/>
      <c r="I25" s="26"/>
      <c r="J25" s="26"/>
      <c r="K25" s="26"/>
      <c r="L25" s="26"/>
      <c r="M25" s="26">
        <v>1</v>
      </c>
      <c r="N25" s="26"/>
      <c r="O25" s="26"/>
      <c r="P25" s="26"/>
      <c r="Q25" s="26"/>
      <c r="R25" s="26"/>
      <c r="S25" s="26"/>
      <c r="T25" s="26"/>
      <c r="U25" s="27" t="s">
        <v>183</v>
      </c>
      <c r="V25" s="26"/>
      <c r="W25" s="26"/>
      <c r="X25" s="26"/>
      <c r="Y25" s="26">
        <v>1</v>
      </c>
      <c r="Z25" s="26"/>
    </row>
    <row r="26" spans="1:26" x14ac:dyDescent="0.3">
      <c r="A26" s="44" t="s">
        <v>162</v>
      </c>
      <c r="B26" s="26"/>
      <c r="C26" s="26"/>
      <c r="D26" s="26"/>
      <c r="E26" s="26"/>
      <c r="F26" s="26"/>
      <c r="G26" s="27" t="s">
        <v>183</v>
      </c>
      <c r="H26" s="26"/>
      <c r="I26" s="26"/>
      <c r="J26" s="26"/>
      <c r="K26" s="26">
        <v>1</v>
      </c>
      <c r="L26" s="26"/>
      <c r="M26" s="26"/>
      <c r="N26" s="26"/>
      <c r="O26" s="26"/>
      <c r="P26" s="26">
        <v>1</v>
      </c>
      <c r="Q26" s="26">
        <v>1</v>
      </c>
      <c r="R26" s="26"/>
      <c r="S26" s="26"/>
      <c r="T26" s="26"/>
      <c r="U26" s="27"/>
      <c r="V26" s="26"/>
      <c r="W26" s="26"/>
      <c r="X26" s="26"/>
      <c r="Y26" s="26"/>
      <c r="Z26" s="26"/>
    </row>
    <row r="27" spans="1:26" x14ac:dyDescent="0.3">
      <c r="A27" s="44" t="s">
        <v>6</v>
      </c>
      <c r="B27" s="26">
        <v>1</v>
      </c>
      <c r="C27" s="26"/>
      <c r="D27" s="26"/>
      <c r="E27" s="26"/>
      <c r="F27" s="26">
        <v>2</v>
      </c>
      <c r="G27" s="26">
        <v>1</v>
      </c>
      <c r="H27" s="26">
        <v>4</v>
      </c>
      <c r="I27" s="26">
        <v>3</v>
      </c>
      <c r="J27" s="26">
        <v>2</v>
      </c>
      <c r="K27" s="26">
        <v>3</v>
      </c>
      <c r="L27" s="26"/>
      <c r="M27" s="26">
        <v>2</v>
      </c>
      <c r="N27" s="26"/>
      <c r="O27" s="26">
        <v>1</v>
      </c>
      <c r="P27" s="26"/>
      <c r="Q27" s="26"/>
      <c r="R27" s="26">
        <v>3</v>
      </c>
      <c r="S27" s="26">
        <v>2</v>
      </c>
      <c r="T27" s="26">
        <v>2</v>
      </c>
      <c r="U27" s="27">
        <v>5</v>
      </c>
      <c r="V27" s="26">
        <v>3</v>
      </c>
      <c r="W27" s="26">
        <v>5</v>
      </c>
      <c r="X27" s="26">
        <v>5</v>
      </c>
      <c r="Y27" s="26"/>
      <c r="Z27" s="26">
        <v>12</v>
      </c>
    </row>
    <row r="28" spans="1:26" x14ac:dyDescent="0.3">
      <c r="A28" s="44" t="s">
        <v>7</v>
      </c>
      <c r="B28" s="26">
        <v>16</v>
      </c>
      <c r="C28" s="26">
        <v>14</v>
      </c>
      <c r="D28" s="26">
        <v>17</v>
      </c>
      <c r="E28" s="26">
        <v>2</v>
      </c>
      <c r="F28" s="26">
        <v>91</v>
      </c>
      <c r="G28" s="26">
        <v>112</v>
      </c>
      <c r="H28" s="26">
        <v>101</v>
      </c>
      <c r="I28" s="26">
        <v>115</v>
      </c>
      <c r="J28" s="26">
        <v>117</v>
      </c>
      <c r="K28" s="26">
        <v>95</v>
      </c>
      <c r="L28" s="27">
        <v>101</v>
      </c>
      <c r="M28" s="26">
        <v>96</v>
      </c>
      <c r="N28" s="26">
        <v>59</v>
      </c>
      <c r="O28" s="26">
        <v>70</v>
      </c>
      <c r="P28" s="26">
        <v>60</v>
      </c>
      <c r="Q28" s="26">
        <v>74</v>
      </c>
      <c r="R28" s="26">
        <v>58</v>
      </c>
      <c r="S28" s="26">
        <v>66</v>
      </c>
      <c r="T28" s="26">
        <v>51</v>
      </c>
      <c r="U28" s="27">
        <v>45</v>
      </c>
      <c r="V28" s="26">
        <v>40</v>
      </c>
      <c r="W28" s="26">
        <v>34</v>
      </c>
      <c r="X28" s="26">
        <v>82</v>
      </c>
      <c r="Y28" s="26">
        <v>40</v>
      </c>
      <c r="Z28" s="26">
        <v>150</v>
      </c>
    </row>
    <row r="29" spans="1:26" x14ac:dyDescent="0.3">
      <c r="A29" s="44" t="s">
        <v>147</v>
      </c>
      <c r="B29" s="26"/>
      <c r="C29" s="26"/>
      <c r="D29" s="26"/>
      <c r="E29" s="26"/>
      <c r="F29" s="26"/>
      <c r="G29" s="26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6"/>
      <c r="T29" s="27"/>
      <c r="U29" s="27"/>
      <c r="V29" s="26"/>
      <c r="W29" s="26"/>
      <c r="X29" s="26"/>
      <c r="Y29" s="26"/>
      <c r="Z29" s="26">
        <v>1</v>
      </c>
    </row>
    <row r="30" spans="1:26" x14ac:dyDescent="0.3">
      <c r="A30" s="44" t="s">
        <v>195</v>
      </c>
      <c r="B30" s="26">
        <v>1</v>
      </c>
      <c r="C30" s="26"/>
      <c r="D30" s="26">
        <v>1</v>
      </c>
      <c r="E30" s="26"/>
      <c r="F30" s="26"/>
      <c r="G30" s="26">
        <v>2</v>
      </c>
      <c r="H30" s="26"/>
      <c r="I30" s="26">
        <v>1</v>
      </c>
      <c r="J30" s="26">
        <v>2</v>
      </c>
      <c r="K30" s="26"/>
      <c r="L30" s="26">
        <v>1</v>
      </c>
      <c r="M30" s="26"/>
      <c r="N30" s="26"/>
      <c r="O30" s="26"/>
      <c r="P30" s="26"/>
      <c r="Q30" s="26"/>
      <c r="R30" s="26"/>
      <c r="S30" s="26"/>
      <c r="T30" s="26"/>
      <c r="U30" s="27"/>
      <c r="V30" s="26"/>
      <c r="W30" s="26"/>
      <c r="X30" s="26"/>
      <c r="Y30" s="26"/>
      <c r="Z30" s="26"/>
    </row>
    <row r="31" spans="1:26" x14ac:dyDescent="0.3">
      <c r="A31" s="44" t="s">
        <v>8</v>
      </c>
      <c r="B31" s="26">
        <v>8</v>
      </c>
      <c r="C31" s="26"/>
      <c r="D31" s="26"/>
      <c r="E31" s="26">
        <v>1</v>
      </c>
      <c r="F31" s="26">
        <v>5</v>
      </c>
      <c r="G31" s="26"/>
      <c r="H31" s="26">
        <v>2</v>
      </c>
      <c r="I31" s="26"/>
      <c r="J31" s="26"/>
      <c r="K31" s="26">
        <v>1</v>
      </c>
      <c r="L31" s="26"/>
      <c r="M31" s="26"/>
      <c r="N31" s="26">
        <v>1</v>
      </c>
      <c r="O31" s="26"/>
      <c r="P31" s="26"/>
      <c r="Q31" s="26"/>
      <c r="R31" s="26"/>
      <c r="S31" s="26">
        <v>1</v>
      </c>
      <c r="T31" s="26"/>
      <c r="U31" s="27"/>
      <c r="V31" s="26">
        <v>7</v>
      </c>
      <c r="W31" s="26">
        <v>1</v>
      </c>
      <c r="X31" s="26"/>
      <c r="Y31" s="26"/>
      <c r="Z31" s="26"/>
    </row>
    <row r="32" spans="1:26" x14ac:dyDescent="0.3">
      <c r="A32" s="44" t="s">
        <v>9</v>
      </c>
      <c r="B32" s="26">
        <v>2</v>
      </c>
      <c r="C32" s="26"/>
      <c r="D32" s="26">
        <v>1</v>
      </c>
      <c r="E32" s="26"/>
      <c r="F32" s="26"/>
      <c r="G32" s="26"/>
      <c r="H32" s="26"/>
      <c r="I32" s="26"/>
      <c r="J32" s="26"/>
      <c r="K32" s="26"/>
      <c r="L32" s="26"/>
      <c r="M32" s="26"/>
      <c r="N32" s="26">
        <v>1</v>
      </c>
      <c r="O32" s="26"/>
      <c r="P32" s="26"/>
      <c r="Q32" s="26">
        <v>1</v>
      </c>
      <c r="R32" s="28"/>
      <c r="S32" s="26"/>
      <c r="T32" s="26"/>
      <c r="U32" s="27"/>
      <c r="V32" s="26"/>
      <c r="W32" s="28" t="s">
        <v>183</v>
      </c>
      <c r="X32" s="26"/>
      <c r="Y32" s="26"/>
      <c r="Z32" s="26"/>
    </row>
    <row r="33" spans="1:26" x14ac:dyDescent="0.3">
      <c r="A33" s="44" t="s">
        <v>189</v>
      </c>
      <c r="B33" s="26"/>
      <c r="C33" s="26"/>
      <c r="D33" s="26"/>
      <c r="E33" s="26"/>
      <c r="F33" s="26"/>
      <c r="G33" s="26"/>
      <c r="H33" s="26"/>
      <c r="I33" s="26"/>
      <c r="J33" s="26"/>
      <c r="K33" s="26"/>
      <c r="L33" s="26"/>
      <c r="M33" s="26"/>
      <c r="N33" s="26"/>
      <c r="O33" s="26"/>
      <c r="P33" s="26"/>
      <c r="Q33" s="26"/>
      <c r="R33" s="28"/>
      <c r="S33" s="26"/>
      <c r="T33" s="26"/>
      <c r="U33" s="27"/>
      <c r="V33" s="26"/>
      <c r="W33" s="26"/>
      <c r="X33" s="26">
        <v>3</v>
      </c>
      <c r="Y33" s="26"/>
      <c r="Z33" s="26"/>
    </row>
    <row r="34" spans="1:26" x14ac:dyDescent="0.3">
      <c r="A34" s="44" t="s">
        <v>10</v>
      </c>
      <c r="B34" s="26">
        <v>3</v>
      </c>
      <c r="C34" s="26">
        <v>6</v>
      </c>
      <c r="D34" s="26">
        <v>22</v>
      </c>
      <c r="E34" s="26"/>
      <c r="F34" s="26"/>
      <c r="G34" s="26"/>
      <c r="H34" s="26"/>
      <c r="I34" s="26"/>
      <c r="J34" s="26"/>
      <c r="K34" s="26"/>
      <c r="L34" s="26"/>
      <c r="M34" s="26"/>
      <c r="N34" s="26"/>
      <c r="O34" s="26">
        <v>3</v>
      </c>
      <c r="P34" s="26">
        <v>1</v>
      </c>
      <c r="Q34" s="26">
        <v>1</v>
      </c>
      <c r="R34" s="26"/>
      <c r="S34" s="26">
        <v>1</v>
      </c>
      <c r="T34" s="26"/>
      <c r="U34" s="27"/>
      <c r="V34" s="26">
        <v>7</v>
      </c>
      <c r="W34" s="26">
        <v>4</v>
      </c>
      <c r="X34" s="26"/>
      <c r="Y34" s="26"/>
      <c r="Z34" s="26">
        <v>1</v>
      </c>
    </row>
    <row r="35" spans="1:26" x14ac:dyDescent="0.3">
      <c r="A35" s="44" t="s">
        <v>11</v>
      </c>
      <c r="B35" s="26">
        <v>3</v>
      </c>
      <c r="C35" s="26">
        <v>1</v>
      </c>
      <c r="D35" s="26">
        <v>7</v>
      </c>
      <c r="E35" s="26"/>
      <c r="F35" s="26"/>
      <c r="G35" s="26">
        <v>1</v>
      </c>
      <c r="H35" s="26"/>
      <c r="I35" s="26">
        <v>1</v>
      </c>
      <c r="J35" s="26">
        <v>2</v>
      </c>
      <c r="K35" s="26">
        <v>2</v>
      </c>
      <c r="L35" s="26">
        <v>2</v>
      </c>
      <c r="M35" s="26"/>
      <c r="N35" s="26"/>
      <c r="O35" s="26"/>
      <c r="P35" s="26"/>
      <c r="Q35" s="26"/>
      <c r="R35" s="26"/>
      <c r="S35" s="26">
        <v>1</v>
      </c>
      <c r="T35" s="26"/>
      <c r="U35" s="27"/>
      <c r="V35" s="26">
        <v>1</v>
      </c>
      <c r="W35" s="26">
        <v>1</v>
      </c>
      <c r="X35" s="26">
        <v>4</v>
      </c>
      <c r="Y35" s="26"/>
      <c r="Z35" s="26"/>
    </row>
    <row r="36" spans="1:26" x14ac:dyDescent="0.3">
      <c r="A36" s="44" t="s">
        <v>171</v>
      </c>
      <c r="B36" s="26"/>
      <c r="C36" s="26"/>
      <c r="D36" s="26"/>
      <c r="E36" s="26"/>
      <c r="F36" s="26"/>
      <c r="G36" s="26"/>
      <c r="H36" s="26"/>
      <c r="I36" s="26"/>
      <c r="J36" s="26"/>
      <c r="K36" s="26"/>
      <c r="L36" s="26"/>
      <c r="M36" s="29"/>
      <c r="N36" s="26"/>
      <c r="O36" s="26"/>
      <c r="P36" s="26"/>
      <c r="Q36" s="26"/>
      <c r="R36" s="29"/>
      <c r="S36" s="26"/>
      <c r="T36" s="29">
        <v>1</v>
      </c>
      <c r="U36" s="27"/>
      <c r="V36" s="26"/>
      <c r="W36" s="26"/>
      <c r="X36" s="26"/>
      <c r="Y36" s="26"/>
      <c r="Z36" s="26"/>
    </row>
    <row r="37" spans="1:26" x14ac:dyDescent="0.3">
      <c r="A37" s="44" t="s">
        <v>12</v>
      </c>
      <c r="B37" s="26"/>
      <c r="C37" s="26"/>
      <c r="D37" s="26"/>
      <c r="E37" s="26"/>
      <c r="F37" s="26"/>
      <c r="G37" s="26">
        <v>4</v>
      </c>
      <c r="H37" s="26">
        <v>1</v>
      </c>
      <c r="I37" s="26">
        <v>3</v>
      </c>
      <c r="J37" s="26"/>
      <c r="K37" s="26"/>
      <c r="L37" s="26">
        <v>3</v>
      </c>
      <c r="M37" s="26"/>
      <c r="N37" s="26"/>
      <c r="O37" s="26"/>
      <c r="P37" s="26"/>
      <c r="Q37" s="26">
        <v>2</v>
      </c>
      <c r="R37" s="26"/>
      <c r="S37" s="26"/>
      <c r="T37" s="26">
        <v>1</v>
      </c>
      <c r="U37" s="27">
        <v>2</v>
      </c>
      <c r="V37" s="26"/>
      <c r="W37" s="26"/>
      <c r="X37" s="26">
        <v>10</v>
      </c>
      <c r="Y37" s="26">
        <v>4</v>
      </c>
      <c r="Z37" s="26">
        <v>3</v>
      </c>
    </row>
    <row r="38" spans="1:26" x14ac:dyDescent="0.3">
      <c r="A38" s="44" t="s">
        <v>13</v>
      </c>
      <c r="B38" s="26">
        <v>1</v>
      </c>
      <c r="C38" s="26">
        <v>1</v>
      </c>
      <c r="D38" s="26"/>
      <c r="E38" s="26"/>
      <c r="F38" s="26"/>
      <c r="G38" s="26"/>
      <c r="H38" s="26"/>
      <c r="I38" s="26"/>
      <c r="J38" s="26">
        <v>2</v>
      </c>
      <c r="K38" s="26">
        <v>1</v>
      </c>
      <c r="L38" s="26">
        <v>2</v>
      </c>
      <c r="M38" s="26"/>
      <c r="N38" s="26">
        <v>5</v>
      </c>
      <c r="O38" s="26"/>
      <c r="P38" s="26">
        <v>1</v>
      </c>
      <c r="Q38" s="26"/>
      <c r="R38" s="26"/>
      <c r="S38" s="26"/>
      <c r="T38" s="26"/>
      <c r="U38" s="27"/>
      <c r="V38" s="26"/>
      <c r="W38" s="26"/>
      <c r="X38" s="26"/>
      <c r="Y38" s="26"/>
      <c r="Z38" s="26"/>
    </row>
    <row r="39" spans="1:26" x14ac:dyDescent="0.3">
      <c r="A39" s="44" t="s">
        <v>196</v>
      </c>
      <c r="B39" s="26"/>
      <c r="C39" s="26"/>
      <c r="D39" s="26"/>
      <c r="E39" s="26"/>
      <c r="F39" s="26"/>
      <c r="G39" s="26">
        <v>2</v>
      </c>
      <c r="H39" s="26"/>
      <c r="I39" s="26"/>
      <c r="J39" s="26"/>
      <c r="K39" s="26"/>
      <c r="L39" s="26"/>
      <c r="M39" s="26"/>
      <c r="N39" s="26"/>
      <c r="O39" s="26"/>
      <c r="P39" s="26"/>
      <c r="Q39" s="26"/>
      <c r="R39" s="26"/>
      <c r="S39" s="26"/>
      <c r="T39" s="26"/>
      <c r="U39" s="27"/>
      <c r="V39" s="26"/>
      <c r="W39" s="26"/>
      <c r="X39" s="26"/>
      <c r="Y39" s="26"/>
      <c r="Z39" s="26"/>
    </row>
    <row r="40" spans="1:26" x14ac:dyDescent="0.3">
      <c r="A40" s="44" t="s">
        <v>14</v>
      </c>
      <c r="B40" s="26"/>
      <c r="C40" s="26"/>
      <c r="D40" s="26"/>
      <c r="E40" s="26"/>
      <c r="F40" s="26">
        <v>3</v>
      </c>
      <c r="G40" s="26">
        <v>3</v>
      </c>
      <c r="H40" s="26"/>
      <c r="I40" s="26"/>
      <c r="J40" s="26"/>
      <c r="K40" s="26"/>
      <c r="L40" s="26"/>
      <c r="M40" s="26"/>
      <c r="N40" s="26"/>
      <c r="O40" s="26"/>
      <c r="P40" s="26"/>
      <c r="Q40" s="26">
        <v>1</v>
      </c>
      <c r="R40" s="26"/>
      <c r="S40" s="26">
        <v>5</v>
      </c>
      <c r="T40" s="26">
        <v>3</v>
      </c>
      <c r="U40" s="27">
        <v>1</v>
      </c>
      <c r="V40" s="26"/>
      <c r="W40" s="26">
        <v>3</v>
      </c>
      <c r="X40" s="26">
        <v>1</v>
      </c>
      <c r="Y40" s="26">
        <v>11</v>
      </c>
      <c r="Z40" s="26">
        <v>2</v>
      </c>
    </row>
    <row r="41" spans="1:26" x14ac:dyDescent="0.3">
      <c r="A41" s="44" t="s">
        <v>15</v>
      </c>
      <c r="B41" s="26">
        <v>1</v>
      </c>
      <c r="C41" s="26">
        <v>3</v>
      </c>
      <c r="D41" s="26">
        <v>1</v>
      </c>
      <c r="E41" s="26"/>
      <c r="F41" s="26">
        <v>1</v>
      </c>
      <c r="G41" s="26">
        <v>3</v>
      </c>
      <c r="H41" s="26">
        <v>1</v>
      </c>
      <c r="I41" s="26"/>
      <c r="J41" s="26">
        <v>1</v>
      </c>
      <c r="K41" s="26">
        <v>7</v>
      </c>
      <c r="L41" s="26">
        <v>1</v>
      </c>
      <c r="M41" s="26">
        <v>2</v>
      </c>
      <c r="N41" s="26">
        <v>1</v>
      </c>
      <c r="O41" s="26">
        <v>2</v>
      </c>
      <c r="P41" s="26"/>
      <c r="Q41" s="26"/>
      <c r="R41" s="26">
        <v>1</v>
      </c>
      <c r="S41" s="26"/>
      <c r="T41" s="26"/>
      <c r="U41" s="27">
        <v>2</v>
      </c>
      <c r="V41" s="26">
        <v>3</v>
      </c>
      <c r="W41" s="26"/>
      <c r="X41" s="26"/>
      <c r="Y41" s="26"/>
      <c r="Z41" s="26">
        <v>6</v>
      </c>
    </row>
    <row r="42" spans="1:26" x14ac:dyDescent="0.3">
      <c r="A42" s="44" t="s">
        <v>131</v>
      </c>
      <c r="B42" s="26">
        <v>1</v>
      </c>
      <c r="C42" s="26"/>
      <c r="D42" s="26"/>
      <c r="E42" s="26"/>
      <c r="F42" s="26">
        <v>3</v>
      </c>
      <c r="G42" s="26">
        <v>3</v>
      </c>
      <c r="H42" s="26">
        <v>4</v>
      </c>
      <c r="I42" s="26">
        <v>2</v>
      </c>
      <c r="J42" s="26">
        <v>3</v>
      </c>
      <c r="K42" s="26">
        <v>6</v>
      </c>
      <c r="L42" s="27">
        <v>8</v>
      </c>
      <c r="M42" s="26">
        <v>7</v>
      </c>
      <c r="N42" s="26">
        <v>2</v>
      </c>
      <c r="O42" s="26">
        <v>1</v>
      </c>
      <c r="P42" s="26"/>
      <c r="Q42" s="26">
        <v>3</v>
      </c>
      <c r="R42" s="26"/>
      <c r="S42" s="26">
        <v>3</v>
      </c>
      <c r="T42" s="26">
        <v>6</v>
      </c>
      <c r="U42" s="27">
        <v>4</v>
      </c>
      <c r="V42" s="26">
        <v>10</v>
      </c>
      <c r="W42" s="26">
        <v>1</v>
      </c>
      <c r="X42" s="26"/>
      <c r="Y42" s="26"/>
      <c r="Z42" s="26">
        <v>19</v>
      </c>
    </row>
    <row r="43" spans="1:26" x14ac:dyDescent="0.3">
      <c r="A43" s="44" t="s">
        <v>274</v>
      </c>
      <c r="B43" s="26"/>
      <c r="C43" s="26"/>
      <c r="D43" s="26">
        <v>1</v>
      </c>
      <c r="E43" s="26"/>
      <c r="F43" s="26"/>
      <c r="G43" s="26"/>
      <c r="H43" s="26"/>
      <c r="I43" s="26"/>
      <c r="J43" s="26"/>
      <c r="K43" s="26"/>
      <c r="L43" s="27"/>
      <c r="M43" s="26"/>
      <c r="N43" s="26"/>
      <c r="O43" s="26"/>
      <c r="P43" s="26"/>
      <c r="Q43" s="26"/>
      <c r="R43" s="26"/>
      <c r="S43" s="26"/>
      <c r="T43" s="26"/>
      <c r="U43" s="27"/>
      <c r="V43" s="26"/>
      <c r="W43" s="26"/>
      <c r="X43" s="26"/>
      <c r="Y43" s="26"/>
      <c r="Z43" s="26"/>
    </row>
    <row r="44" spans="1:26" x14ac:dyDescent="0.3">
      <c r="A44" s="44" t="s">
        <v>129</v>
      </c>
      <c r="B44" s="26"/>
      <c r="C44" s="26">
        <v>1</v>
      </c>
      <c r="D44" s="26"/>
      <c r="E44" s="26"/>
      <c r="F44" s="26">
        <v>1</v>
      </c>
      <c r="G44" s="26"/>
      <c r="H44" s="26"/>
      <c r="I44" s="26"/>
      <c r="J44" s="26"/>
      <c r="K44" s="26"/>
      <c r="L44" s="26"/>
      <c r="M44" s="26">
        <v>1</v>
      </c>
      <c r="N44" s="26"/>
      <c r="O44" s="26"/>
      <c r="P44" s="26"/>
      <c r="Q44" s="26">
        <v>1</v>
      </c>
      <c r="R44" s="26"/>
      <c r="S44" s="26">
        <v>3</v>
      </c>
      <c r="T44" s="26"/>
      <c r="U44" s="27"/>
      <c r="V44" s="26"/>
      <c r="W44" s="26"/>
      <c r="X44" s="26"/>
      <c r="Y44" s="26"/>
      <c r="Z44" s="26"/>
    </row>
    <row r="45" spans="1:26" x14ac:dyDescent="0.3">
      <c r="A45" s="44" t="s">
        <v>223</v>
      </c>
      <c r="B45" s="26"/>
      <c r="C45" s="26"/>
      <c r="D45" s="26"/>
      <c r="E45" s="26"/>
      <c r="F45" s="26">
        <v>4</v>
      </c>
      <c r="G45" s="26">
        <v>1</v>
      </c>
      <c r="H45" s="26">
        <v>3</v>
      </c>
      <c r="I45" s="26"/>
      <c r="J45" s="26"/>
      <c r="K45" s="26">
        <v>4</v>
      </c>
      <c r="L45" s="26">
        <v>1</v>
      </c>
      <c r="M45" s="26">
        <v>8</v>
      </c>
      <c r="N45" s="26"/>
      <c r="O45" s="26"/>
      <c r="P45" s="26">
        <v>17</v>
      </c>
      <c r="Q45" s="26">
        <v>1</v>
      </c>
      <c r="R45" s="26">
        <v>4</v>
      </c>
      <c r="S45" s="26"/>
      <c r="T45" s="26"/>
      <c r="U45" s="27"/>
      <c r="V45" s="26"/>
      <c r="W45" s="26"/>
      <c r="X45" s="26"/>
      <c r="Y45" s="26">
        <v>1</v>
      </c>
      <c r="Z45" s="26">
        <v>7</v>
      </c>
    </row>
    <row r="46" spans="1:26" x14ac:dyDescent="0.3">
      <c r="A46" s="44" t="s">
        <v>16</v>
      </c>
      <c r="B46" s="26"/>
      <c r="C46" s="26"/>
      <c r="D46" s="26"/>
      <c r="E46" s="26"/>
      <c r="F46" s="26"/>
      <c r="G46" s="26"/>
      <c r="H46" s="26"/>
      <c r="I46" s="26"/>
      <c r="J46" s="26"/>
      <c r="K46" s="26"/>
      <c r="L46" s="26"/>
      <c r="M46" s="26"/>
      <c r="N46" s="26"/>
      <c r="O46" s="26"/>
      <c r="P46" s="26"/>
      <c r="Q46" s="26"/>
      <c r="R46" s="26"/>
      <c r="S46" s="29"/>
      <c r="T46" s="26"/>
      <c r="U46" s="27"/>
      <c r="V46" s="26"/>
      <c r="W46" s="26"/>
      <c r="X46" s="26">
        <v>1</v>
      </c>
      <c r="Y46" s="26"/>
      <c r="Z46" s="26">
        <v>4</v>
      </c>
    </row>
    <row r="47" spans="1:26" x14ac:dyDescent="0.3">
      <c r="A47" s="44" t="s">
        <v>17</v>
      </c>
      <c r="B47" s="26"/>
      <c r="C47" s="26"/>
      <c r="D47" s="26"/>
      <c r="E47" s="26"/>
      <c r="F47" s="26"/>
      <c r="G47" s="26"/>
      <c r="H47" s="26"/>
      <c r="I47" s="26"/>
      <c r="J47" s="26"/>
      <c r="K47" s="26"/>
      <c r="L47" s="26"/>
      <c r="M47" s="26"/>
      <c r="N47" s="26"/>
      <c r="O47" s="26"/>
      <c r="P47" s="26"/>
      <c r="Q47" s="26"/>
      <c r="R47" s="26"/>
      <c r="S47" s="26">
        <v>4</v>
      </c>
      <c r="T47" s="26"/>
      <c r="U47" s="27"/>
      <c r="V47" s="26"/>
      <c r="W47" s="26"/>
      <c r="X47" s="26"/>
      <c r="Y47" s="26"/>
      <c r="Z47" s="26"/>
    </row>
    <row r="48" spans="1:26" x14ac:dyDescent="0.3">
      <c r="A48" s="44" t="s">
        <v>146</v>
      </c>
      <c r="B48" s="26"/>
      <c r="C48" s="26"/>
      <c r="D48" s="26"/>
      <c r="E48" s="26"/>
      <c r="F48" s="26"/>
      <c r="G48" s="26"/>
      <c r="H48" s="26"/>
      <c r="I48" s="26"/>
      <c r="J48" s="26"/>
      <c r="K48" s="26"/>
      <c r="L48" s="26"/>
      <c r="M48" s="26">
        <v>1</v>
      </c>
      <c r="N48" s="26"/>
      <c r="O48" s="26"/>
      <c r="P48" s="26"/>
      <c r="Q48" s="26"/>
      <c r="R48" s="26">
        <v>1</v>
      </c>
      <c r="S48" s="26"/>
      <c r="T48" s="26">
        <v>1</v>
      </c>
      <c r="U48" s="27"/>
      <c r="V48" s="26"/>
      <c r="W48" s="26"/>
      <c r="X48" s="26"/>
      <c r="Y48" s="26"/>
      <c r="Z48" s="26"/>
    </row>
    <row r="49" spans="1:26" x14ac:dyDescent="0.3">
      <c r="A49" s="44" t="s">
        <v>18</v>
      </c>
      <c r="B49" s="26"/>
      <c r="C49" s="26"/>
      <c r="D49" s="26"/>
      <c r="E49" s="26"/>
      <c r="F49" s="26"/>
      <c r="G49" s="26"/>
      <c r="H49" s="26"/>
      <c r="I49" s="26"/>
      <c r="J49" s="26">
        <v>2</v>
      </c>
      <c r="K49" s="26"/>
      <c r="L49" s="26"/>
      <c r="M49" s="26"/>
      <c r="N49" s="26"/>
      <c r="O49" s="26"/>
      <c r="P49" s="26">
        <v>2</v>
      </c>
      <c r="Q49" s="26"/>
      <c r="R49" s="26">
        <v>1</v>
      </c>
      <c r="S49" s="26"/>
      <c r="T49" s="26"/>
      <c r="U49" s="27"/>
      <c r="V49" s="26"/>
      <c r="W49" s="26"/>
      <c r="X49" s="26"/>
      <c r="Y49" s="26"/>
      <c r="Z49" s="26"/>
    </row>
    <row r="50" spans="1:26" x14ac:dyDescent="0.3">
      <c r="A50" s="44" t="s">
        <v>19</v>
      </c>
      <c r="B50" s="26">
        <v>4</v>
      </c>
      <c r="C50" s="26">
        <v>1</v>
      </c>
      <c r="D50" s="26"/>
      <c r="E50" s="26"/>
      <c r="F50" s="26">
        <v>3</v>
      </c>
      <c r="G50" s="26"/>
      <c r="H50" s="26"/>
      <c r="I50" s="26"/>
      <c r="J50" s="26">
        <v>2</v>
      </c>
      <c r="K50" s="26">
        <v>3</v>
      </c>
      <c r="L50" s="26"/>
      <c r="M50" s="26">
        <v>4</v>
      </c>
      <c r="N50" s="26">
        <v>6</v>
      </c>
      <c r="O50" s="26">
        <v>1</v>
      </c>
      <c r="P50" s="26">
        <v>2</v>
      </c>
      <c r="Q50" s="26">
        <v>7</v>
      </c>
      <c r="R50" s="26">
        <v>4</v>
      </c>
      <c r="S50" s="26">
        <v>3</v>
      </c>
      <c r="T50" s="26"/>
      <c r="U50" s="27" t="s">
        <v>183</v>
      </c>
      <c r="V50" s="26"/>
      <c r="W50" s="26"/>
      <c r="X50" s="26"/>
      <c r="Y50" s="26"/>
      <c r="Z50" s="26"/>
    </row>
    <row r="51" spans="1:26" x14ac:dyDescent="0.3">
      <c r="A51" s="44" t="s">
        <v>20</v>
      </c>
      <c r="B51" s="26"/>
      <c r="C51" s="26"/>
      <c r="D51" s="26"/>
      <c r="E51" s="26"/>
      <c r="F51" s="26"/>
      <c r="G51" s="26"/>
      <c r="H51" s="26"/>
      <c r="I51" s="26"/>
      <c r="J51" s="26"/>
      <c r="K51" s="26"/>
      <c r="L51" s="26"/>
      <c r="M51" s="26"/>
      <c r="N51" s="26">
        <v>1</v>
      </c>
      <c r="O51" s="26"/>
      <c r="P51" s="26"/>
      <c r="Q51" s="26"/>
      <c r="R51" s="26"/>
      <c r="S51" s="26">
        <v>2</v>
      </c>
      <c r="T51" s="26">
        <v>9</v>
      </c>
      <c r="U51" s="27">
        <v>4</v>
      </c>
      <c r="V51" s="26"/>
      <c r="W51" s="26"/>
      <c r="X51" s="26"/>
      <c r="Y51" s="26"/>
      <c r="Z51" s="26"/>
    </row>
    <row r="52" spans="1:26" x14ac:dyDescent="0.3">
      <c r="A52" s="44" t="s">
        <v>138</v>
      </c>
      <c r="B52" s="26"/>
      <c r="C52" s="26"/>
      <c r="D52" s="26"/>
      <c r="E52" s="26"/>
      <c r="F52" s="26"/>
      <c r="G52" s="26"/>
      <c r="H52" s="26"/>
      <c r="I52" s="26">
        <v>1</v>
      </c>
      <c r="J52" s="26">
        <v>1</v>
      </c>
      <c r="K52" s="26"/>
      <c r="L52" s="26"/>
      <c r="M52" s="26"/>
      <c r="N52" s="26">
        <v>5</v>
      </c>
      <c r="O52" s="26"/>
      <c r="P52" s="26"/>
      <c r="Q52" s="26"/>
      <c r="R52" s="26"/>
      <c r="S52" s="26"/>
      <c r="T52" s="26"/>
      <c r="U52" s="27"/>
      <c r="V52" s="26"/>
      <c r="W52" s="26"/>
      <c r="X52" s="26"/>
      <c r="Y52" s="26"/>
      <c r="Z52" s="26"/>
    </row>
    <row r="53" spans="1:26" x14ac:dyDescent="0.3">
      <c r="A53" s="44" t="s">
        <v>247</v>
      </c>
      <c r="B53" s="26"/>
      <c r="C53" s="26"/>
      <c r="D53" s="26"/>
      <c r="E53" s="26"/>
      <c r="F53" s="26"/>
      <c r="G53" s="26">
        <v>1</v>
      </c>
      <c r="H53" s="26"/>
      <c r="I53" s="26"/>
      <c r="J53" s="26"/>
      <c r="K53" s="26"/>
      <c r="L53" s="26">
        <v>5</v>
      </c>
      <c r="M53" s="26"/>
      <c r="N53" s="26">
        <v>1</v>
      </c>
      <c r="O53" s="26"/>
      <c r="P53" s="26"/>
      <c r="Q53" s="26"/>
      <c r="R53" s="26"/>
      <c r="S53" s="26"/>
      <c r="T53" s="26">
        <v>1</v>
      </c>
      <c r="U53" s="27"/>
      <c r="V53" s="26"/>
      <c r="W53" s="26"/>
      <c r="X53" s="26"/>
      <c r="Y53" s="26"/>
      <c r="Z53" s="26"/>
    </row>
    <row r="54" spans="1:26" x14ac:dyDescent="0.3">
      <c r="A54" s="44" t="s">
        <v>21</v>
      </c>
      <c r="B54" s="26"/>
      <c r="C54" s="26"/>
      <c r="D54" s="26"/>
      <c r="E54" s="26">
        <v>3</v>
      </c>
      <c r="F54" s="26">
        <v>1</v>
      </c>
      <c r="G54" s="28" t="s">
        <v>183</v>
      </c>
      <c r="H54" s="26">
        <v>2</v>
      </c>
      <c r="I54" s="26">
        <v>1</v>
      </c>
      <c r="J54" s="26"/>
      <c r="K54" s="26">
        <v>1</v>
      </c>
      <c r="L54" s="28" t="s">
        <v>183</v>
      </c>
      <c r="M54" s="26">
        <v>2</v>
      </c>
      <c r="N54" s="26">
        <v>1</v>
      </c>
      <c r="O54" s="26">
        <v>3</v>
      </c>
      <c r="P54" s="26">
        <v>4</v>
      </c>
      <c r="Q54" s="26">
        <v>3</v>
      </c>
      <c r="R54" s="26">
        <v>4</v>
      </c>
      <c r="S54" s="26">
        <v>5</v>
      </c>
      <c r="T54" s="26">
        <v>4</v>
      </c>
      <c r="U54" s="27">
        <v>3</v>
      </c>
      <c r="V54" s="26">
        <v>2</v>
      </c>
      <c r="W54" s="26">
        <v>4</v>
      </c>
      <c r="X54" s="26"/>
      <c r="Y54" s="26">
        <v>1</v>
      </c>
      <c r="Z54" s="26"/>
    </row>
    <row r="55" spans="1:26" x14ac:dyDescent="0.3">
      <c r="A55" s="44" t="s">
        <v>22</v>
      </c>
      <c r="B55" s="26"/>
      <c r="C55" s="26">
        <v>1</v>
      </c>
      <c r="D55" s="26">
        <v>4</v>
      </c>
      <c r="E55" s="26"/>
      <c r="F55" s="26">
        <v>7</v>
      </c>
      <c r="G55" s="26">
        <v>1</v>
      </c>
      <c r="H55" s="26">
        <v>4</v>
      </c>
      <c r="I55" s="26">
        <v>7</v>
      </c>
      <c r="J55" s="26">
        <v>4</v>
      </c>
      <c r="K55" s="26">
        <v>1</v>
      </c>
      <c r="L55" s="26">
        <v>2</v>
      </c>
      <c r="M55" s="26">
        <v>1</v>
      </c>
      <c r="N55" s="26"/>
      <c r="O55" s="26">
        <v>2</v>
      </c>
      <c r="P55" s="26">
        <v>3</v>
      </c>
      <c r="Q55" s="26">
        <v>6</v>
      </c>
      <c r="R55" s="26">
        <v>3</v>
      </c>
      <c r="S55" s="26">
        <v>5</v>
      </c>
      <c r="T55" s="26">
        <v>4</v>
      </c>
      <c r="U55" s="27">
        <v>1</v>
      </c>
      <c r="V55" s="26">
        <v>2</v>
      </c>
      <c r="W55" s="26"/>
      <c r="X55" s="26">
        <v>4</v>
      </c>
      <c r="Y55" s="26"/>
      <c r="Z55" s="26"/>
    </row>
    <row r="56" spans="1:26" x14ac:dyDescent="0.3">
      <c r="A56" s="44" t="s">
        <v>210</v>
      </c>
      <c r="B56" s="26"/>
      <c r="C56" s="26"/>
      <c r="D56" s="26"/>
      <c r="E56" s="26"/>
      <c r="F56" s="26"/>
      <c r="G56" s="26"/>
      <c r="H56" s="26"/>
      <c r="I56" s="26"/>
      <c r="J56" s="26"/>
      <c r="K56" s="26"/>
      <c r="L56" s="26"/>
      <c r="M56" s="26"/>
      <c r="N56" s="26"/>
      <c r="O56" s="26"/>
      <c r="P56" s="26"/>
      <c r="Q56" s="26">
        <v>1</v>
      </c>
      <c r="R56" s="26"/>
      <c r="S56" s="26"/>
      <c r="T56" s="26"/>
      <c r="U56" s="27"/>
      <c r="V56" s="26"/>
      <c r="W56" s="28" t="s">
        <v>183</v>
      </c>
      <c r="X56" s="26"/>
      <c r="Y56" s="26"/>
      <c r="Z56" s="26">
        <v>1</v>
      </c>
    </row>
    <row r="57" spans="1:26" x14ac:dyDescent="0.3">
      <c r="A57" s="44" t="s">
        <v>23</v>
      </c>
      <c r="B57" s="26"/>
      <c r="C57" s="26">
        <v>1</v>
      </c>
      <c r="D57" s="26"/>
      <c r="E57" s="26"/>
      <c r="F57" s="26"/>
      <c r="G57" s="26"/>
      <c r="H57" s="26">
        <v>1</v>
      </c>
      <c r="I57" s="26">
        <v>1</v>
      </c>
      <c r="J57" s="26"/>
      <c r="K57" s="26"/>
      <c r="L57" s="26"/>
      <c r="M57" s="26"/>
      <c r="N57" s="26"/>
      <c r="O57" s="26"/>
      <c r="P57" s="26"/>
      <c r="Q57" s="26"/>
      <c r="R57" s="26"/>
      <c r="S57" s="26"/>
      <c r="T57" s="26"/>
      <c r="U57" s="27">
        <v>1</v>
      </c>
      <c r="V57" s="26">
        <v>1</v>
      </c>
      <c r="W57" s="28" t="s">
        <v>183</v>
      </c>
      <c r="X57" s="26">
        <v>1</v>
      </c>
      <c r="Y57" s="26"/>
      <c r="Z57" s="26">
        <v>1</v>
      </c>
    </row>
    <row r="58" spans="1:26" x14ac:dyDescent="0.3">
      <c r="A58" s="44" t="s">
        <v>24</v>
      </c>
      <c r="B58" s="26">
        <v>1</v>
      </c>
      <c r="C58" s="26">
        <v>1</v>
      </c>
      <c r="D58" s="26">
        <v>1</v>
      </c>
      <c r="E58" s="26"/>
      <c r="F58" s="26">
        <v>1</v>
      </c>
      <c r="G58" s="26">
        <v>5</v>
      </c>
      <c r="H58" s="26">
        <v>11</v>
      </c>
      <c r="I58" s="26">
        <v>3</v>
      </c>
      <c r="J58" s="26">
        <v>5</v>
      </c>
      <c r="K58" s="26">
        <v>4</v>
      </c>
      <c r="L58" s="26">
        <v>8</v>
      </c>
      <c r="M58" s="26">
        <v>5</v>
      </c>
      <c r="N58" s="26">
        <v>8</v>
      </c>
      <c r="O58" s="26">
        <v>7</v>
      </c>
      <c r="P58" s="26">
        <v>1</v>
      </c>
      <c r="Q58" s="26">
        <v>9</v>
      </c>
      <c r="R58" s="26">
        <v>2</v>
      </c>
      <c r="S58" s="26">
        <v>3</v>
      </c>
      <c r="T58" s="26">
        <v>1</v>
      </c>
      <c r="U58" s="27">
        <v>1</v>
      </c>
      <c r="V58" s="26">
        <v>3</v>
      </c>
      <c r="W58" s="26"/>
      <c r="X58" s="26"/>
      <c r="Y58" s="26">
        <v>3</v>
      </c>
      <c r="Z58" s="26"/>
    </row>
    <row r="59" spans="1:26" x14ac:dyDescent="0.3">
      <c r="A59" s="44" t="s">
        <v>25</v>
      </c>
      <c r="B59" s="26"/>
      <c r="C59" s="26">
        <v>1</v>
      </c>
      <c r="D59" s="26"/>
      <c r="E59" s="26"/>
      <c r="F59" s="26">
        <v>24</v>
      </c>
      <c r="G59" s="26">
        <v>11</v>
      </c>
      <c r="H59" s="26">
        <v>11</v>
      </c>
      <c r="I59" s="26">
        <v>9</v>
      </c>
      <c r="J59" s="26">
        <v>9</v>
      </c>
      <c r="K59" s="26">
        <v>6</v>
      </c>
      <c r="L59" s="27">
        <v>9</v>
      </c>
      <c r="M59" s="26">
        <v>3</v>
      </c>
      <c r="N59" s="26">
        <v>3</v>
      </c>
      <c r="O59" s="26">
        <v>5</v>
      </c>
      <c r="P59" s="26"/>
      <c r="Q59" s="26">
        <v>2</v>
      </c>
      <c r="R59" s="26">
        <v>8</v>
      </c>
      <c r="S59" s="26"/>
      <c r="T59" s="26">
        <v>2</v>
      </c>
      <c r="U59" s="27">
        <v>6</v>
      </c>
      <c r="V59" s="26"/>
      <c r="W59" s="26"/>
      <c r="X59" s="26">
        <v>1</v>
      </c>
      <c r="Y59" s="26"/>
      <c r="Z59" s="26">
        <v>1</v>
      </c>
    </row>
    <row r="60" spans="1:26" x14ac:dyDescent="0.3">
      <c r="A60" s="44" t="s">
        <v>26</v>
      </c>
      <c r="B60" s="26"/>
      <c r="C60" s="26"/>
      <c r="D60" s="26"/>
      <c r="E60" s="26"/>
      <c r="F60" s="26">
        <v>3</v>
      </c>
      <c r="G60" s="26">
        <v>2</v>
      </c>
      <c r="H60" s="26">
        <v>1</v>
      </c>
      <c r="I60" s="26">
        <v>1</v>
      </c>
      <c r="J60" s="26">
        <v>1</v>
      </c>
      <c r="K60" s="26">
        <v>2</v>
      </c>
      <c r="L60" s="27">
        <v>4</v>
      </c>
      <c r="M60" s="26">
        <v>3</v>
      </c>
      <c r="N60" s="26">
        <v>2</v>
      </c>
      <c r="O60" s="26"/>
      <c r="P60" s="26">
        <v>1</v>
      </c>
      <c r="Q60" s="26"/>
      <c r="R60" s="26">
        <v>2</v>
      </c>
      <c r="S60" s="26">
        <v>1</v>
      </c>
      <c r="T60" s="26">
        <v>8</v>
      </c>
      <c r="U60" s="27">
        <v>4</v>
      </c>
      <c r="V60" s="26">
        <v>1</v>
      </c>
      <c r="W60" s="26"/>
      <c r="X60" s="26"/>
      <c r="Y60" s="26"/>
      <c r="Z60" s="26"/>
    </row>
    <row r="61" spans="1:26" x14ac:dyDescent="0.3">
      <c r="A61" s="44" t="s">
        <v>270</v>
      </c>
      <c r="B61" s="26">
        <v>1</v>
      </c>
      <c r="C61" s="26"/>
      <c r="D61" s="26"/>
      <c r="E61" s="26"/>
      <c r="F61" s="26"/>
      <c r="G61" s="26"/>
      <c r="H61" s="26"/>
      <c r="I61" s="26"/>
      <c r="J61" s="26"/>
      <c r="K61" s="26"/>
      <c r="L61" s="27"/>
      <c r="M61" s="26"/>
      <c r="N61" s="26"/>
      <c r="O61" s="26"/>
      <c r="P61" s="26"/>
      <c r="Q61" s="26"/>
      <c r="R61" s="26"/>
      <c r="S61" s="26"/>
      <c r="T61" s="26"/>
      <c r="U61" s="27"/>
      <c r="V61" s="26"/>
      <c r="W61" s="26"/>
      <c r="X61" s="26"/>
      <c r="Y61" s="26"/>
      <c r="Z61" s="26"/>
    </row>
    <row r="62" spans="1:26" x14ac:dyDescent="0.3">
      <c r="A62" s="44" t="s">
        <v>211</v>
      </c>
      <c r="B62" s="26"/>
      <c r="C62" s="26"/>
      <c r="D62" s="26"/>
      <c r="E62" s="26"/>
      <c r="F62" s="26"/>
      <c r="G62" s="26"/>
      <c r="H62" s="26"/>
      <c r="I62" s="26"/>
      <c r="J62" s="26"/>
      <c r="K62" s="26"/>
      <c r="L62" s="27"/>
      <c r="M62" s="26"/>
      <c r="N62" s="26"/>
      <c r="O62" s="26"/>
      <c r="P62" s="26"/>
      <c r="Q62" s="26"/>
      <c r="R62" s="26"/>
      <c r="S62" s="26"/>
      <c r="T62" s="26"/>
      <c r="U62" s="27"/>
      <c r="V62" s="26"/>
      <c r="W62" s="26"/>
      <c r="X62" s="26"/>
      <c r="Y62" s="26"/>
      <c r="Z62" s="26">
        <v>1</v>
      </c>
    </row>
    <row r="63" spans="1:26" x14ac:dyDescent="0.3">
      <c r="A63" s="44" t="s">
        <v>27</v>
      </c>
      <c r="B63" s="26"/>
      <c r="C63" s="26"/>
      <c r="D63" s="26"/>
      <c r="E63" s="26"/>
      <c r="F63" s="26"/>
      <c r="G63" s="26">
        <v>4</v>
      </c>
      <c r="H63" s="26">
        <v>1</v>
      </c>
      <c r="I63" s="26">
        <v>1</v>
      </c>
      <c r="J63" s="26">
        <v>1</v>
      </c>
      <c r="K63" s="26">
        <v>7</v>
      </c>
      <c r="L63" s="27">
        <v>9</v>
      </c>
      <c r="M63" s="26"/>
      <c r="N63" s="26">
        <v>2</v>
      </c>
      <c r="O63" s="26">
        <v>4</v>
      </c>
      <c r="P63" s="26">
        <v>1</v>
      </c>
      <c r="Q63" s="26">
        <v>1</v>
      </c>
      <c r="R63" s="26">
        <v>1</v>
      </c>
      <c r="S63" s="26"/>
      <c r="T63" s="26">
        <v>7</v>
      </c>
      <c r="U63" s="27">
        <v>8</v>
      </c>
      <c r="V63" s="26">
        <v>6</v>
      </c>
      <c r="W63" s="26"/>
      <c r="X63" s="26"/>
      <c r="Y63" s="26">
        <v>1</v>
      </c>
      <c r="Z63" s="26"/>
    </row>
    <row r="64" spans="1:26" x14ac:dyDescent="0.3">
      <c r="A64" s="44" t="s">
        <v>28</v>
      </c>
      <c r="B64" s="26"/>
      <c r="C64" s="26">
        <v>1</v>
      </c>
      <c r="D64" s="26">
        <v>2</v>
      </c>
      <c r="E64" s="26"/>
      <c r="F64" s="26">
        <v>2</v>
      </c>
      <c r="G64" s="26"/>
      <c r="H64" s="26"/>
      <c r="I64" s="26">
        <v>4</v>
      </c>
      <c r="J64" s="26">
        <v>2</v>
      </c>
      <c r="K64" s="26">
        <v>1</v>
      </c>
      <c r="L64" s="26"/>
      <c r="M64" s="26"/>
      <c r="N64" s="26"/>
      <c r="O64" s="26">
        <v>1</v>
      </c>
      <c r="P64" s="26"/>
      <c r="Q64" s="26"/>
      <c r="R64" s="26">
        <v>2</v>
      </c>
      <c r="S64" s="26">
        <v>1</v>
      </c>
      <c r="T64" s="26"/>
      <c r="U64" s="27">
        <v>1</v>
      </c>
      <c r="V64" s="26">
        <v>1</v>
      </c>
      <c r="W64" s="26">
        <v>1</v>
      </c>
      <c r="X64" s="26">
        <v>2</v>
      </c>
      <c r="Y64" s="26">
        <v>1</v>
      </c>
      <c r="Z64" s="26">
        <v>2</v>
      </c>
    </row>
    <row r="65" spans="1:26" x14ac:dyDescent="0.3">
      <c r="A65" s="44" t="s">
        <v>29</v>
      </c>
      <c r="B65" s="26"/>
      <c r="C65" s="26"/>
      <c r="D65" s="26"/>
      <c r="E65" s="26"/>
      <c r="F65" s="26"/>
      <c r="G65" s="26"/>
      <c r="H65" s="26"/>
      <c r="I65" s="29">
        <v>2</v>
      </c>
      <c r="J65" s="29"/>
      <c r="K65" s="29"/>
      <c r="L65" s="29">
        <v>1</v>
      </c>
      <c r="M65" s="26"/>
      <c r="N65" s="26"/>
      <c r="O65" s="26"/>
      <c r="P65" s="26"/>
      <c r="Q65" s="26"/>
      <c r="R65" s="26"/>
      <c r="S65" s="30" t="s">
        <v>183</v>
      </c>
      <c r="T65" s="29">
        <v>1</v>
      </c>
      <c r="U65" s="27"/>
      <c r="V65" s="26"/>
      <c r="W65" s="26"/>
      <c r="X65" s="26">
        <v>2</v>
      </c>
      <c r="Y65" s="26"/>
      <c r="Z65" s="26"/>
    </row>
    <row r="66" spans="1:26" x14ac:dyDescent="0.3">
      <c r="A66" s="44" t="s">
        <v>243</v>
      </c>
      <c r="B66" s="26"/>
      <c r="C66" s="26"/>
      <c r="D66" s="26"/>
      <c r="E66" s="26"/>
      <c r="F66" s="26"/>
      <c r="G66" s="26"/>
      <c r="H66" s="27"/>
      <c r="I66" s="27">
        <v>1</v>
      </c>
      <c r="J66" s="27"/>
      <c r="K66" s="27">
        <v>1</v>
      </c>
      <c r="L66" s="27"/>
      <c r="M66" s="27"/>
      <c r="N66" s="26"/>
      <c r="O66" s="26"/>
      <c r="P66" s="26"/>
      <c r="Q66" s="26"/>
      <c r="R66" s="26"/>
      <c r="S66" s="30"/>
      <c r="T66" s="29"/>
      <c r="U66" s="27">
        <v>1</v>
      </c>
      <c r="V66" s="26"/>
      <c r="W66" s="26"/>
      <c r="X66" s="26"/>
      <c r="Y66" s="26"/>
      <c r="Z66" s="26"/>
    </row>
    <row r="67" spans="1:26" x14ac:dyDescent="0.3">
      <c r="A67" s="44" t="s">
        <v>30</v>
      </c>
      <c r="B67" s="26">
        <v>11</v>
      </c>
      <c r="C67" s="26">
        <v>10</v>
      </c>
      <c r="D67" s="26">
        <v>21</v>
      </c>
      <c r="E67" s="26">
        <v>2</v>
      </c>
      <c r="F67" s="26">
        <v>7</v>
      </c>
      <c r="G67" s="26">
        <v>1</v>
      </c>
      <c r="H67" s="26">
        <v>5</v>
      </c>
      <c r="I67" s="26">
        <v>5</v>
      </c>
      <c r="J67" s="26">
        <v>2</v>
      </c>
      <c r="K67" s="26">
        <v>3</v>
      </c>
      <c r="L67" s="27">
        <v>11</v>
      </c>
      <c r="M67" s="26">
        <v>4</v>
      </c>
      <c r="N67" s="26">
        <v>5</v>
      </c>
      <c r="O67" s="26">
        <v>11</v>
      </c>
      <c r="P67" s="26">
        <v>3</v>
      </c>
      <c r="Q67" s="26">
        <v>13</v>
      </c>
      <c r="R67" s="26">
        <v>1</v>
      </c>
      <c r="S67" s="26">
        <v>2</v>
      </c>
      <c r="T67" s="26">
        <v>7</v>
      </c>
      <c r="U67" s="27">
        <v>10</v>
      </c>
      <c r="V67" s="26">
        <v>6</v>
      </c>
      <c r="W67" s="26">
        <v>2</v>
      </c>
      <c r="X67" s="26">
        <v>4</v>
      </c>
      <c r="Y67" s="26"/>
      <c r="Z67" s="26">
        <v>5</v>
      </c>
    </row>
    <row r="68" spans="1:26" x14ac:dyDescent="0.3">
      <c r="A68" s="44" t="s">
        <v>248</v>
      </c>
      <c r="B68" s="26"/>
      <c r="C68" s="26"/>
      <c r="D68" s="26"/>
      <c r="E68" s="26"/>
      <c r="F68" s="26">
        <v>1</v>
      </c>
      <c r="G68" s="26"/>
      <c r="H68" s="26"/>
      <c r="I68" s="26"/>
      <c r="J68" s="26">
        <v>1</v>
      </c>
      <c r="K68" s="26"/>
      <c r="L68" s="27">
        <v>1</v>
      </c>
      <c r="M68" s="26">
        <v>1</v>
      </c>
      <c r="N68" s="26">
        <v>1</v>
      </c>
      <c r="O68" s="26">
        <v>2</v>
      </c>
      <c r="P68" s="26"/>
      <c r="Q68" s="26"/>
      <c r="R68" s="28"/>
      <c r="S68" s="29">
        <v>3</v>
      </c>
      <c r="T68" s="26"/>
      <c r="U68" s="27">
        <v>1</v>
      </c>
      <c r="V68" s="26"/>
      <c r="W68" s="26"/>
      <c r="X68" s="26">
        <v>1</v>
      </c>
      <c r="Y68" s="26"/>
      <c r="Z68" s="26">
        <v>3</v>
      </c>
    </row>
    <row r="69" spans="1:26" x14ac:dyDescent="0.3">
      <c r="A69" s="44" t="s">
        <v>163</v>
      </c>
      <c r="B69" s="26"/>
      <c r="C69" s="26"/>
      <c r="D69" s="26"/>
      <c r="E69" s="26">
        <v>3</v>
      </c>
      <c r="F69" s="26">
        <v>1</v>
      </c>
      <c r="G69" s="26"/>
      <c r="H69" s="26"/>
      <c r="I69" s="26"/>
      <c r="J69" s="26"/>
      <c r="K69" s="26"/>
      <c r="L69" s="31" t="s">
        <v>183</v>
      </c>
      <c r="M69" s="26"/>
      <c r="N69" s="26"/>
      <c r="O69" s="26"/>
      <c r="P69" s="26">
        <v>1</v>
      </c>
      <c r="Q69" s="26"/>
      <c r="R69" s="26"/>
      <c r="S69" s="29"/>
      <c r="T69" s="26"/>
      <c r="U69" s="27" t="s">
        <v>183</v>
      </c>
      <c r="V69" s="26">
        <v>1</v>
      </c>
      <c r="W69" s="26"/>
      <c r="X69" s="26">
        <v>1</v>
      </c>
      <c r="Y69" s="26"/>
      <c r="Z69" s="26">
        <v>1</v>
      </c>
    </row>
    <row r="70" spans="1:26" x14ac:dyDescent="0.3">
      <c r="A70" s="44" t="s">
        <v>266</v>
      </c>
      <c r="B70" s="26"/>
      <c r="C70" s="26"/>
      <c r="D70" s="26"/>
      <c r="E70" s="26"/>
      <c r="F70" s="26"/>
      <c r="G70" s="31" t="s">
        <v>183</v>
      </c>
      <c r="H70" s="26"/>
      <c r="I70" s="26"/>
      <c r="J70" s="26"/>
      <c r="K70" s="26"/>
      <c r="L70" s="31"/>
      <c r="M70" s="26"/>
      <c r="N70" s="26"/>
      <c r="O70" s="26"/>
      <c r="P70" s="26"/>
      <c r="Q70" s="26"/>
      <c r="R70" s="26"/>
      <c r="S70" s="29"/>
      <c r="T70" s="26"/>
      <c r="U70" s="27"/>
      <c r="V70" s="26"/>
      <c r="W70" s="26"/>
      <c r="X70" s="26"/>
      <c r="Y70" s="26"/>
      <c r="Z70" s="26"/>
    </row>
    <row r="71" spans="1:26" x14ac:dyDescent="0.3">
      <c r="A71" s="44" t="s">
        <v>31</v>
      </c>
      <c r="B71" s="26"/>
      <c r="C71" s="26"/>
      <c r="D71" s="26"/>
      <c r="E71" s="26"/>
      <c r="F71" s="26"/>
      <c r="G71" s="26"/>
      <c r="H71" s="26"/>
      <c r="I71" s="26"/>
      <c r="J71" s="26"/>
      <c r="K71" s="26"/>
      <c r="L71" s="27"/>
      <c r="M71" s="26"/>
      <c r="N71" s="26">
        <v>1</v>
      </c>
      <c r="O71" s="26"/>
      <c r="P71" s="26"/>
      <c r="Q71" s="26"/>
      <c r="R71" s="28"/>
      <c r="S71" s="26"/>
      <c r="T71" s="26"/>
      <c r="U71" s="27"/>
      <c r="V71" s="26"/>
      <c r="W71" s="26"/>
      <c r="X71" s="26"/>
      <c r="Y71" s="26"/>
      <c r="Z71" s="26"/>
    </row>
    <row r="72" spans="1:26" x14ac:dyDescent="0.3">
      <c r="A72" s="44" t="s">
        <v>267</v>
      </c>
      <c r="B72" s="26"/>
      <c r="C72" s="26">
        <v>1</v>
      </c>
      <c r="D72" s="26"/>
      <c r="E72" s="26"/>
      <c r="F72" s="26"/>
      <c r="G72" s="31" t="s">
        <v>183</v>
      </c>
      <c r="H72" s="26"/>
      <c r="I72" s="26"/>
      <c r="J72" s="26"/>
      <c r="K72" s="26"/>
      <c r="L72" s="27"/>
      <c r="M72" s="26"/>
      <c r="N72" s="26"/>
      <c r="O72" s="26"/>
      <c r="P72" s="26"/>
      <c r="Q72" s="26"/>
      <c r="R72" s="28"/>
      <c r="S72" s="26"/>
      <c r="T72" s="26"/>
      <c r="U72" s="27"/>
      <c r="V72" s="26"/>
      <c r="W72" s="26"/>
      <c r="X72" s="26"/>
      <c r="Y72" s="26"/>
      <c r="Z72" s="26"/>
    </row>
    <row r="73" spans="1:26" x14ac:dyDescent="0.3">
      <c r="A73" s="44" t="s">
        <v>133</v>
      </c>
      <c r="B73" s="26"/>
      <c r="C73" s="26"/>
      <c r="D73" s="26">
        <v>1</v>
      </c>
      <c r="E73" s="26"/>
      <c r="F73" s="26"/>
      <c r="G73" s="26"/>
      <c r="H73" s="26"/>
      <c r="I73" s="26"/>
      <c r="J73" s="26"/>
      <c r="K73" s="26"/>
      <c r="L73" s="27"/>
      <c r="M73" s="26"/>
      <c r="N73" s="26"/>
      <c r="O73" s="26"/>
      <c r="P73" s="26"/>
      <c r="Q73" s="26"/>
      <c r="R73" s="26"/>
      <c r="S73" s="26"/>
      <c r="T73" s="26"/>
      <c r="U73" s="27"/>
      <c r="V73" s="26"/>
      <c r="W73" s="26"/>
      <c r="X73" s="26"/>
      <c r="Y73" s="26">
        <v>2</v>
      </c>
      <c r="Z73" s="26"/>
    </row>
    <row r="74" spans="1:26" x14ac:dyDescent="0.3">
      <c r="A74" s="44" t="s">
        <v>32</v>
      </c>
      <c r="B74" s="26">
        <v>2</v>
      </c>
      <c r="C74" s="26">
        <v>6</v>
      </c>
      <c r="D74" s="26">
        <v>1</v>
      </c>
      <c r="E74" s="26"/>
      <c r="F74" s="26">
        <v>5</v>
      </c>
      <c r="G74" s="26">
        <v>21</v>
      </c>
      <c r="H74" s="26">
        <v>6</v>
      </c>
      <c r="I74" s="26">
        <v>16</v>
      </c>
      <c r="J74" s="26">
        <v>14</v>
      </c>
      <c r="K74" s="26">
        <v>20</v>
      </c>
      <c r="L74" s="27">
        <v>25</v>
      </c>
      <c r="M74" s="26">
        <v>11</v>
      </c>
      <c r="N74" s="26">
        <v>4</v>
      </c>
      <c r="O74" s="26">
        <v>11</v>
      </c>
      <c r="P74" s="26">
        <v>3</v>
      </c>
      <c r="Q74" s="26">
        <v>10</v>
      </c>
      <c r="R74" s="26">
        <v>8</v>
      </c>
      <c r="S74" s="26"/>
      <c r="T74" s="26"/>
      <c r="U74" s="27">
        <v>4</v>
      </c>
      <c r="V74" s="26">
        <v>2</v>
      </c>
      <c r="W74" s="26">
        <v>4</v>
      </c>
      <c r="X74" s="26">
        <v>8</v>
      </c>
      <c r="Y74" s="26">
        <v>8</v>
      </c>
      <c r="Z74" s="26">
        <v>11</v>
      </c>
    </row>
    <row r="75" spans="1:26" x14ac:dyDescent="0.3">
      <c r="A75" s="44" t="s">
        <v>190</v>
      </c>
      <c r="B75" s="26"/>
      <c r="C75" s="26"/>
      <c r="D75" s="26"/>
      <c r="E75" s="26"/>
      <c r="F75" s="26"/>
      <c r="G75" s="26"/>
      <c r="H75" s="26"/>
      <c r="I75" s="29">
        <v>1</v>
      </c>
      <c r="J75" s="26"/>
      <c r="K75" s="26">
        <v>7</v>
      </c>
      <c r="L75" s="27">
        <v>4</v>
      </c>
      <c r="M75" s="26">
        <v>2</v>
      </c>
      <c r="N75" s="26"/>
      <c r="O75" s="26">
        <v>3</v>
      </c>
      <c r="P75" s="26">
        <v>1</v>
      </c>
      <c r="Q75" s="26">
        <v>13</v>
      </c>
      <c r="R75" s="26">
        <v>2</v>
      </c>
      <c r="S75" s="26"/>
      <c r="T75" s="26"/>
      <c r="U75" s="27">
        <v>11</v>
      </c>
      <c r="V75" s="26"/>
      <c r="W75" s="26"/>
      <c r="X75" s="26">
        <v>8</v>
      </c>
      <c r="Y75" s="26">
        <v>11</v>
      </c>
      <c r="Z75" s="26">
        <v>3</v>
      </c>
    </row>
    <row r="76" spans="1:26" x14ac:dyDescent="0.3">
      <c r="A76" s="44" t="s">
        <v>249</v>
      </c>
      <c r="B76" s="26"/>
      <c r="C76" s="26"/>
      <c r="D76" s="26"/>
      <c r="E76" s="26"/>
      <c r="F76" s="26"/>
      <c r="G76" s="26"/>
      <c r="H76" s="26"/>
      <c r="I76" s="26"/>
      <c r="J76" s="26"/>
      <c r="K76" s="26"/>
      <c r="L76" s="27"/>
      <c r="M76" s="26"/>
      <c r="N76" s="26"/>
      <c r="O76" s="26"/>
      <c r="P76" s="26"/>
      <c r="Q76" s="26"/>
      <c r="R76" s="26"/>
      <c r="S76" s="26"/>
      <c r="T76" s="26">
        <v>1</v>
      </c>
      <c r="U76" s="27"/>
      <c r="V76" s="26"/>
      <c r="W76" s="26"/>
      <c r="X76" s="26"/>
      <c r="Y76" s="26"/>
      <c r="Z76" s="26">
        <v>2</v>
      </c>
    </row>
    <row r="77" spans="1:26" x14ac:dyDescent="0.3">
      <c r="A77" s="44" t="s">
        <v>33</v>
      </c>
      <c r="B77" s="26">
        <v>9</v>
      </c>
      <c r="C77" s="26">
        <v>19</v>
      </c>
      <c r="D77" s="26">
        <v>8</v>
      </c>
      <c r="E77" s="26">
        <v>9</v>
      </c>
      <c r="F77" s="26">
        <v>11</v>
      </c>
      <c r="G77" s="26">
        <v>3</v>
      </c>
      <c r="H77" s="26">
        <v>9</v>
      </c>
      <c r="I77" s="26">
        <v>9</v>
      </c>
      <c r="J77" s="26">
        <v>10</v>
      </c>
      <c r="K77" s="26">
        <v>4</v>
      </c>
      <c r="L77" s="27">
        <v>6</v>
      </c>
      <c r="M77" s="26">
        <v>3</v>
      </c>
      <c r="N77" s="26">
        <v>5</v>
      </c>
      <c r="O77" s="26">
        <v>10</v>
      </c>
      <c r="P77" s="26">
        <v>8</v>
      </c>
      <c r="Q77" s="26">
        <v>9</v>
      </c>
      <c r="R77" s="26">
        <v>5</v>
      </c>
      <c r="S77" s="26">
        <v>2</v>
      </c>
      <c r="T77" s="26">
        <v>6</v>
      </c>
      <c r="U77" s="27">
        <v>8</v>
      </c>
      <c r="V77" s="26"/>
      <c r="W77" s="26"/>
      <c r="X77" s="26"/>
      <c r="Y77" s="26"/>
      <c r="Z77" s="26"/>
    </row>
    <row r="78" spans="1:26" x14ac:dyDescent="0.3">
      <c r="A78" s="44" t="s">
        <v>277</v>
      </c>
      <c r="B78" s="26">
        <v>1</v>
      </c>
      <c r="C78" s="26">
        <v>3</v>
      </c>
      <c r="D78" s="26">
        <v>2</v>
      </c>
      <c r="E78" s="26">
        <v>6</v>
      </c>
      <c r="F78" s="26">
        <v>9</v>
      </c>
      <c r="G78" s="26">
        <v>1</v>
      </c>
      <c r="H78" s="26">
        <v>9</v>
      </c>
      <c r="I78" s="26">
        <v>3</v>
      </c>
      <c r="J78" s="26">
        <v>7</v>
      </c>
      <c r="K78" s="26">
        <v>3</v>
      </c>
      <c r="L78" s="27">
        <v>1</v>
      </c>
      <c r="M78" s="26">
        <v>3</v>
      </c>
      <c r="N78" s="26">
        <v>4</v>
      </c>
      <c r="O78" s="26"/>
      <c r="P78" s="26">
        <v>1</v>
      </c>
      <c r="Q78" s="26">
        <v>2</v>
      </c>
      <c r="R78" s="26"/>
      <c r="S78" s="26">
        <v>4</v>
      </c>
      <c r="T78" s="26">
        <v>12</v>
      </c>
      <c r="U78" s="27">
        <v>3</v>
      </c>
      <c r="V78" s="26">
        <v>8</v>
      </c>
      <c r="W78" s="26">
        <v>23</v>
      </c>
      <c r="X78" s="26">
        <v>10</v>
      </c>
      <c r="Y78" s="26"/>
      <c r="Z78" s="26"/>
    </row>
    <row r="79" spans="1:26" x14ac:dyDescent="0.3">
      <c r="A79" s="44" t="s">
        <v>34</v>
      </c>
      <c r="B79" s="26"/>
      <c r="C79" s="26"/>
      <c r="D79" s="26"/>
      <c r="E79" s="26"/>
      <c r="F79" s="26"/>
      <c r="G79" s="26"/>
      <c r="H79" s="26"/>
      <c r="I79" s="26"/>
      <c r="J79" s="26"/>
      <c r="K79" s="26"/>
      <c r="L79" s="27"/>
      <c r="M79" s="26"/>
      <c r="N79" s="26"/>
      <c r="O79" s="26"/>
      <c r="P79" s="26"/>
      <c r="Q79" s="26"/>
      <c r="R79" s="26"/>
      <c r="S79" s="26">
        <v>1</v>
      </c>
      <c r="T79" s="26">
        <v>4</v>
      </c>
      <c r="U79" s="27"/>
      <c r="V79" s="26">
        <v>3</v>
      </c>
      <c r="W79" s="26"/>
      <c r="X79" s="26"/>
      <c r="Y79" s="26"/>
      <c r="Z79" s="26"/>
    </row>
    <row r="80" spans="1:26" x14ac:dyDescent="0.3">
      <c r="A80" s="44" t="s">
        <v>212</v>
      </c>
      <c r="B80" s="26"/>
      <c r="C80" s="26"/>
      <c r="D80" s="26"/>
      <c r="E80" s="26"/>
      <c r="F80" s="26"/>
      <c r="G80" s="26"/>
      <c r="H80" s="26"/>
      <c r="I80" s="26"/>
      <c r="J80" s="26"/>
      <c r="K80" s="26"/>
      <c r="L80" s="27"/>
      <c r="M80" s="26"/>
      <c r="N80" s="26"/>
      <c r="O80" s="26"/>
      <c r="P80" s="26"/>
      <c r="Q80" s="26"/>
      <c r="R80" s="26"/>
      <c r="S80" s="26"/>
      <c r="T80" s="26"/>
      <c r="U80" s="27"/>
      <c r="V80" s="26"/>
      <c r="W80" s="26"/>
      <c r="X80" s="26"/>
      <c r="Y80" s="26">
        <v>1</v>
      </c>
      <c r="Z80" s="26">
        <v>1</v>
      </c>
    </row>
    <row r="81" spans="1:26" x14ac:dyDescent="0.3">
      <c r="A81" s="44" t="s">
        <v>35</v>
      </c>
      <c r="B81" s="26"/>
      <c r="C81" s="26"/>
      <c r="D81" s="26"/>
      <c r="E81" s="26">
        <v>1</v>
      </c>
      <c r="F81" s="26">
        <v>1</v>
      </c>
      <c r="G81" s="26">
        <v>4</v>
      </c>
      <c r="H81" s="26">
        <v>1</v>
      </c>
      <c r="I81" s="26">
        <v>1</v>
      </c>
      <c r="J81" s="26">
        <v>1</v>
      </c>
      <c r="K81" s="26">
        <v>2</v>
      </c>
      <c r="L81" s="27"/>
      <c r="M81" s="26"/>
      <c r="N81" s="26"/>
      <c r="O81" s="26">
        <v>2</v>
      </c>
      <c r="P81" s="26"/>
      <c r="Q81" s="26">
        <v>2</v>
      </c>
      <c r="R81" s="26">
        <v>3</v>
      </c>
      <c r="S81" s="26">
        <v>2</v>
      </c>
      <c r="T81" s="26">
        <v>5</v>
      </c>
      <c r="U81" s="27">
        <v>8</v>
      </c>
      <c r="V81" s="26">
        <v>10</v>
      </c>
      <c r="W81" s="26">
        <v>7</v>
      </c>
      <c r="X81" s="26">
        <v>10</v>
      </c>
      <c r="Y81" s="26">
        <v>5</v>
      </c>
      <c r="Z81" s="26">
        <v>6</v>
      </c>
    </row>
    <row r="82" spans="1:26" x14ac:dyDescent="0.3">
      <c r="A82" s="44" t="s">
        <v>229</v>
      </c>
      <c r="B82" s="26"/>
      <c r="C82" s="26"/>
      <c r="D82" s="26"/>
      <c r="E82" s="26"/>
      <c r="F82" s="26"/>
      <c r="G82" s="26"/>
      <c r="H82" s="26">
        <v>1</v>
      </c>
      <c r="I82" s="26"/>
      <c r="J82" s="26"/>
      <c r="K82" s="26"/>
      <c r="L82" s="27"/>
      <c r="M82" s="26"/>
      <c r="N82" s="26"/>
      <c r="O82" s="26"/>
      <c r="P82" s="26"/>
      <c r="Q82" s="26"/>
      <c r="R82" s="26">
        <v>1</v>
      </c>
      <c r="S82" s="26"/>
      <c r="T82" s="26"/>
      <c r="U82" s="27"/>
      <c r="V82" s="31" t="s">
        <v>183</v>
      </c>
      <c r="W82" s="26">
        <v>2</v>
      </c>
      <c r="X82" s="26"/>
      <c r="Y82" s="26"/>
      <c r="Z82" s="26"/>
    </row>
    <row r="83" spans="1:26" x14ac:dyDescent="0.3">
      <c r="A83" s="44" t="s">
        <v>36</v>
      </c>
      <c r="B83" s="26"/>
      <c r="C83" s="26"/>
      <c r="D83" s="26"/>
      <c r="E83" s="26"/>
      <c r="F83" s="26"/>
      <c r="G83" s="26"/>
      <c r="H83" s="26"/>
      <c r="I83" s="26"/>
      <c r="J83" s="26"/>
      <c r="K83" s="26"/>
      <c r="L83" s="27"/>
      <c r="M83" s="26"/>
      <c r="N83" s="26"/>
      <c r="O83" s="26"/>
      <c r="P83" s="26"/>
      <c r="Q83" s="26"/>
      <c r="R83" s="26"/>
      <c r="S83" s="26"/>
      <c r="T83" s="26"/>
      <c r="U83" s="27"/>
      <c r="V83" s="26"/>
      <c r="W83" s="26"/>
      <c r="X83" s="26"/>
      <c r="Y83" s="26">
        <v>1</v>
      </c>
      <c r="Z83" s="26"/>
    </row>
    <row r="84" spans="1:26" x14ac:dyDescent="0.3">
      <c r="A84" s="44" t="s">
        <v>37</v>
      </c>
      <c r="B84" s="26">
        <v>1</v>
      </c>
      <c r="C84" s="26">
        <v>1</v>
      </c>
      <c r="D84" s="26"/>
      <c r="E84" s="26"/>
      <c r="F84" s="26">
        <v>1</v>
      </c>
      <c r="G84" s="26">
        <v>1</v>
      </c>
      <c r="H84" s="28" t="s">
        <v>183</v>
      </c>
      <c r="I84" s="26">
        <v>1</v>
      </c>
      <c r="J84" s="26">
        <v>2</v>
      </c>
      <c r="K84" s="26"/>
      <c r="L84" s="27">
        <v>1</v>
      </c>
      <c r="M84" s="26"/>
      <c r="N84" s="26"/>
      <c r="O84" s="26"/>
      <c r="P84" s="26">
        <v>2</v>
      </c>
      <c r="Q84" s="26">
        <v>2</v>
      </c>
      <c r="R84" s="26"/>
      <c r="S84" s="26">
        <v>1</v>
      </c>
      <c r="T84" s="26">
        <v>1</v>
      </c>
      <c r="U84" s="27">
        <v>2</v>
      </c>
      <c r="V84" s="26">
        <v>5</v>
      </c>
      <c r="W84" s="26">
        <v>2</v>
      </c>
      <c r="X84" s="26">
        <v>6</v>
      </c>
      <c r="Y84" s="26">
        <v>2</v>
      </c>
      <c r="Z84" s="26">
        <v>1</v>
      </c>
    </row>
    <row r="85" spans="1:26" x14ac:dyDescent="0.3">
      <c r="A85" s="44" t="s">
        <v>38</v>
      </c>
      <c r="B85" s="26"/>
      <c r="C85" s="26"/>
      <c r="D85" s="26"/>
      <c r="E85" s="26"/>
      <c r="F85" s="26"/>
      <c r="G85" s="26"/>
      <c r="H85" s="26"/>
      <c r="I85" s="26"/>
      <c r="J85" s="26"/>
      <c r="K85" s="26"/>
      <c r="L85" s="27"/>
      <c r="M85" s="26"/>
      <c r="N85" s="26"/>
      <c r="O85" s="26"/>
      <c r="P85" s="26"/>
      <c r="Q85" s="26"/>
      <c r="R85" s="26"/>
      <c r="S85" s="26"/>
      <c r="T85" s="26"/>
      <c r="U85" s="27"/>
      <c r="V85" s="26">
        <v>1</v>
      </c>
      <c r="W85" s="26"/>
      <c r="X85" s="26"/>
      <c r="Y85" s="26"/>
      <c r="Z85" s="26"/>
    </row>
    <row r="86" spans="1:26" x14ac:dyDescent="0.3">
      <c r="A86" s="44" t="s">
        <v>185</v>
      </c>
      <c r="B86" s="26"/>
      <c r="C86" s="26"/>
      <c r="D86" s="26"/>
      <c r="E86" s="26"/>
      <c r="F86" s="26"/>
      <c r="G86" s="26"/>
      <c r="H86" s="26"/>
      <c r="I86" s="26"/>
      <c r="J86" s="26"/>
      <c r="K86" s="26"/>
      <c r="L86" s="27"/>
      <c r="M86" s="26"/>
      <c r="N86" s="26"/>
      <c r="O86" s="26"/>
      <c r="P86" s="26"/>
      <c r="Q86" s="26"/>
      <c r="R86" s="26"/>
      <c r="S86" s="26"/>
      <c r="T86" s="26"/>
      <c r="U86" s="27"/>
      <c r="V86" s="31" t="s">
        <v>183</v>
      </c>
      <c r="W86" s="26"/>
      <c r="X86" s="26"/>
      <c r="Y86" s="26"/>
      <c r="Z86" s="26"/>
    </row>
    <row r="87" spans="1:26" x14ac:dyDescent="0.3">
      <c r="A87" s="44" t="s">
        <v>250</v>
      </c>
      <c r="B87" s="26"/>
      <c r="C87" s="26"/>
      <c r="D87" s="26"/>
      <c r="E87" s="26"/>
      <c r="F87" s="26"/>
      <c r="G87" s="26"/>
      <c r="H87" s="26"/>
      <c r="I87" s="26"/>
      <c r="J87" s="26"/>
      <c r="K87" s="26"/>
      <c r="L87" s="27"/>
      <c r="M87" s="26"/>
      <c r="N87" s="26"/>
      <c r="O87" s="26"/>
      <c r="P87" s="26"/>
      <c r="Q87" s="26"/>
      <c r="R87" s="26"/>
      <c r="S87" s="26"/>
      <c r="T87" s="26"/>
      <c r="U87" s="27"/>
      <c r="V87" s="31"/>
      <c r="W87" s="26"/>
      <c r="X87" s="26"/>
      <c r="Y87" s="26"/>
      <c r="Z87" s="29">
        <v>1</v>
      </c>
    </row>
    <row r="88" spans="1:26" x14ac:dyDescent="0.3">
      <c r="A88" s="44" t="s">
        <v>39</v>
      </c>
      <c r="B88" s="26"/>
      <c r="C88" s="26"/>
      <c r="D88" s="26"/>
      <c r="E88" s="26"/>
      <c r="F88" s="26"/>
      <c r="G88" s="26">
        <v>1</v>
      </c>
      <c r="H88" s="26"/>
      <c r="I88" s="26"/>
      <c r="J88" s="26"/>
      <c r="K88" s="26"/>
      <c r="L88" s="27"/>
      <c r="M88" s="26"/>
      <c r="N88" s="26"/>
      <c r="O88" s="26"/>
      <c r="P88" s="26"/>
      <c r="Q88" s="26"/>
      <c r="R88" s="26"/>
      <c r="S88" s="26">
        <v>1</v>
      </c>
      <c r="T88" s="26"/>
      <c r="U88" s="27"/>
      <c r="V88" s="26"/>
      <c r="W88" s="26"/>
      <c r="X88" s="26"/>
      <c r="Y88" s="26"/>
      <c r="Z88" s="26"/>
    </row>
    <row r="89" spans="1:26" x14ac:dyDescent="0.3">
      <c r="A89" s="44" t="s">
        <v>215</v>
      </c>
      <c r="B89" s="26"/>
      <c r="C89" s="26"/>
      <c r="D89" s="26"/>
      <c r="E89" s="26"/>
      <c r="F89" s="26"/>
      <c r="G89" s="26"/>
      <c r="H89" s="26"/>
      <c r="I89" s="26">
        <v>1</v>
      </c>
      <c r="J89" s="26"/>
      <c r="K89" s="26"/>
      <c r="L89" s="27"/>
      <c r="M89" s="26"/>
      <c r="N89" s="26"/>
      <c r="O89" s="26"/>
      <c r="P89" s="26"/>
      <c r="Q89" s="26"/>
      <c r="R89" s="26"/>
      <c r="S89" s="28"/>
      <c r="T89" s="26"/>
      <c r="U89" s="27"/>
      <c r="V89" s="26"/>
      <c r="W89" s="26"/>
      <c r="X89" s="26"/>
      <c r="Y89" s="26"/>
      <c r="Z89" s="26"/>
    </row>
    <row r="90" spans="1:26" x14ac:dyDescent="0.3">
      <c r="A90" s="44" t="s">
        <v>172</v>
      </c>
      <c r="B90" s="26"/>
      <c r="C90" s="26"/>
      <c r="D90" s="26"/>
      <c r="E90" s="26"/>
      <c r="F90" s="26"/>
      <c r="G90" s="26">
        <v>1</v>
      </c>
      <c r="H90" s="26"/>
      <c r="I90" s="26"/>
      <c r="J90" s="26"/>
      <c r="K90" s="26"/>
      <c r="L90" s="27"/>
      <c r="M90" s="26">
        <v>1</v>
      </c>
      <c r="N90" s="26">
        <v>1</v>
      </c>
      <c r="O90" s="26">
        <v>2</v>
      </c>
      <c r="P90" s="26"/>
      <c r="Q90" s="26"/>
      <c r="R90" s="26"/>
      <c r="S90" s="26"/>
      <c r="T90" s="26"/>
      <c r="U90" s="27"/>
      <c r="V90" s="26"/>
      <c r="W90" s="26"/>
      <c r="X90" s="26"/>
      <c r="Y90" s="26"/>
      <c r="Z90" s="26"/>
    </row>
    <row r="91" spans="1:26" x14ac:dyDescent="0.3">
      <c r="A91" s="44" t="s">
        <v>273</v>
      </c>
      <c r="B91" s="26"/>
      <c r="C91" s="26">
        <v>1</v>
      </c>
      <c r="D91" s="26"/>
      <c r="E91" s="26"/>
      <c r="F91" s="26"/>
      <c r="G91" s="26"/>
      <c r="H91" s="26"/>
      <c r="I91" s="26"/>
      <c r="J91" s="26"/>
      <c r="K91" s="26"/>
      <c r="L91" s="27"/>
      <c r="M91" s="26"/>
      <c r="N91" s="26"/>
      <c r="O91" s="26"/>
      <c r="P91" s="26"/>
      <c r="Q91" s="26"/>
      <c r="R91" s="26"/>
      <c r="S91" s="26"/>
      <c r="T91" s="26"/>
      <c r="U91" s="27"/>
      <c r="V91" s="26"/>
      <c r="W91" s="26"/>
      <c r="X91" s="26"/>
      <c r="Y91" s="26"/>
      <c r="Z91" s="26"/>
    </row>
    <row r="92" spans="1:26" x14ac:dyDescent="0.3">
      <c r="A92" s="44" t="s">
        <v>40</v>
      </c>
      <c r="B92" s="26">
        <v>1</v>
      </c>
      <c r="C92" s="26"/>
      <c r="D92" s="26">
        <v>2</v>
      </c>
      <c r="E92" s="26">
        <v>5</v>
      </c>
      <c r="F92" s="26">
        <v>3</v>
      </c>
      <c r="G92" s="26">
        <v>1</v>
      </c>
      <c r="H92" s="26">
        <v>2</v>
      </c>
      <c r="I92" s="26">
        <v>1</v>
      </c>
      <c r="J92" s="26">
        <v>3</v>
      </c>
      <c r="K92" s="26"/>
      <c r="L92" s="27"/>
      <c r="M92" s="26">
        <v>2</v>
      </c>
      <c r="N92" s="26"/>
      <c r="O92" s="26">
        <v>3</v>
      </c>
      <c r="P92" s="26">
        <v>3</v>
      </c>
      <c r="Q92" s="26">
        <v>3</v>
      </c>
      <c r="R92" s="26">
        <v>2</v>
      </c>
      <c r="S92" s="26">
        <v>1</v>
      </c>
      <c r="T92" s="26"/>
      <c r="U92" s="27" t="s">
        <v>183</v>
      </c>
      <c r="V92" s="31" t="s">
        <v>183</v>
      </c>
      <c r="W92" s="26"/>
      <c r="X92" s="26"/>
      <c r="Y92" s="26"/>
      <c r="Z92" s="26"/>
    </row>
    <row r="93" spans="1:26" x14ac:dyDescent="0.3">
      <c r="A93" s="44" t="s">
        <v>41</v>
      </c>
      <c r="B93" s="26"/>
      <c r="C93" s="26"/>
      <c r="D93" s="26"/>
      <c r="E93" s="26"/>
      <c r="F93" s="26"/>
      <c r="G93" s="29"/>
      <c r="H93" s="29"/>
      <c r="I93" s="29"/>
      <c r="J93" s="29"/>
      <c r="K93" s="29"/>
      <c r="L93" s="27"/>
      <c r="M93" s="29"/>
      <c r="N93" s="29"/>
      <c r="O93" s="26"/>
      <c r="P93" s="26"/>
      <c r="Q93" s="26"/>
      <c r="R93" s="26"/>
      <c r="S93" s="26"/>
      <c r="T93" s="29">
        <v>1</v>
      </c>
      <c r="U93" s="27"/>
      <c r="V93" s="26"/>
      <c r="W93" s="26">
        <v>1</v>
      </c>
      <c r="X93" s="26"/>
      <c r="Y93" s="26"/>
      <c r="Z93" s="26"/>
    </row>
    <row r="94" spans="1:26" x14ac:dyDescent="0.3">
      <c r="A94" s="44" t="s">
        <v>42</v>
      </c>
      <c r="B94" s="26"/>
      <c r="C94" s="26">
        <v>2</v>
      </c>
      <c r="D94" s="26"/>
      <c r="E94" s="26">
        <v>3</v>
      </c>
      <c r="F94" s="26">
        <v>2</v>
      </c>
      <c r="G94" s="27" t="s">
        <v>183</v>
      </c>
      <c r="H94" s="26"/>
      <c r="I94" s="26"/>
      <c r="J94" s="26">
        <v>3</v>
      </c>
      <c r="K94" s="26">
        <v>1</v>
      </c>
      <c r="L94" s="27">
        <v>2</v>
      </c>
      <c r="M94" s="26"/>
      <c r="N94" s="26">
        <v>1</v>
      </c>
      <c r="O94" s="26"/>
      <c r="P94" s="26">
        <v>2</v>
      </c>
      <c r="Q94" s="26">
        <v>2</v>
      </c>
      <c r="R94" s="26">
        <v>3</v>
      </c>
      <c r="S94" s="26">
        <v>1</v>
      </c>
      <c r="T94" s="26">
        <v>3</v>
      </c>
      <c r="U94" s="27">
        <v>1</v>
      </c>
      <c r="V94" s="26"/>
      <c r="W94" s="28" t="s">
        <v>183</v>
      </c>
      <c r="X94" s="26">
        <v>2</v>
      </c>
      <c r="Y94" s="26"/>
      <c r="Z94" s="26"/>
    </row>
    <row r="95" spans="1:26" x14ac:dyDescent="0.3">
      <c r="A95" s="44" t="s">
        <v>43</v>
      </c>
      <c r="B95" s="26"/>
      <c r="C95" s="26"/>
      <c r="D95" s="26"/>
      <c r="E95" s="26"/>
      <c r="F95" s="26"/>
      <c r="G95" s="26"/>
      <c r="H95" s="26"/>
      <c r="I95" s="26"/>
      <c r="J95" s="26"/>
      <c r="K95" s="26"/>
      <c r="L95" s="27"/>
      <c r="M95" s="26"/>
      <c r="N95" s="26"/>
      <c r="O95" s="26"/>
      <c r="P95" s="26"/>
      <c r="Q95" s="26"/>
      <c r="R95" s="26"/>
      <c r="S95" s="26"/>
      <c r="T95" s="26"/>
      <c r="U95" s="27"/>
      <c r="V95" s="30" t="s">
        <v>183</v>
      </c>
      <c r="W95" s="26"/>
      <c r="X95" s="26"/>
      <c r="Y95" s="26"/>
      <c r="Z95" s="26">
        <v>1</v>
      </c>
    </row>
    <row r="96" spans="1:26" x14ac:dyDescent="0.3">
      <c r="A96" s="44" t="s">
        <v>44</v>
      </c>
      <c r="B96" s="26"/>
      <c r="C96" s="26"/>
      <c r="D96" s="26">
        <v>2</v>
      </c>
      <c r="E96" s="26"/>
      <c r="F96" s="26"/>
      <c r="G96" s="26">
        <v>1</v>
      </c>
      <c r="H96" s="26"/>
      <c r="I96" s="26"/>
      <c r="J96" s="26"/>
      <c r="K96" s="26"/>
      <c r="L96" s="27">
        <v>1</v>
      </c>
      <c r="M96" s="26"/>
      <c r="N96" s="26"/>
      <c r="O96" s="26">
        <v>1</v>
      </c>
      <c r="P96" s="26">
        <v>1</v>
      </c>
      <c r="Q96" s="26"/>
      <c r="R96" s="26"/>
      <c r="S96" s="28" t="s">
        <v>183</v>
      </c>
      <c r="T96" s="26"/>
      <c r="U96" s="27" t="s">
        <v>183</v>
      </c>
      <c r="V96" s="26">
        <v>3</v>
      </c>
      <c r="W96" s="26">
        <v>1</v>
      </c>
      <c r="X96" s="26"/>
      <c r="Y96" s="26"/>
      <c r="Z96" s="26">
        <v>1</v>
      </c>
    </row>
    <row r="97" spans="1:26" x14ac:dyDescent="0.3">
      <c r="A97" s="44" t="s">
        <v>45</v>
      </c>
      <c r="B97" s="26"/>
      <c r="C97" s="26"/>
      <c r="D97" s="26"/>
      <c r="E97" s="26"/>
      <c r="F97" s="26"/>
      <c r="G97" s="26"/>
      <c r="H97" s="26"/>
      <c r="I97" s="26"/>
      <c r="J97" s="26"/>
      <c r="K97" s="26"/>
      <c r="L97" s="27"/>
      <c r="M97" s="26"/>
      <c r="N97" s="26"/>
      <c r="O97" s="26"/>
      <c r="P97" s="26"/>
      <c r="Q97" s="26"/>
      <c r="R97" s="26"/>
      <c r="S97" s="28" t="s">
        <v>183</v>
      </c>
      <c r="T97" s="26"/>
      <c r="U97" s="27">
        <v>1</v>
      </c>
      <c r="V97" s="26">
        <v>1</v>
      </c>
      <c r="W97" s="26"/>
      <c r="X97" s="26"/>
      <c r="Y97" s="26"/>
      <c r="Z97" s="26"/>
    </row>
    <row r="98" spans="1:26" x14ac:dyDescent="0.3">
      <c r="A98" s="44" t="s">
        <v>46</v>
      </c>
      <c r="B98" s="26"/>
      <c r="C98" s="26"/>
      <c r="D98" s="26"/>
      <c r="E98" s="26"/>
      <c r="F98" s="26">
        <v>1</v>
      </c>
      <c r="G98" s="26"/>
      <c r="H98" s="26"/>
      <c r="I98" s="26"/>
      <c r="J98" s="26"/>
      <c r="K98" s="26"/>
      <c r="L98" s="27"/>
      <c r="M98" s="26"/>
      <c r="N98" s="26"/>
      <c r="O98" s="26"/>
      <c r="P98" s="26"/>
      <c r="Q98" s="26"/>
      <c r="R98" s="26"/>
      <c r="S98" s="26"/>
      <c r="T98" s="26"/>
      <c r="U98" s="27"/>
      <c r="V98" s="26"/>
      <c r="W98" s="26">
        <v>3</v>
      </c>
      <c r="X98" s="26">
        <v>2</v>
      </c>
      <c r="Y98" s="26">
        <v>2</v>
      </c>
      <c r="Z98" s="26"/>
    </row>
    <row r="99" spans="1:26" x14ac:dyDescent="0.3">
      <c r="A99" s="44" t="s">
        <v>130</v>
      </c>
      <c r="B99" s="26">
        <v>2</v>
      </c>
      <c r="C99" s="26">
        <v>2</v>
      </c>
      <c r="D99" s="26">
        <v>6</v>
      </c>
      <c r="E99" s="26">
        <v>9</v>
      </c>
      <c r="F99" s="26"/>
      <c r="G99" s="26"/>
      <c r="H99" s="26"/>
      <c r="I99" s="26">
        <v>1</v>
      </c>
      <c r="J99" s="26"/>
      <c r="K99" s="26"/>
      <c r="L99" s="26">
        <v>1</v>
      </c>
      <c r="M99" s="26"/>
      <c r="N99" s="26"/>
      <c r="O99" s="26"/>
      <c r="P99" s="26"/>
      <c r="Q99" s="26"/>
      <c r="R99" s="26"/>
      <c r="S99" s="26"/>
      <c r="T99" s="26">
        <v>1</v>
      </c>
      <c r="U99" s="27"/>
      <c r="V99" s="26">
        <v>2</v>
      </c>
      <c r="W99" s="26">
        <v>1</v>
      </c>
      <c r="X99" s="26">
        <v>1</v>
      </c>
      <c r="Y99" s="26"/>
      <c r="Z99" s="26"/>
    </row>
    <row r="100" spans="1:26" x14ac:dyDescent="0.3">
      <c r="A100" s="44" t="s">
        <v>245</v>
      </c>
      <c r="B100" s="26"/>
      <c r="C100" s="26"/>
      <c r="D100" s="26"/>
      <c r="E100" s="26"/>
      <c r="F100" s="26"/>
      <c r="G100" s="26"/>
      <c r="H100" s="26"/>
      <c r="I100" s="26"/>
      <c r="J100" s="26"/>
      <c r="K100" s="26"/>
      <c r="L100" s="26"/>
      <c r="M100" s="26"/>
      <c r="N100" s="26"/>
      <c r="O100" s="26"/>
      <c r="P100" s="26"/>
      <c r="Q100" s="26"/>
      <c r="R100" s="26"/>
      <c r="S100" s="26"/>
      <c r="T100" s="26"/>
      <c r="U100" s="27">
        <v>2</v>
      </c>
      <c r="V100" s="26"/>
      <c r="W100" s="26"/>
      <c r="X100" s="26"/>
      <c r="Y100" s="26"/>
      <c r="Z100" s="26"/>
    </row>
    <row r="101" spans="1:26" x14ac:dyDescent="0.3">
      <c r="A101" s="44" t="s">
        <v>47</v>
      </c>
      <c r="B101" s="26"/>
      <c r="C101" s="26"/>
      <c r="D101" s="26">
        <v>2</v>
      </c>
      <c r="E101" s="26">
        <v>2</v>
      </c>
      <c r="F101" s="26"/>
      <c r="G101" s="26">
        <v>2</v>
      </c>
      <c r="H101" s="26">
        <v>2</v>
      </c>
      <c r="I101" s="26">
        <v>1</v>
      </c>
      <c r="J101" s="26"/>
      <c r="K101" s="26"/>
      <c r="L101" s="26">
        <v>3</v>
      </c>
      <c r="M101" s="26">
        <v>2</v>
      </c>
      <c r="N101" s="26">
        <v>1</v>
      </c>
      <c r="O101" s="26">
        <v>4</v>
      </c>
      <c r="P101" s="26"/>
      <c r="Q101" s="26"/>
      <c r="R101" s="26"/>
      <c r="S101" s="26">
        <v>2</v>
      </c>
      <c r="T101" s="26">
        <v>4</v>
      </c>
      <c r="U101" s="27">
        <v>5</v>
      </c>
      <c r="V101" s="26">
        <v>22</v>
      </c>
      <c r="W101" s="26">
        <v>2</v>
      </c>
      <c r="X101" s="26">
        <v>5</v>
      </c>
      <c r="Y101" s="26">
        <v>1</v>
      </c>
      <c r="Z101" s="26">
        <v>1</v>
      </c>
    </row>
    <row r="102" spans="1:26" x14ac:dyDescent="0.3">
      <c r="A102" s="44" t="s">
        <v>48</v>
      </c>
      <c r="B102" s="26"/>
      <c r="C102" s="26"/>
      <c r="D102" s="26"/>
      <c r="E102" s="26"/>
      <c r="F102" s="26"/>
      <c r="G102" s="26">
        <v>2</v>
      </c>
      <c r="H102" s="26"/>
      <c r="I102" s="29"/>
      <c r="J102" s="29"/>
      <c r="K102" s="29">
        <v>1</v>
      </c>
      <c r="L102" s="29">
        <v>1</v>
      </c>
      <c r="M102" s="26"/>
      <c r="N102" s="26">
        <v>3</v>
      </c>
      <c r="O102" s="26">
        <v>1</v>
      </c>
      <c r="P102" s="26">
        <v>3</v>
      </c>
      <c r="Q102" s="26">
        <v>4</v>
      </c>
      <c r="R102" s="26">
        <v>5</v>
      </c>
      <c r="S102" s="26">
        <v>1</v>
      </c>
      <c r="T102" s="26"/>
      <c r="U102" s="27">
        <v>1</v>
      </c>
      <c r="V102" s="26"/>
      <c r="W102" s="26"/>
      <c r="X102" s="26">
        <v>1</v>
      </c>
      <c r="Y102" s="26">
        <v>1</v>
      </c>
      <c r="Z102" s="26">
        <v>4</v>
      </c>
    </row>
    <row r="103" spans="1:26" x14ac:dyDescent="0.3">
      <c r="A103" s="44" t="s">
        <v>222</v>
      </c>
      <c r="B103" s="26"/>
      <c r="C103" s="26"/>
      <c r="D103" s="26"/>
      <c r="E103" s="26"/>
      <c r="F103" s="26"/>
      <c r="G103" s="26"/>
      <c r="H103" s="26"/>
      <c r="I103" s="27">
        <v>1</v>
      </c>
      <c r="J103" s="29"/>
      <c r="K103" s="29"/>
      <c r="L103" s="29"/>
      <c r="M103" s="26"/>
      <c r="N103" s="26"/>
      <c r="O103" s="26"/>
      <c r="P103" s="26"/>
      <c r="Q103" s="26"/>
      <c r="R103" s="26"/>
      <c r="S103" s="26"/>
      <c r="T103" s="26"/>
      <c r="U103" s="27"/>
      <c r="V103" s="26"/>
      <c r="W103" s="26"/>
      <c r="X103" s="26"/>
      <c r="Y103" s="26"/>
      <c r="Z103" s="26"/>
    </row>
    <row r="104" spans="1:26" x14ac:dyDescent="0.3">
      <c r="A104" s="44" t="s">
        <v>49</v>
      </c>
      <c r="B104" s="26">
        <v>2</v>
      </c>
      <c r="C104" s="26">
        <v>2</v>
      </c>
      <c r="D104" s="26"/>
      <c r="E104" s="26">
        <v>42</v>
      </c>
      <c r="F104" s="26"/>
      <c r="G104" s="26">
        <v>1</v>
      </c>
      <c r="H104" s="26"/>
      <c r="I104" s="26"/>
      <c r="J104" s="26">
        <v>5</v>
      </c>
      <c r="K104" s="26">
        <v>2</v>
      </c>
      <c r="L104" s="27">
        <v>3</v>
      </c>
      <c r="M104" s="26"/>
      <c r="N104" s="26"/>
      <c r="O104" s="26">
        <v>20</v>
      </c>
      <c r="P104" s="26">
        <v>4</v>
      </c>
      <c r="Q104" s="26">
        <v>10</v>
      </c>
      <c r="R104" s="26">
        <v>2</v>
      </c>
      <c r="S104" s="26">
        <v>3</v>
      </c>
      <c r="T104" s="26">
        <v>4</v>
      </c>
      <c r="U104" s="27">
        <v>2</v>
      </c>
      <c r="V104" s="26">
        <v>1</v>
      </c>
      <c r="W104" s="26"/>
      <c r="X104" s="26"/>
      <c r="Y104" s="26"/>
      <c r="Z104" s="26"/>
    </row>
    <row r="105" spans="1:26" x14ac:dyDescent="0.3">
      <c r="A105" s="44" t="s">
        <v>50</v>
      </c>
      <c r="B105" s="26"/>
      <c r="C105" s="26"/>
      <c r="D105" s="26"/>
      <c r="E105" s="26"/>
      <c r="F105" s="26"/>
      <c r="G105" s="26"/>
      <c r="H105" s="26"/>
      <c r="I105" s="26"/>
      <c r="J105" s="26"/>
      <c r="K105" s="26"/>
      <c r="L105" s="27"/>
      <c r="M105" s="26"/>
      <c r="N105" s="26">
        <v>1</v>
      </c>
      <c r="O105" s="26"/>
      <c r="P105" s="26"/>
      <c r="Q105" s="26"/>
      <c r="R105" s="26"/>
      <c r="S105" s="26">
        <v>2</v>
      </c>
      <c r="T105" s="26">
        <v>6</v>
      </c>
      <c r="U105" s="27"/>
      <c r="V105" s="26">
        <v>4</v>
      </c>
      <c r="W105" s="26"/>
      <c r="X105" s="26"/>
      <c r="Y105" s="26"/>
      <c r="Z105" s="26"/>
    </row>
    <row r="106" spans="1:26" x14ac:dyDescent="0.3">
      <c r="A106" s="44" t="s">
        <v>221</v>
      </c>
      <c r="B106" s="26"/>
      <c r="C106" s="26"/>
      <c r="D106" s="26"/>
      <c r="E106" s="26"/>
      <c r="F106" s="26"/>
      <c r="G106" s="26"/>
      <c r="H106" s="26"/>
      <c r="I106" s="26">
        <v>1</v>
      </c>
      <c r="J106" s="26"/>
      <c r="K106" s="26"/>
      <c r="L106" s="27"/>
      <c r="M106" s="26"/>
      <c r="N106" s="26"/>
      <c r="O106" s="26"/>
      <c r="P106" s="26"/>
      <c r="Q106" s="26"/>
      <c r="R106" s="26"/>
      <c r="S106" s="26"/>
      <c r="T106" s="26"/>
      <c r="U106" s="27"/>
      <c r="V106" s="26"/>
      <c r="W106" s="26"/>
      <c r="X106" s="26"/>
      <c r="Y106" s="26"/>
      <c r="Z106" s="26"/>
    </row>
    <row r="107" spans="1:26" x14ac:dyDescent="0.3">
      <c r="A107" s="44" t="s">
        <v>51</v>
      </c>
      <c r="B107" s="26"/>
      <c r="C107" s="26"/>
      <c r="D107" s="26"/>
      <c r="E107" s="26">
        <v>1</v>
      </c>
      <c r="F107" s="26">
        <v>1</v>
      </c>
      <c r="G107" s="26">
        <v>2</v>
      </c>
      <c r="H107" s="26">
        <v>1</v>
      </c>
      <c r="I107" s="26">
        <v>2</v>
      </c>
      <c r="J107" s="26">
        <v>1</v>
      </c>
      <c r="K107" s="26"/>
      <c r="L107" s="27">
        <v>1</v>
      </c>
      <c r="M107" s="26"/>
      <c r="N107" s="26"/>
      <c r="O107" s="26">
        <v>1</v>
      </c>
      <c r="P107" s="26">
        <v>3</v>
      </c>
      <c r="Q107" s="26">
        <v>2</v>
      </c>
      <c r="R107" s="26">
        <v>2</v>
      </c>
      <c r="S107" s="28" t="s">
        <v>183</v>
      </c>
      <c r="T107" s="26"/>
      <c r="U107" s="27">
        <v>1</v>
      </c>
      <c r="V107" s="26"/>
      <c r="W107" s="26"/>
      <c r="X107" s="26"/>
      <c r="Y107" s="26"/>
      <c r="Z107" s="26"/>
    </row>
    <row r="108" spans="1:26" x14ac:dyDescent="0.3">
      <c r="A108" s="44" t="s">
        <v>52</v>
      </c>
      <c r="B108" s="26">
        <v>3</v>
      </c>
      <c r="C108" s="26">
        <v>1</v>
      </c>
      <c r="D108" s="26">
        <v>4</v>
      </c>
      <c r="E108" s="26">
        <v>3</v>
      </c>
      <c r="F108" s="26"/>
      <c r="G108" s="26"/>
      <c r="H108" s="26"/>
      <c r="I108" s="26"/>
      <c r="J108" s="26"/>
      <c r="K108" s="26"/>
      <c r="L108" s="31" t="s">
        <v>183</v>
      </c>
      <c r="M108" s="26"/>
      <c r="N108" s="26"/>
      <c r="O108" s="26"/>
      <c r="P108" s="26"/>
      <c r="Q108" s="26"/>
      <c r="R108" s="26"/>
      <c r="S108" s="26"/>
      <c r="T108" s="26"/>
      <c r="U108" s="27"/>
      <c r="V108" s="26"/>
      <c r="W108" s="26"/>
      <c r="X108" s="26"/>
      <c r="Y108" s="26"/>
      <c r="Z108" s="26"/>
    </row>
    <row r="109" spans="1:26" x14ac:dyDescent="0.3">
      <c r="A109" s="44" t="s">
        <v>53</v>
      </c>
      <c r="B109" s="26"/>
      <c r="C109" s="26"/>
      <c r="D109" s="26"/>
      <c r="E109" s="26"/>
      <c r="F109" s="26"/>
      <c r="G109" s="26"/>
      <c r="H109" s="26"/>
      <c r="I109" s="26"/>
      <c r="J109" s="26"/>
      <c r="K109" s="26"/>
      <c r="L109" s="27"/>
      <c r="M109" s="26">
        <v>1</v>
      </c>
      <c r="N109" s="26"/>
      <c r="O109" s="26">
        <v>3</v>
      </c>
      <c r="P109" s="26">
        <v>1</v>
      </c>
      <c r="Q109" s="26">
        <v>4</v>
      </c>
      <c r="R109" s="26"/>
      <c r="S109" s="28" t="s">
        <v>183</v>
      </c>
      <c r="T109" s="26"/>
      <c r="U109" s="27"/>
      <c r="V109" s="26"/>
      <c r="W109" s="26"/>
      <c r="X109" s="26"/>
      <c r="Y109" s="26"/>
      <c r="Z109" s="26"/>
    </row>
    <row r="110" spans="1:26" x14ac:dyDescent="0.3">
      <c r="A110" s="44" t="s">
        <v>54</v>
      </c>
      <c r="B110" s="26"/>
      <c r="C110" s="26"/>
      <c r="D110" s="26"/>
      <c r="E110" s="26"/>
      <c r="F110" s="26"/>
      <c r="G110" s="26"/>
      <c r="H110" s="26"/>
      <c r="I110" s="26"/>
      <c r="J110" s="26"/>
      <c r="K110" s="26"/>
      <c r="L110" s="27"/>
      <c r="M110" s="26"/>
      <c r="N110" s="26"/>
      <c r="O110" s="26"/>
      <c r="P110" s="26"/>
      <c r="Q110" s="26"/>
      <c r="R110" s="26"/>
      <c r="S110" s="26"/>
      <c r="T110" s="26"/>
      <c r="U110" s="27"/>
      <c r="V110" s="26"/>
      <c r="W110" s="26">
        <v>1</v>
      </c>
      <c r="X110" s="26"/>
      <c r="Y110" s="26"/>
      <c r="Z110" s="26"/>
    </row>
    <row r="111" spans="1:26" x14ac:dyDescent="0.3">
      <c r="A111" s="44" t="s">
        <v>191</v>
      </c>
      <c r="B111" s="26"/>
      <c r="C111" s="26"/>
      <c r="D111" s="26"/>
      <c r="E111" s="26"/>
      <c r="F111" s="26"/>
      <c r="G111" s="26"/>
      <c r="H111" s="26"/>
      <c r="I111" s="26"/>
      <c r="J111" s="26"/>
      <c r="K111" s="26"/>
      <c r="L111" s="27"/>
      <c r="M111" s="26"/>
      <c r="N111" s="26"/>
      <c r="O111" s="26"/>
      <c r="P111" s="26"/>
      <c r="Q111" s="26"/>
      <c r="R111" s="26"/>
      <c r="S111" s="26"/>
      <c r="T111" s="26"/>
      <c r="U111" s="27"/>
      <c r="V111" s="26"/>
      <c r="W111" s="26"/>
      <c r="X111" s="26">
        <v>3</v>
      </c>
      <c r="Y111" s="26"/>
      <c r="Z111" s="26"/>
    </row>
    <row r="112" spans="1:26" x14ac:dyDescent="0.3">
      <c r="A112" s="44" t="s">
        <v>55</v>
      </c>
      <c r="B112" s="26"/>
      <c r="C112" s="26"/>
      <c r="D112" s="26"/>
      <c r="E112" s="26">
        <v>1</v>
      </c>
      <c r="F112" s="26">
        <v>12</v>
      </c>
      <c r="G112" s="26">
        <v>1</v>
      </c>
      <c r="H112" s="26">
        <v>10</v>
      </c>
      <c r="I112" s="26">
        <v>12</v>
      </c>
      <c r="J112" s="26">
        <v>10</v>
      </c>
      <c r="K112" s="26">
        <v>10</v>
      </c>
      <c r="L112" s="27">
        <v>16</v>
      </c>
      <c r="M112" s="26">
        <v>12</v>
      </c>
      <c r="N112" s="26">
        <v>1</v>
      </c>
      <c r="O112" s="26">
        <v>6</v>
      </c>
      <c r="P112" s="26">
        <v>4</v>
      </c>
      <c r="Q112" s="26">
        <v>9</v>
      </c>
      <c r="R112" s="28">
        <v>16</v>
      </c>
      <c r="S112" s="26">
        <v>6</v>
      </c>
      <c r="T112" s="26">
        <v>5</v>
      </c>
      <c r="U112" s="27">
        <v>16</v>
      </c>
      <c r="V112" s="26">
        <v>1</v>
      </c>
      <c r="W112" s="26">
        <v>1</v>
      </c>
      <c r="X112" s="26">
        <v>11</v>
      </c>
      <c r="Y112" s="26"/>
      <c r="Z112" s="26"/>
    </row>
    <row r="113" spans="1:26" x14ac:dyDescent="0.3">
      <c r="A113" s="44" t="s">
        <v>192</v>
      </c>
      <c r="B113" s="26"/>
      <c r="C113" s="26"/>
      <c r="D113" s="26"/>
      <c r="E113" s="26"/>
      <c r="F113" s="26"/>
      <c r="G113" s="26"/>
      <c r="H113" s="26"/>
      <c r="I113" s="26"/>
      <c r="J113" s="26"/>
      <c r="K113" s="26"/>
      <c r="L113" s="27"/>
      <c r="M113" s="26"/>
      <c r="N113" s="26"/>
      <c r="O113" s="26"/>
      <c r="P113" s="26"/>
      <c r="Q113" s="26"/>
      <c r="R113" s="28"/>
      <c r="S113" s="26"/>
      <c r="T113" s="26"/>
      <c r="U113" s="27"/>
      <c r="V113" s="26"/>
      <c r="W113" s="26"/>
      <c r="X113" s="26">
        <v>1</v>
      </c>
      <c r="Y113" s="26"/>
      <c r="Z113" s="26"/>
    </row>
    <row r="114" spans="1:26" x14ac:dyDescent="0.3">
      <c r="A114" s="44" t="s">
        <v>56</v>
      </c>
      <c r="B114" s="26"/>
      <c r="C114" s="26"/>
      <c r="D114" s="26"/>
      <c r="E114" s="26"/>
      <c r="F114" s="26">
        <v>4</v>
      </c>
      <c r="G114" s="26">
        <v>5</v>
      </c>
      <c r="H114" s="26">
        <v>3</v>
      </c>
      <c r="I114" s="26">
        <v>3</v>
      </c>
      <c r="J114" s="26">
        <v>4</v>
      </c>
      <c r="K114" s="26">
        <v>1</v>
      </c>
      <c r="L114" s="27">
        <v>2</v>
      </c>
      <c r="M114" s="26">
        <v>1</v>
      </c>
      <c r="N114" s="26">
        <v>2</v>
      </c>
      <c r="O114" s="26">
        <v>3</v>
      </c>
      <c r="P114" s="26">
        <v>3</v>
      </c>
      <c r="Q114" s="26"/>
      <c r="R114" s="26">
        <v>1</v>
      </c>
      <c r="S114" s="26">
        <v>6</v>
      </c>
      <c r="T114" s="26">
        <v>5</v>
      </c>
      <c r="U114" s="27">
        <v>4</v>
      </c>
      <c r="V114" s="26">
        <v>3</v>
      </c>
      <c r="W114" s="26">
        <v>1</v>
      </c>
      <c r="X114" s="26"/>
      <c r="Y114" s="26"/>
      <c r="Z114" s="26">
        <v>1</v>
      </c>
    </row>
    <row r="115" spans="1:26" x14ac:dyDescent="0.3">
      <c r="A115" s="44" t="s">
        <v>197</v>
      </c>
      <c r="B115" s="26"/>
      <c r="C115" s="26"/>
      <c r="D115" s="26"/>
      <c r="E115" s="26">
        <v>1</v>
      </c>
      <c r="F115" s="26"/>
      <c r="G115" s="26"/>
      <c r="H115" s="26"/>
      <c r="I115" s="26">
        <v>1</v>
      </c>
      <c r="J115" s="26"/>
      <c r="K115" s="26"/>
      <c r="L115" s="27"/>
      <c r="M115" s="26">
        <v>1</v>
      </c>
      <c r="N115" s="26"/>
      <c r="O115" s="26"/>
      <c r="P115" s="26">
        <v>2</v>
      </c>
      <c r="Q115" s="26"/>
      <c r="R115" s="26">
        <v>3</v>
      </c>
      <c r="S115" s="26"/>
      <c r="T115" s="26"/>
      <c r="U115" s="27">
        <v>1</v>
      </c>
      <c r="V115" s="26"/>
      <c r="W115" s="26"/>
      <c r="X115" s="26"/>
      <c r="Y115" s="26"/>
      <c r="Z115" s="26"/>
    </row>
    <row r="116" spans="1:26" x14ac:dyDescent="0.3">
      <c r="A116" s="44" t="s">
        <v>57</v>
      </c>
      <c r="B116" s="26"/>
      <c r="C116" s="26">
        <v>3</v>
      </c>
      <c r="D116" s="26">
        <v>2</v>
      </c>
      <c r="E116" s="26"/>
      <c r="F116" s="26"/>
      <c r="G116" s="26"/>
      <c r="H116" s="26"/>
      <c r="I116" s="26"/>
      <c r="J116" s="26">
        <v>1</v>
      </c>
      <c r="K116" s="26"/>
      <c r="L116" s="31" t="s">
        <v>183</v>
      </c>
      <c r="M116" s="26"/>
      <c r="N116" s="26"/>
      <c r="O116" s="26"/>
      <c r="P116" s="26">
        <v>2</v>
      </c>
      <c r="Q116" s="26"/>
      <c r="R116" s="26"/>
      <c r="S116" s="26"/>
      <c r="T116" s="26"/>
      <c r="U116" s="27">
        <v>1</v>
      </c>
      <c r="V116" s="26"/>
      <c r="W116" s="26"/>
      <c r="X116" s="26"/>
      <c r="Y116" s="26"/>
      <c r="Z116" s="26"/>
    </row>
    <row r="117" spans="1:26" x14ac:dyDescent="0.3">
      <c r="A117" s="44" t="s">
        <v>58</v>
      </c>
      <c r="B117" s="26"/>
      <c r="C117" s="26">
        <v>2</v>
      </c>
      <c r="D117" s="26">
        <v>5</v>
      </c>
      <c r="E117" s="26"/>
      <c r="F117" s="26"/>
      <c r="G117" s="26"/>
      <c r="H117" s="26">
        <v>1</v>
      </c>
      <c r="I117" s="26">
        <v>2</v>
      </c>
      <c r="J117" s="26"/>
      <c r="K117" s="26"/>
      <c r="L117" s="27">
        <v>1</v>
      </c>
      <c r="M117" s="26"/>
      <c r="N117" s="26">
        <v>3</v>
      </c>
      <c r="O117" s="26"/>
      <c r="P117" s="26">
        <v>1</v>
      </c>
      <c r="Q117" s="26">
        <v>2</v>
      </c>
      <c r="R117" s="26">
        <v>1</v>
      </c>
      <c r="S117" s="26"/>
      <c r="T117" s="26">
        <v>3</v>
      </c>
      <c r="U117" s="27">
        <v>1</v>
      </c>
      <c r="V117" s="26"/>
      <c r="W117" s="26"/>
      <c r="X117" s="26"/>
      <c r="Y117" s="26"/>
      <c r="Z117" s="26"/>
    </row>
    <row r="118" spans="1:26" x14ac:dyDescent="0.3">
      <c r="A118" s="44" t="s">
        <v>59</v>
      </c>
      <c r="B118" s="26">
        <v>1</v>
      </c>
      <c r="C118" s="26">
        <v>2</v>
      </c>
      <c r="D118" s="26">
        <v>3</v>
      </c>
      <c r="E118" s="26">
        <v>2</v>
      </c>
      <c r="F118" s="26"/>
      <c r="G118" s="26">
        <v>1</v>
      </c>
      <c r="H118" s="26">
        <v>1</v>
      </c>
      <c r="I118" s="26"/>
      <c r="J118" s="26"/>
      <c r="K118" s="26"/>
      <c r="L118" s="27">
        <v>2</v>
      </c>
      <c r="M118" s="26"/>
      <c r="N118" s="26">
        <v>1</v>
      </c>
      <c r="O118" s="26">
        <v>1</v>
      </c>
      <c r="P118" s="26"/>
      <c r="Q118" s="26"/>
      <c r="R118" s="26"/>
      <c r="S118" s="26"/>
      <c r="T118" s="26">
        <v>3</v>
      </c>
      <c r="U118" s="27"/>
      <c r="V118" s="26">
        <v>1</v>
      </c>
      <c r="W118" s="26">
        <v>1</v>
      </c>
      <c r="X118" s="26">
        <v>1</v>
      </c>
      <c r="Y118" s="26">
        <v>2</v>
      </c>
      <c r="Z118" s="26"/>
    </row>
    <row r="119" spans="1:26" x14ac:dyDescent="0.3">
      <c r="A119" s="44" t="s">
        <v>60</v>
      </c>
      <c r="B119" s="26"/>
      <c r="C119" s="26"/>
      <c r="D119" s="26"/>
      <c r="E119" s="26"/>
      <c r="F119" s="26"/>
      <c r="G119" s="26"/>
      <c r="H119" s="26"/>
      <c r="I119" s="26"/>
      <c r="J119" s="26"/>
      <c r="K119" s="26"/>
      <c r="L119" s="27"/>
      <c r="M119" s="27" t="s">
        <v>183</v>
      </c>
      <c r="N119" s="26"/>
      <c r="O119" s="26"/>
      <c r="P119" s="26"/>
      <c r="Q119" s="26"/>
      <c r="R119" s="26"/>
      <c r="S119" s="26"/>
      <c r="T119" s="26"/>
      <c r="U119" s="27"/>
      <c r="V119" s="26">
        <v>1</v>
      </c>
      <c r="W119" s="26"/>
      <c r="X119" s="26"/>
      <c r="Y119" s="26"/>
      <c r="Z119" s="26"/>
    </row>
    <row r="120" spans="1:26" x14ac:dyDescent="0.3">
      <c r="A120" s="44" t="s">
        <v>251</v>
      </c>
      <c r="B120" s="26"/>
      <c r="C120" s="26"/>
      <c r="D120" s="26"/>
      <c r="E120" s="26"/>
      <c r="F120" s="26"/>
      <c r="G120" s="26"/>
      <c r="H120" s="28" t="s">
        <v>183</v>
      </c>
      <c r="I120" s="26"/>
      <c r="J120" s="26"/>
      <c r="K120" s="26"/>
      <c r="L120" s="31" t="s">
        <v>183</v>
      </c>
      <c r="M120" s="26">
        <v>5</v>
      </c>
      <c r="N120" s="26"/>
      <c r="O120" s="26"/>
      <c r="P120" s="26">
        <v>1</v>
      </c>
      <c r="Q120" s="26">
        <v>1</v>
      </c>
      <c r="R120" s="26">
        <v>1</v>
      </c>
      <c r="S120" s="26"/>
      <c r="T120" s="26"/>
      <c r="U120" s="27"/>
      <c r="V120" s="26"/>
      <c r="W120" s="26"/>
      <c r="X120" s="26"/>
      <c r="Y120" s="26"/>
      <c r="Z120" s="26"/>
    </row>
    <row r="121" spans="1:26" x14ac:dyDescent="0.3">
      <c r="A121" s="44" t="s">
        <v>61</v>
      </c>
      <c r="B121" s="26"/>
      <c r="C121" s="26">
        <v>2</v>
      </c>
      <c r="D121" s="26">
        <v>1</v>
      </c>
      <c r="E121" s="26">
        <v>2</v>
      </c>
      <c r="F121" s="26">
        <v>2</v>
      </c>
      <c r="G121" s="26">
        <v>3</v>
      </c>
      <c r="H121" s="26"/>
      <c r="I121" s="26">
        <v>6</v>
      </c>
      <c r="J121" s="26">
        <v>3</v>
      </c>
      <c r="K121" s="26">
        <v>4</v>
      </c>
      <c r="L121" s="27">
        <v>2</v>
      </c>
      <c r="M121" s="26">
        <v>4</v>
      </c>
      <c r="N121" s="26">
        <v>1</v>
      </c>
      <c r="O121" s="26">
        <v>2</v>
      </c>
      <c r="P121" s="26">
        <v>1</v>
      </c>
      <c r="Q121" s="26"/>
      <c r="R121" s="26">
        <v>2</v>
      </c>
      <c r="S121" s="26">
        <v>2</v>
      </c>
      <c r="T121" s="26">
        <v>5</v>
      </c>
      <c r="U121" s="27" t="s">
        <v>183</v>
      </c>
      <c r="V121" s="26">
        <v>1</v>
      </c>
      <c r="W121" s="26"/>
      <c r="X121" s="26"/>
      <c r="Y121" s="26"/>
      <c r="Z121" s="26"/>
    </row>
    <row r="122" spans="1:26" x14ac:dyDescent="0.3">
      <c r="A122" s="44" t="s">
        <v>62</v>
      </c>
      <c r="B122" s="26"/>
      <c r="C122" s="26"/>
      <c r="D122" s="26">
        <v>2</v>
      </c>
      <c r="E122" s="26">
        <v>1</v>
      </c>
      <c r="F122" s="26"/>
      <c r="G122" s="26"/>
      <c r="H122" s="26">
        <v>1</v>
      </c>
      <c r="I122" s="26"/>
      <c r="J122" s="26"/>
      <c r="K122" s="26"/>
      <c r="L122" s="27"/>
      <c r="M122" s="26"/>
      <c r="N122" s="26"/>
      <c r="O122" s="26"/>
      <c r="P122" s="26"/>
      <c r="Q122" s="26"/>
      <c r="R122" s="26"/>
      <c r="S122" s="26">
        <v>2</v>
      </c>
      <c r="T122" s="26"/>
      <c r="U122" s="27"/>
      <c r="V122" s="26">
        <v>3</v>
      </c>
      <c r="W122" s="26"/>
      <c r="X122" s="26"/>
      <c r="Y122" s="26"/>
      <c r="Z122" s="26"/>
    </row>
    <row r="123" spans="1:26" x14ac:dyDescent="0.3">
      <c r="A123" s="44" t="s">
        <v>63</v>
      </c>
      <c r="B123" s="26"/>
      <c r="C123" s="26"/>
      <c r="D123" s="26"/>
      <c r="E123" s="26"/>
      <c r="F123" s="26"/>
      <c r="G123" s="28">
        <v>3</v>
      </c>
      <c r="H123" s="28" t="s">
        <v>183</v>
      </c>
      <c r="I123" s="26">
        <v>1</v>
      </c>
      <c r="J123" s="26">
        <v>2</v>
      </c>
      <c r="K123" s="26"/>
      <c r="L123" s="27">
        <v>1</v>
      </c>
      <c r="M123" s="26">
        <v>2</v>
      </c>
      <c r="N123" s="26">
        <v>2</v>
      </c>
      <c r="O123" s="26">
        <v>2</v>
      </c>
      <c r="P123" s="26">
        <v>3</v>
      </c>
      <c r="Q123" s="26">
        <v>2</v>
      </c>
      <c r="R123" s="26">
        <v>1</v>
      </c>
      <c r="S123" s="26"/>
      <c r="T123" s="26"/>
      <c r="U123" s="27" t="s">
        <v>183</v>
      </c>
      <c r="V123" s="26">
        <v>1</v>
      </c>
      <c r="W123" s="26"/>
      <c r="X123" s="26"/>
      <c r="Y123" s="26"/>
      <c r="Z123" s="26"/>
    </row>
    <row r="124" spans="1:26" x14ac:dyDescent="0.3">
      <c r="A124" s="44" t="s">
        <v>64</v>
      </c>
      <c r="B124" s="26"/>
      <c r="C124" s="26"/>
      <c r="D124" s="26">
        <v>1</v>
      </c>
      <c r="E124" s="26"/>
      <c r="F124" s="26"/>
      <c r="G124" s="26">
        <v>1</v>
      </c>
      <c r="H124" s="26">
        <v>1</v>
      </c>
      <c r="I124" s="26">
        <v>2</v>
      </c>
      <c r="J124" s="26">
        <v>1</v>
      </c>
      <c r="K124" s="26">
        <v>2</v>
      </c>
      <c r="L124" s="27">
        <v>1</v>
      </c>
      <c r="M124" s="26">
        <v>2</v>
      </c>
      <c r="N124" s="26"/>
      <c r="O124" s="26">
        <v>1</v>
      </c>
      <c r="P124" s="26"/>
      <c r="Q124" s="26"/>
      <c r="R124" s="26"/>
      <c r="S124" s="26"/>
      <c r="T124" s="26"/>
      <c r="U124" s="27"/>
      <c r="V124" s="26"/>
      <c r="W124" s="26"/>
      <c r="X124" s="26"/>
      <c r="Y124" s="26"/>
      <c r="Z124" s="26"/>
    </row>
    <row r="125" spans="1:26" x14ac:dyDescent="0.3">
      <c r="A125" s="44" t="s">
        <v>198</v>
      </c>
      <c r="B125" s="26"/>
      <c r="C125" s="26">
        <v>2</v>
      </c>
      <c r="D125" s="26">
        <v>5</v>
      </c>
      <c r="E125" s="26">
        <v>3</v>
      </c>
      <c r="F125" s="26"/>
      <c r="G125" s="26"/>
      <c r="H125" s="26"/>
      <c r="I125" s="26"/>
      <c r="J125" s="26"/>
      <c r="K125" s="26"/>
      <c r="L125" s="27"/>
      <c r="M125" s="26">
        <v>1</v>
      </c>
      <c r="N125" s="26"/>
      <c r="O125" s="26"/>
      <c r="P125" s="26"/>
      <c r="Q125" s="26"/>
      <c r="R125" s="26"/>
      <c r="S125" s="26"/>
      <c r="T125" s="26"/>
      <c r="U125" s="27"/>
      <c r="V125" s="26"/>
      <c r="W125" s="26"/>
      <c r="X125" s="26"/>
      <c r="Y125" s="26"/>
      <c r="Z125" s="26"/>
    </row>
    <row r="126" spans="1:26" x14ac:dyDescent="0.3">
      <c r="A126" s="44" t="s">
        <v>224</v>
      </c>
      <c r="B126" s="26"/>
      <c r="C126" s="26"/>
      <c r="D126" s="26"/>
      <c r="E126" s="26"/>
      <c r="F126" s="26">
        <v>1</v>
      </c>
      <c r="G126" s="26"/>
      <c r="H126" s="26"/>
      <c r="I126" s="26"/>
      <c r="J126" s="26"/>
      <c r="K126" s="26"/>
      <c r="L126" s="27"/>
      <c r="M126" s="26"/>
      <c r="N126" s="26"/>
      <c r="O126" s="26">
        <v>1</v>
      </c>
      <c r="P126" s="26">
        <v>1</v>
      </c>
      <c r="Q126" s="26">
        <v>4</v>
      </c>
      <c r="R126" s="26"/>
      <c r="S126" s="26"/>
      <c r="T126" s="26"/>
      <c r="U126" s="27"/>
      <c r="V126" s="26"/>
      <c r="W126" s="26"/>
      <c r="X126" s="26"/>
      <c r="Y126" s="26"/>
      <c r="Z126" s="26"/>
    </row>
    <row r="127" spans="1:26" x14ac:dyDescent="0.3">
      <c r="A127" s="44" t="s">
        <v>134</v>
      </c>
      <c r="B127" s="26">
        <v>4</v>
      </c>
      <c r="C127" s="26">
        <v>4</v>
      </c>
      <c r="D127" s="26">
        <v>1</v>
      </c>
      <c r="E127" s="26">
        <v>2</v>
      </c>
      <c r="F127" s="26">
        <v>4</v>
      </c>
      <c r="G127" s="26">
        <v>2</v>
      </c>
      <c r="H127" s="26">
        <v>3</v>
      </c>
      <c r="I127" s="26">
        <v>7</v>
      </c>
      <c r="J127" s="26">
        <v>6</v>
      </c>
      <c r="K127" s="26">
        <v>3</v>
      </c>
      <c r="L127" s="27">
        <v>3</v>
      </c>
      <c r="M127" s="26"/>
      <c r="N127" s="26"/>
      <c r="O127" s="26">
        <v>4</v>
      </c>
      <c r="P127" s="26">
        <v>13</v>
      </c>
      <c r="Q127" s="26">
        <v>2</v>
      </c>
      <c r="R127" s="26"/>
      <c r="S127" s="26"/>
      <c r="T127" s="26"/>
      <c r="U127" s="27"/>
      <c r="V127" s="26"/>
      <c r="W127" s="26"/>
      <c r="X127" s="26"/>
      <c r="Y127" s="26"/>
      <c r="Z127" s="26"/>
    </row>
    <row r="128" spans="1:26" x14ac:dyDescent="0.3">
      <c r="A128" s="44" t="s">
        <v>275</v>
      </c>
      <c r="B128" s="26"/>
      <c r="C128" s="26"/>
      <c r="D128" s="26">
        <v>1</v>
      </c>
      <c r="E128" s="26"/>
      <c r="F128" s="26"/>
      <c r="G128" s="26"/>
      <c r="H128" s="26"/>
      <c r="I128" s="26"/>
      <c r="J128" s="26"/>
      <c r="K128" s="26"/>
      <c r="L128" s="27"/>
      <c r="M128" s="26"/>
      <c r="N128" s="26"/>
      <c r="O128" s="26"/>
      <c r="P128" s="26"/>
      <c r="Q128" s="26"/>
      <c r="R128" s="26"/>
      <c r="S128" s="26"/>
      <c r="T128" s="26"/>
      <c r="U128" s="27"/>
      <c r="V128" s="26"/>
      <c r="W128" s="26"/>
      <c r="X128" s="26"/>
      <c r="Y128" s="26"/>
      <c r="Z128" s="26"/>
    </row>
    <row r="129" spans="1:26" x14ac:dyDescent="0.3">
      <c r="A129" s="44" t="s">
        <v>65</v>
      </c>
      <c r="B129" s="26"/>
      <c r="C129" s="26"/>
      <c r="D129" s="26"/>
      <c r="E129" s="26"/>
      <c r="F129" s="26"/>
      <c r="G129" s="26"/>
      <c r="H129" s="26"/>
      <c r="I129" s="26"/>
      <c r="J129" s="26">
        <v>1</v>
      </c>
      <c r="K129" s="26"/>
      <c r="L129" s="27">
        <v>1</v>
      </c>
      <c r="M129" s="26">
        <v>1</v>
      </c>
      <c r="N129" s="26"/>
      <c r="O129" s="26"/>
      <c r="P129" s="26"/>
      <c r="Q129" s="26"/>
      <c r="R129" s="26"/>
      <c r="S129" s="26"/>
      <c r="T129" s="26"/>
      <c r="U129" s="27"/>
      <c r="V129" s="26"/>
      <c r="W129" s="26"/>
      <c r="X129" s="26">
        <v>1</v>
      </c>
      <c r="Y129" s="26"/>
      <c r="Z129" s="26">
        <v>1</v>
      </c>
    </row>
    <row r="130" spans="1:26" x14ac:dyDescent="0.3">
      <c r="A130" s="44" t="s">
        <v>226</v>
      </c>
      <c r="B130" s="26"/>
      <c r="C130" s="26"/>
      <c r="D130" s="26"/>
      <c r="E130" s="26"/>
      <c r="F130" s="26"/>
      <c r="G130" s="26"/>
      <c r="H130" s="26">
        <v>1</v>
      </c>
      <c r="I130" s="26"/>
      <c r="J130" s="26"/>
      <c r="K130" s="26"/>
      <c r="L130" s="27"/>
      <c r="M130" s="26"/>
      <c r="N130" s="26"/>
      <c r="O130" s="26"/>
      <c r="P130" s="26"/>
      <c r="Q130" s="26"/>
      <c r="R130" s="26"/>
      <c r="S130" s="26"/>
      <c r="T130" s="26"/>
      <c r="U130" s="27"/>
      <c r="V130" s="26"/>
      <c r="W130" s="26"/>
      <c r="X130" s="26"/>
      <c r="Y130" s="26"/>
      <c r="Z130" s="26"/>
    </row>
    <row r="131" spans="1:26" x14ac:dyDescent="0.3">
      <c r="A131" s="44" t="s">
        <v>66</v>
      </c>
      <c r="B131" s="26"/>
      <c r="C131" s="26"/>
      <c r="D131" s="26"/>
      <c r="E131" s="26"/>
      <c r="F131" s="26"/>
      <c r="G131" s="26"/>
      <c r="H131" s="26"/>
      <c r="I131" s="26"/>
      <c r="J131" s="26"/>
      <c r="K131" s="26"/>
      <c r="L131" s="27"/>
      <c r="M131" s="26"/>
      <c r="N131" s="26">
        <v>1</v>
      </c>
      <c r="O131" s="26"/>
      <c r="P131" s="26"/>
      <c r="Q131" s="26"/>
      <c r="R131" s="26"/>
      <c r="S131" s="26"/>
      <c r="T131" s="26"/>
      <c r="U131" s="27"/>
      <c r="V131" s="26"/>
      <c r="W131" s="26"/>
      <c r="X131" s="26"/>
      <c r="Y131" s="26"/>
      <c r="Z131" s="26"/>
    </row>
    <row r="132" spans="1:26" x14ac:dyDescent="0.3">
      <c r="A132" s="44" t="s">
        <v>67</v>
      </c>
      <c r="B132" s="26"/>
      <c r="C132" s="26"/>
      <c r="D132" s="26"/>
      <c r="E132" s="26"/>
      <c r="F132" s="26"/>
      <c r="G132" s="26"/>
      <c r="H132" s="26"/>
      <c r="I132" s="26">
        <v>2</v>
      </c>
      <c r="J132" s="26"/>
      <c r="K132" s="26"/>
      <c r="L132" s="27"/>
      <c r="M132" s="26"/>
      <c r="N132" s="26"/>
      <c r="O132" s="26"/>
      <c r="P132" s="26"/>
      <c r="Q132" s="26"/>
      <c r="R132" s="26"/>
      <c r="S132" s="26">
        <v>1</v>
      </c>
      <c r="T132" s="26"/>
      <c r="U132" s="27"/>
      <c r="V132" s="26"/>
      <c r="W132" s="28" t="s">
        <v>183</v>
      </c>
      <c r="X132" s="26"/>
      <c r="Y132" s="26"/>
      <c r="Z132" s="26"/>
    </row>
    <row r="133" spans="1:26" x14ac:dyDescent="0.3">
      <c r="A133" s="44" t="s">
        <v>68</v>
      </c>
      <c r="B133" s="26"/>
      <c r="C133" s="26"/>
      <c r="D133" s="26"/>
      <c r="E133" s="26"/>
      <c r="F133" s="26"/>
      <c r="G133" s="28">
        <v>2</v>
      </c>
      <c r="H133" s="28"/>
      <c r="I133" s="26"/>
      <c r="J133" s="26"/>
      <c r="K133" s="26"/>
      <c r="L133" s="27"/>
      <c r="M133" s="26"/>
      <c r="N133" s="26">
        <v>1</v>
      </c>
      <c r="O133" s="26"/>
      <c r="P133" s="26"/>
      <c r="Q133" s="26"/>
      <c r="R133" s="26"/>
      <c r="S133" s="26"/>
      <c r="T133" s="26"/>
      <c r="U133" s="27"/>
      <c r="V133" s="26"/>
      <c r="W133" s="26"/>
      <c r="X133" s="26"/>
      <c r="Y133" s="26"/>
      <c r="Z133" s="26"/>
    </row>
    <row r="134" spans="1:26" x14ac:dyDescent="0.3">
      <c r="A134" s="44" t="s">
        <v>242</v>
      </c>
      <c r="B134" s="26"/>
      <c r="C134" s="26"/>
      <c r="D134" s="26"/>
      <c r="E134" s="26"/>
      <c r="F134" s="26"/>
      <c r="G134" s="28"/>
      <c r="H134" s="28"/>
      <c r="I134" s="26"/>
      <c r="J134" s="26"/>
      <c r="K134" s="26"/>
      <c r="L134" s="27">
        <v>1</v>
      </c>
      <c r="M134" s="26"/>
      <c r="N134" s="26"/>
      <c r="O134" s="26"/>
      <c r="P134" s="26"/>
      <c r="Q134" s="26"/>
      <c r="R134" s="26"/>
      <c r="S134" s="26"/>
      <c r="T134" s="26"/>
      <c r="U134" s="27"/>
      <c r="V134" s="26"/>
      <c r="W134" s="26"/>
      <c r="X134" s="26"/>
      <c r="Y134" s="26"/>
      <c r="Z134" s="26"/>
    </row>
    <row r="135" spans="1:26" x14ac:dyDescent="0.3">
      <c r="A135" s="44" t="s">
        <v>158</v>
      </c>
      <c r="B135" s="26"/>
      <c r="C135" s="26"/>
      <c r="D135" s="26"/>
      <c r="E135" s="26"/>
      <c r="F135" s="26"/>
      <c r="G135" s="26"/>
      <c r="H135" s="26"/>
      <c r="I135" s="26"/>
      <c r="J135" s="26"/>
      <c r="K135" s="26"/>
      <c r="L135" s="27"/>
      <c r="M135" s="26"/>
      <c r="N135" s="26">
        <v>1</v>
      </c>
      <c r="O135" s="26"/>
      <c r="P135" s="26"/>
      <c r="Q135" s="26"/>
      <c r="R135" s="26"/>
      <c r="S135" s="26"/>
      <c r="T135" s="26"/>
      <c r="U135" s="27"/>
      <c r="V135" s="26"/>
      <c r="W135" s="26"/>
      <c r="X135" s="26"/>
      <c r="Y135" s="26"/>
      <c r="Z135" s="26"/>
    </row>
    <row r="136" spans="1:26" x14ac:dyDescent="0.3">
      <c r="A136" s="44" t="s">
        <v>252</v>
      </c>
      <c r="B136" s="26"/>
      <c r="C136" s="26"/>
      <c r="D136" s="26"/>
      <c r="E136" s="26"/>
      <c r="F136" s="26"/>
      <c r="G136" s="26"/>
      <c r="H136" s="26"/>
      <c r="I136" s="26"/>
      <c r="J136" s="26"/>
      <c r="K136" s="26"/>
      <c r="L136" s="27"/>
      <c r="M136" s="26"/>
      <c r="N136" s="26"/>
      <c r="O136" s="26"/>
      <c r="P136" s="26"/>
      <c r="Q136" s="26"/>
      <c r="R136" s="26"/>
      <c r="S136" s="29">
        <v>1</v>
      </c>
      <c r="T136" s="26"/>
      <c r="U136" s="27"/>
      <c r="V136" s="26"/>
      <c r="W136" s="26"/>
      <c r="X136" s="27">
        <v>2</v>
      </c>
      <c r="Y136" s="26">
        <v>3</v>
      </c>
      <c r="Z136" s="26">
        <v>6</v>
      </c>
    </row>
    <row r="137" spans="1:26" x14ac:dyDescent="0.3">
      <c r="A137" s="44" t="s">
        <v>228</v>
      </c>
      <c r="B137" s="26"/>
      <c r="C137" s="26"/>
      <c r="D137" s="26"/>
      <c r="E137" s="26"/>
      <c r="F137" s="26"/>
      <c r="G137" s="26"/>
      <c r="H137" s="26">
        <v>1</v>
      </c>
      <c r="I137" s="26"/>
      <c r="J137" s="26"/>
      <c r="K137" s="26"/>
      <c r="L137" s="27"/>
      <c r="M137" s="26"/>
      <c r="N137" s="26"/>
      <c r="O137" s="26"/>
      <c r="P137" s="26"/>
      <c r="Q137" s="26"/>
      <c r="R137" s="26"/>
      <c r="S137" s="26"/>
      <c r="T137" s="26"/>
      <c r="U137" s="27"/>
      <c r="V137" s="26"/>
      <c r="W137" s="26"/>
      <c r="X137" s="26"/>
      <c r="Y137" s="26"/>
      <c r="Z137" s="26"/>
    </row>
    <row r="138" spans="1:26" x14ac:dyDescent="0.3">
      <c r="A138" s="44" t="s">
        <v>227</v>
      </c>
      <c r="B138" s="26"/>
      <c r="C138" s="26"/>
      <c r="D138" s="26"/>
      <c r="E138" s="26"/>
      <c r="F138" s="26"/>
      <c r="G138" s="26"/>
      <c r="H138" s="26">
        <v>1</v>
      </c>
      <c r="I138" s="26"/>
      <c r="J138" s="26"/>
      <c r="K138" s="26">
        <v>1</v>
      </c>
      <c r="L138" s="27"/>
      <c r="M138" s="26"/>
      <c r="N138" s="26"/>
      <c r="O138" s="26"/>
      <c r="P138" s="26"/>
      <c r="Q138" s="26"/>
      <c r="R138" s="26"/>
      <c r="S138" s="26"/>
      <c r="T138" s="26"/>
      <c r="U138" s="27"/>
      <c r="V138" s="26"/>
      <c r="W138" s="26"/>
      <c r="X138" s="26"/>
      <c r="Y138" s="26"/>
      <c r="Z138" s="26"/>
    </row>
    <row r="139" spans="1:26" x14ac:dyDescent="0.3">
      <c r="A139" s="44" t="s">
        <v>69</v>
      </c>
      <c r="B139" s="26"/>
      <c r="C139" s="26"/>
      <c r="D139" s="26"/>
      <c r="E139" s="26"/>
      <c r="F139" s="26"/>
      <c r="G139" s="26">
        <v>5</v>
      </c>
      <c r="H139" s="26"/>
      <c r="I139" s="26">
        <v>3</v>
      </c>
      <c r="J139" s="26">
        <v>3</v>
      </c>
      <c r="K139" s="26"/>
      <c r="L139" s="27">
        <v>2</v>
      </c>
      <c r="M139" s="26">
        <v>3</v>
      </c>
      <c r="N139" s="26">
        <v>2</v>
      </c>
      <c r="O139" s="26">
        <v>1</v>
      </c>
      <c r="P139" s="26"/>
      <c r="Q139" s="26"/>
      <c r="R139" s="26"/>
      <c r="S139" s="26"/>
      <c r="T139" s="26">
        <v>9</v>
      </c>
      <c r="U139" s="27">
        <v>1</v>
      </c>
      <c r="V139" s="26">
        <v>4</v>
      </c>
      <c r="W139" s="26">
        <v>4</v>
      </c>
      <c r="X139" s="26"/>
      <c r="Y139" s="26"/>
      <c r="Z139" s="26"/>
    </row>
    <row r="140" spans="1:26" x14ac:dyDescent="0.3">
      <c r="A140" s="44" t="s">
        <v>70</v>
      </c>
      <c r="B140" s="26"/>
      <c r="C140" s="26"/>
      <c r="D140" s="26"/>
      <c r="E140" s="26"/>
      <c r="F140" s="26"/>
      <c r="G140" s="26"/>
      <c r="H140" s="26">
        <v>1</v>
      </c>
      <c r="I140" s="26"/>
      <c r="J140" s="26"/>
      <c r="K140" s="26">
        <v>1</v>
      </c>
      <c r="L140" s="27">
        <v>3</v>
      </c>
      <c r="M140" s="26"/>
      <c r="N140" s="26">
        <v>2</v>
      </c>
      <c r="O140" s="26"/>
      <c r="P140" s="26"/>
      <c r="Q140" s="26">
        <v>1</v>
      </c>
      <c r="R140" s="28">
        <v>1</v>
      </c>
      <c r="S140" s="26"/>
      <c r="T140" s="26"/>
      <c r="U140" s="27"/>
      <c r="V140" s="26"/>
      <c r="W140" s="26"/>
      <c r="X140" s="26"/>
      <c r="Y140" s="26"/>
      <c r="Z140" s="26"/>
    </row>
    <row r="141" spans="1:26" x14ac:dyDescent="0.3">
      <c r="A141" s="44" t="s">
        <v>71</v>
      </c>
      <c r="B141" s="26"/>
      <c r="C141" s="26"/>
      <c r="D141" s="26"/>
      <c r="E141" s="26"/>
      <c r="F141" s="26"/>
      <c r="G141" s="26"/>
      <c r="H141" s="26"/>
      <c r="I141" s="26"/>
      <c r="J141" s="26">
        <v>1</v>
      </c>
      <c r="K141" s="26"/>
      <c r="L141" s="27"/>
      <c r="M141" s="26"/>
      <c r="N141" s="26">
        <v>4</v>
      </c>
      <c r="O141" s="26"/>
      <c r="P141" s="26"/>
      <c r="Q141" s="26"/>
      <c r="R141" s="28"/>
      <c r="S141" s="26"/>
      <c r="T141" s="26"/>
      <c r="U141" s="27"/>
      <c r="V141" s="26"/>
      <c r="W141" s="26"/>
      <c r="X141" s="26"/>
      <c r="Y141" s="26"/>
      <c r="Z141" s="26"/>
    </row>
    <row r="142" spans="1:26" x14ac:dyDescent="0.3">
      <c r="A142" s="44" t="s">
        <v>72</v>
      </c>
      <c r="B142" s="26">
        <v>2</v>
      </c>
      <c r="C142" s="26">
        <v>2</v>
      </c>
      <c r="D142" s="26">
        <v>6</v>
      </c>
      <c r="E142" s="26">
        <v>5</v>
      </c>
      <c r="F142" s="29">
        <v>3</v>
      </c>
      <c r="G142" s="26"/>
      <c r="H142" s="29">
        <v>2</v>
      </c>
      <c r="I142" s="26"/>
      <c r="J142" s="29">
        <v>1</v>
      </c>
      <c r="K142" s="26"/>
      <c r="L142" s="27"/>
      <c r="M142" s="26"/>
      <c r="N142" s="29">
        <v>2</v>
      </c>
      <c r="O142" s="26"/>
      <c r="P142" s="26"/>
      <c r="Q142" s="26"/>
      <c r="R142" s="26">
        <v>1</v>
      </c>
      <c r="S142" s="26">
        <v>5</v>
      </c>
      <c r="T142" s="26"/>
      <c r="U142" s="27"/>
      <c r="V142" s="26">
        <v>5</v>
      </c>
      <c r="W142" s="26"/>
      <c r="X142" s="26">
        <v>1</v>
      </c>
      <c r="Y142" s="26"/>
      <c r="Z142" s="26">
        <v>6</v>
      </c>
    </row>
    <row r="143" spans="1:26" x14ac:dyDescent="0.3">
      <c r="A143" s="44" t="s">
        <v>73</v>
      </c>
      <c r="B143" s="26">
        <v>53</v>
      </c>
      <c r="C143" s="26">
        <v>62</v>
      </c>
      <c r="D143" s="26">
        <v>61</v>
      </c>
      <c r="E143" s="26">
        <v>39</v>
      </c>
      <c r="F143" s="26">
        <v>39</v>
      </c>
      <c r="G143" s="26">
        <v>29</v>
      </c>
      <c r="H143" s="26">
        <v>35</v>
      </c>
      <c r="I143" s="26">
        <v>46</v>
      </c>
      <c r="J143" s="26">
        <v>27</v>
      </c>
      <c r="K143" s="26">
        <v>18</v>
      </c>
      <c r="L143" s="27">
        <v>30</v>
      </c>
      <c r="M143" s="26">
        <v>8</v>
      </c>
      <c r="N143" s="26">
        <v>8</v>
      </c>
      <c r="O143" s="26">
        <v>35</v>
      </c>
      <c r="P143" s="26">
        <v>22</v>
      </c>
      <c r="Q143" s="26">
        <v>30</v>
      </c>
      <c r="R143" s="26">
        <v>17</v>
      </c>
      <c r="S143" s="26">
        <v>16</v>
      </c>
      <c r="T143" s="26">
        <v>27</v>
      </c>
      <c r="U143" s="27">
        <v>28</v>
      </c>
      <c r="V143" s="26">
        <v>30</v>
      </c>
      <c r="W143" s="26">
        <v>12</v>
      </c>
      <c r="X143" s="26">
        <v>21</v>
      </c>
      <c r="Y143" s="26">
        <v>5</v>
      </c>
      <c r="Z143" s="26">
        <v>9</v>
      </c>
    </row>
    <row r="144" spans="1:26" x14ac:dyDescent="0.3">
      <c r="A144" s="44" t="s">
        <v>132</v>
      </c>
      <c r="B144" s="26">
        <v>2</v>
      </c>
      <c r="C144" s="26">
        <v>3</v>
      </c>
      <c r="D144" s="26">
        <v>5</v>
      </c>
      <c r="E144" s="26">
        <v>2</v>
      </c>
      <c r="F144" s="26"/>
      <c r="G144" s="26"/>
      <c r="H144" s="26">
        <v>1</v>
      </c>
      <c r="I144" s="26"/>
      <c r="J144" s="26">
        <v>1</v>
      </c>
      <c r="K144" s="26"/>
      <c r="L144" s="27"/>
      <c r="M144" s="26"/>
      <c r="N144" s="26"/>
      <c r="O144" s="26"/>
      <c r="P144" s="26"/>
      <c r="Q144" s="26"/>
      <c r="R144" s="26"/>
      <c r="S144" s="26"/>
      <c r="T144" s="26"/>
      <c r="U144" s="27"/>
      <c r="V144" s="26"/>
      <c r="W144" s="26"/>
      <c r="X144" s="26"/>
      <c r="Y144" s="26"/>
      <c r="Z144" s="26"/>
    </row>
    <row r="145" spans="1:26" x14ac:dyDescent="0.3">
      <c r="A145" s="44" t="s">
        <v>271</v>
      </c>
      <c r="B145" s="26">
        <v>1</v>
      </c>
      <c r="C145" s="26">
        <v>7</v>
      </c>
      <c r="D145" s="26"/>
      <c r="E145" s="26"/>
      <c r="F145" s="26"/>
      <c r="G145" s="26"/>
      <c r="H145" s="26"/>
      <c r="I145" s="26"/>
      <c r="J145" s="26"/>
      <c r="K145" s="26"/>
      <c r="L145" s="27"/>
      <c r="M145" s="26"/>
      <c r="N145" s="26"/>
      <c r="O145" s="26"/>
      <c r="P145" s="26"/>
      <c r="Q145" s="26"/>
      <c r="R145" s="26"/>
      <c r="S145" s="26"/>
      <c r="T145" s="26"/>
      <c r="U145" s="27"/>
      <c r="V145" s="26"/>
      <c r="W145" s="26"/>
      <c r="X145" s="26"/>
      <c r="Y145" s="26"/>
      <c r="Z145" s="26"/>
    </row>
    <row r="146" spans="1:26" x14ac:dyDescent="0.3">
      <c r="A146" s="44" t="s">
        <v>74</v>
      </c>
      <c r="B146" s="26">
        <v>1</v>
      </c>
      <c r="C146" s="26">
        <v>1</v>
      </c>
      <c r="D146" s="26"/>
      <c r="E146" s="26">
        <v>2</v>
      </c>
      <c r="F146" s="26"/>
      <c r="G146" s="26">
        <v>1</v>
      </c>
      <c r="H146" s="26">
        <v>1</v>
      </c>
      <c r="I146" s="26">
        <v>1</v>
      </c>
      <c r="J146" s="26"/>
      <c r="K146" s="26"/>
      <c r="L146" s="27"/>
      <c r="M146" s="26"/>
      <c r="N146" s="26"/>
      <c r="O146" s="26"/>
      <c r="P146" s="26"/>
      <c r="Q146" s="26">
        <v>1</v>
      </c>
      <c r="R146" s="26">
        <v>1</v>
      </c>
      <c r="S146" s="28" t="s">
        <v>183</v>
      </c>
      <c r="T146" s="26"/>
      <c r="U146" s="27">
        <v>2</v>
      </c>
      <c r="V146" s="28" t="s">
        <v>183</v>
      </c>
      <c r="W146" s="26"/>
      <c r="X146" s="26"/>
      <c r="Y146" s="26"/>
      <c r="Z146" s="26"/>
    </row>
    <row r="147" spans="1:26" x14ac:dyDescent="0.3">
      <c r="A147" s="44" t="s">
        <v>75</v>
      </c>
      <c r="B147" s="26">
        <v>4</v>
      </c>
      <c r="C147" s="26">
        <v>4</v>
      </c>
      <c r="D147" s="26">
        <v>5</v>
      </c>
      <c r="E147" s="26">
        <v>1</v>
      </c>
      <c r="F147" s="26">
        <v>10</v>
      </c>
      <c r="G147" s="26">
        <v>15</v>
      </c>
      <c r="H147" s="26">
        <v>7</v>
      </c>
      <c r="I147" s="26">
        <v>6</v>
      </c>
      <c r="J147" s="26">
        <v>12</v>
      </c>
      <c r="K147" s="26">
        <v>14</v>
      </c>
      <c r="L147" s="27">
        <v>8</v>
      </c>
      <c r="M147" s="26">
        <v>2</v>
      </c>
      <c r="N147" s="26">
        <v>1</v>
      </c>
      <c r="O147" s="26">
        <v>7</v>
      </c>
      <c r="P147" s="26">
        <v>6</v>
      </c>
      <c r="Q147" s="26">
        <v>3</v>
      </c>
      <c r="R147" s="26">
        <v>4</v>
      </c>
      <c r="S147" s="26">
        <v>10</v>
      </c>
      <c r="T147" s="26">
        <v>5</v>
      </c>
      <c r="U147" s="27">
        <v>9</v>
      </c>
      <c r="V147" s="26">
        <v>8</v>
      </c>
      <c r="W147" s="26"/>
      <c r="X147" s="26">
        <v>3</v>
      </c>
      <c r="Y147" s="26">
        <v>4</v>
      </c>
      <c r="Z147" s="26">
        <v>3</v>
      </c>
    </row>
    <row r="148" spans="1:26" x14ac:dyDescent="0.3">
      <c r="A148" s="44" t="s">
        <v>208</v>
      </c>
      <c r="B148" s="26"/>
      <c r="C148" s="26"/>
      <c r="D148" s="26"/>
      <c r="E148" s="26"/>
      <c r="F148" s="26"/>
      <c r="G148" s="26">
        <v>1</v>
      </c>
      <c r="H148" s="26"/>
      <c r="I148" s="26"/>
      <c r="J148" s="26"/>
      <c r="K148" s="26"/>
      <c r="L148" s="27"/>
      <c r="M148" s="26">
        <v>4</v>
      </c>
      <c r="N148" s="26"/>
      <c r="O148" s="26"/>
      <c r="P148" s="26"/>
      <c r="Q148" s="26">
        <v>6</v>
      </c>
      <c r="R148" s="26"/>
      <c r="S148" s="26"/>
      <c r="T148" s="26"/>
      <c r="U148" s="27"/>
      <c r="V148" s="26"/>
      <c r="W148" s="26"/>
      <c r="X148" s="26"/>
      <c r="Y148" s="26"/>
      <c r="Z148" s="26"/>
    </row>
    <row r="149" spans="1:26" x14ac:dyDescent="0.3">
      <c r="A149" s="44" t="s">
        <v>76</v>
      </c>
      <c r="B149" s="26">
        <v>10</v>
      </c>
      <c r="C149" s="26">
        <v>2</v>
      </c>
      <c r="D149" s="26">
        <v>9</v>
      </c>
      <c r="E149" s="26">
        <v>9</v>
      </c>
      <c r="F149" s="26"/>
      <c r="G149" s="26"/>
      <c r="H149" s="26"/>
      <c r="I149" s="26"/>
      <c r="J149" s="26"/>
      <c r="K149" s="26"/>
      <c r="L149" s="27"/>
      <c r="M149" s="26"/>
      <c r="N149" s="26"/>
      <c r="O149" s="26"/>
      <c r="P149" s="26"/>
      <c r="Q149" s="26"/>
      <c r="R149" s="26"/>
      <c r="S149" s="26"/>
      <c r="T149" s="26"/>
      <c r="U149" s="27">
        <v>5</v>
      </c>
      <c r="V149" s="28" t="s">
        <v>183</v>
      </c>
      <c r="W149" s="26"/>
      <c r="X149" s="26"/>
      <c r="Y149" s="26"/>
      <c r="Z149" s="26"/>
    </row>
    <row r="150" spans="1:26" x14ac:dyDescent="0.3">
      <c r="A150" s="44" t="s">
        <v>77</v>
      </c>
      <c r="B150" s="26"/>
      <c r="C150" s="26">
        <v>1</v>
      </c>
      <c r="D150" s="26"/>
      <c r="E150" s="26"/>
      <c r="F150" s="26"/>
      <c r="G150" s="26"/>
      <c r="H150" s="26"/>
      <c r="I150" s="26"/>
      <c r="J150" s="26"/>
      <c r="K150" s="26"/>
      <c r="L150" s="27"/>
      <c r="M150" s="26"/>
      <c r="N150" s="26"/>
      <c r="O150" s="26"/>
      <c r="P150" s="26"/>
      <c r="Q150" s="26"/>
      <c r="R150" s="26"/>
      <c r="S150" s="28"/>
      <c r="T150" s="26">
        <v>1</v>
      </c>
      <c r="U150" s="27"/>
      <c r="V150" s="26"/>
      <c r="W150" s="26"/>
      <c r="X150" s="26"/>
      <c r="Y150" s="26"/>
      <c r="Z150" s="26"/>
    </row>
    <row r="151" spans="1:26" x14ac:dyDescent="0.3">
      <c r="A151" s="44" t="s">
        <v>186</v>
      </c>
      <c r="B151" s="26"/>
      <c r="C151" s="26"/>
      <c r="D151" s="26"/>
      <c r="E151" s="26"/>
      <c r="F151" s="26"/>
      <c r="G151" s="26"/>
      <c r="H151" s="26"/>
      <c r="I151" s="26"/>
      <c r="J151" s="26"/>
      <c r="K151" s="26"/>
      <c r="L151" s="27"/>
      <c r="M151" s="26"/>
      <c r="N151" s="26"/>
      <c r="O151" s="26"/>
      <c r="P151" s="26"/>
      <c r="Q151" s="26"/>
      <c r="R151" s="26"/>
      <c r="S151" s="28" t="s">
        <v>183</v>
      </c>
      <c r="T151" s="26"/>
      <c r="U151" s="27"/>
      <c r="V151" s="26"/>
      <c r="W151" s="26"/>
      <c r="X151" s="26"/>
      <c r="Y151" s="26"/>
      <c r="Z151" s="26"/>
    </row>
    <row r="152" spans="1:26" x14ac:dyDescent="0.3">
      <c r="A152" s="44" t="s">
        <v>78</v>
      </c>
      <c r="B152" s="26"/>
      <c r="C152" s="26"/>
      <c r="D152" s="26"/>
      <c r="E152" s="26"/>
      <c r="F152" s="26"/>
      <c r="G152" s="26"/>
      <c r="H152" s="26"/>
      <c r="I152" s="26"/>
      <c r="J152" s="26"/>
      <c r="K152" s="26"/>
      <c r="L152" s="27"/>
      <c r="M152" s="26"/>
      <c r="N152" s="26"/>
      <c r="O152" s="26"/>
      <c r="P152" s="26"/>
      <c r="Q152" s="26"/>
      <c r="R152" s="26"/>
      <c r="S152" s="26">
        <v>1</v>
      </c>
      <c r="T152" s="26"/>
      <c r="U152" s="27">
        <v>1</v>
      </c>
      <c r="V152" s="26"/>
      <c r="W152" s="26"/>
      <c r="X152" s="26">
        <v>1</v>
      </c>
      <c r="Y152" s="26"/>
      <c r="Z152" s="26"/>
    </row>
    <row r="153" spans="1:26" x14ac:dyDescent="0.3">
      <c r="A153" s="44" t="s">
        <v>79</v>
      </c>
      <c r="B153" s="26"/>
      <c r="C153" s="26"/>
      <c r="D153" s="26"/>
      <c r="E153" s="26"/>
      <c r="F153" s="26"/>
      <c r="G153" s="26"/>
      <c r="H153" s="26"/>
      <c r="I153" s="26"/>
      <c r="J153" s="29">
        <v>1</v>
      </c>
      <c r="K153" s="26"/>
      <c r="L153" s="27"/>
      <c r="M153" s="26"/>
      <c r="N153" s="26"/>
      <c r="O153" s="26"/>
      <c r="P153" s="26"/>
      <c r="Q153" s="26"/>
      <c r="R153" s="26"/>
      <c r="S153" s="26">
        <v>1</v>
      </c>
      <c r="T153" s="26"/>
      <c r="U153" s="27"/>
      <c r="V153" s="28" t="s">
        <v>183</v>
      </c>
      <c r="W153" s="28" t="s">
        <v>183</v>
      </c>
      <c r="X153" s="26"/>
      <c r="Y153" s="26"/>
      <c r="Z153" s="26">
        <v>1</v>
      </c>
    </row>
    <row r="154" spans="1:26" x14ac:dyDescent="0.3">
      <c r="A154" s="44" t="s">
        <v>253</v>
      </c>
      <c r="B154" s="26">
        <v>3</v>
      </c>
      <c r="C154" s="26"/>
      <c r="D154" s="26"/>
      <c r="E154" s="26"/>
      <c r="F154" s="26">
        <v>2</v>
      </c>
      <c r="G154" s="26">
        <v>2</v>
      </c>
      <c r="H154" s="26"/>
      <c r="I154" s="26">
        <v>2</v>
      </c>
      <c r="J154" s="26"/>
      <c r="K154" s="26"/>
      <c r="L154" s="27"/>
      <c r="M154" s="26"/>
      <c r="N154" s="26">
        <v>1</v>
      </c>
      <c r="O154" s="26"/>
      <c r="P154" s="26"/>
      <c r="Q154" s="26"/>
      <c r="R154" s="26"/>
      <c r="S154" s="26">
        <v>3</v>
      </c>
      <c r="T154" s="26">
        <v>5</v>
      </c>
      <c r="U154" s="27"/>
      <c r="V154" s="26"/>
      <c r="W154" s="26"/>
      <c r="X154" s="26">
        <v>2</v>
      </c>
      <c r="Y154" s="26"/>
      <c r="Z154" s="26"/>
    </row>
    <row r="155" spans="1:26" x14ac:dyDescent="0.3">
      <c r="A155" s="44" t="s">
        <v>220</v>
      </c>
      <c r="B155" s="26"/>
      <c r="C155" s="26"/>
      <c r="D155" s="26"/>
      <c r="E155" s="26"/>
      <c r="F155" s="26">
        <v>1</v>
      </c>
      <c r="G155" s="26"/>
      <c r="H155" s="26"/>
      <c r="I155" s="26"/>
      <c r="J155" s="26"/>
      <c r="K155" s="26">
        <v>2</v>
      </c>
      <c r="L155" s="27">
        <v>1</v>
      </c>
      <c r="M155" s="26"/>
      <c r="N155" s="26"/>
      <c r="O155" s="26"/>
      <c r="P155" s="26"/>
      <c r="Q155" s="26"/>
      <c r="R155" s="26"/>
      <c r="S155" s="26"/>
      <c r="T155" s="26"/>
      <c r="U155" s="27"/>
      <c r="V155" s="26"/>
      <c r="W155" s="26"/>
      <c r="X155" s="26"/>
      <c r="Y155" s="26"/>
      <c r="Z155" s="26"/>
    </row>
    <row r="156" spans="1:26" x14ac:dyDescent="0.3">
      <c r="A156" s="44" t="s">
        <v>80</v>
      </c>
      <c r="B156" s="26"/>
      <c r="C156" s="26"/>
      <c r="D156" s="26"/>
      <c r="E156" s="26"/>
      <c r="F156" s="26">
        <v>42</v>
      </c>
      <c r="G156" s="26">
        <v>33</v>
      </c>
      <c r="H156" s="26">
        <v>11</v>
      </c>
      <c r="I156" s="26">
        <v>6</v>
      </c>
      <c r="J156" s="26">
        <v>17</v>
      </c>
      <c r="K156" s="26">
        <v>25</v>
      </c>
      <c r="L156" s="27">
        <v>8</v>
      </c>
      <c r="M156" s="26">
        <v>20</v>
      </c>
      <c r="N156" s="26">
        <v>5</v>
      </c>
      <c r="O156" s="26">
        <v>9</v>
      </c>
      <c r="P156" s="26">
        <v>14</v>
      </c>
      <c r="Q156" s="26">
        <v>12</v>
      </c>
      <c r="R156" s="26">
        <v>8</v>
      </c>
      <c r="S156" s="26">
        <v>17</v>
      </c>
      <c r="T156" s="26">
        <v>7</v>
      </c>
      <c r="U156" s="27">
        <v>9</v>
      </c>
      <c r="V156" s="26"/>
      <c r="W156" s="26"/>
      <c r="X156" s="26"/>
      <c r="Y156" s="26"/>
      <c r="Z156" s="26">
        <v>9</v>
      </c>
    </row>
    <row r="157" spans="1:26" x14ac:dyDescent="0.3">
      <c r="A157" s="44" t="s">
        <v>81</v>
      </c>
      <c r="B157" s="26"/>
      <c r="C157" s="26"/>
      <c r="D157" s="26"/>
      <c r="E157" s="26"/>
      <c r="F157" s="26"/>
      <c r="G157" s="26">
        <v>1</v>
      </c>
      <c r="H157" s="26"/>
      <c r="I157" s="26"/>
      <c r="J157" s="26"/>
      <c r="K157" s="26"/>
      <c r="L157" s="27"/>
      <c r="M157" s="26"/>
      <c r="N157" s="26"/>
      <c r="O157" s="26"/>
      <c r="P157" s="26"/>
      <c r="Q157" s="26"/>
      <c r="R157" s="26">
        <v>1</v>
      </c>
      <c r="S157" s="26"/>
      <c r="T157" s="26">
        <v>6</v>
      </c>
      <c r="U157" s="27">
        <v>3</v>
      </c>
      <c r="V157" s="26"/>
      <c r="W157" s="26"/>
      <c r="X157" s="26">
        <v>1</v>
      </c>
      <c r="Y157" s="26"/>
      <c r="Z157" s="26"/>
    </row>
    <row r="158" spans="1:26" x14ac:dyDescent="0.3">
      <c r="A158" s="44" t="s">
        <v>82</v>
      </c>
      <c r="B158" s="26">
        <v>6</v>
      </c>
      <c r="C158" s="26">
        <v>7</v>
      </c>
      <c r="D158" s="26">
        <v>7</v>
      </c>
      <c r="E158" s="26">
        <v>6</v>
      </c>
      <c r="F158" s="26">
        <v>2</v>
      </c>
      <c r="G158" s="26">
        <v>4</v>
      </c>
      <c r="H158" s="26">
        <v>2</v>
      </c>
      <c r="I158" s="26">
        <v>1</v>
      </c>
      <c r="J158" s="26">
        <v>2</v>
      </c>
      <c r="K158" s="26">
        <v>1</v>
      </c>
      <c r="L158" s="26">
        <v>2</v>
      </c>
      <c r="M158" s="26">
        <v>2</v>
      </c>
      <c r="N158" s="26">
        <v>2</v>
      </c>
      <c r="O158" s="26">
        <v>4</v>
      </c>
      <c r="P158" s="26">
        <v>3</v>
      </c>
      <c r="Q158" s="26">
        <v>2</v>
      </c>
      <c r="R158" s="26">
        <v>3</v>
      </c>
      <c r="S158" s="26"/>
      <c r="T158" s="26">
        <v>5</v>
      </c>
      <c r="U158" s="27">
        <v>10</v>
      </c>
      <c r="V158" s="26">
        <v>4</v>
      </c>
      <c r="W158" s="26"/>
      <c r="X158" s="26">
        <v>1</v>
      </c>
      <c r="Y158" s="26">
        <v>2</v>
      </c>
      <c r="Z158" s="26">
        <v>3</v>
      </c>
    </row>
    <row r="159" spans="1:26" x14ac:dyDescent="0.3">
      <c r="A159" s="44" t="s">
        <v>272</v>
      </c>
      <c r="B159" s="26">
        <v>3</v>
      </c>
      <c r="C159" s="26"/>
      <c r="D159" s="26"/>
      <c r="E159" s="26"/>
      <c r="F159" s="26"/>
      <c r="G159" s="26"/>
      <c r="H159" s="26"/>
      <c r="I159" s="26"/>
      <c r="J159" s="26"/>
      <c r="K159" s="26"/>
      <c r="L159" s="26"/>
      <c r="M159" s="26"/>
      <c r="N159" s="26"/>
      <c r="O159" s="26"/>
      <c r="P159" s="26"/>
      <c r="Q159" s="26"/>
      <c r="R159" s="26"/>
      <c r="S159" s="26"/>
      <c r="T159" s="26"/>
      <c r="U159" s="27"/>
      <c r="V159" s="26"/>
      <c r="W159" s="26"/>
      <c r="X159" s="26"/>
      <c r="Y159" s="26"/>
      <c r="Z159" s="26"/>
    </row>
    <row r="160" spans="1:26" x14ac:dyDescent="0.3">
      <c r="A160" s="44" t="s">
        <v>83</v>
      </c>
      <c r="B160" s="26">
        <v>2</v>
      </c>
      <c r="C160" s="26"/>
      <c r="D160" s="26"/>
      <c r="E160" s="26">
        <v>3</v>
      </c>
      <c r="F160" s="26"/>
      <c r="G160" s="26">
        <v>3</v>
      </c>
      <c r="H160" s="28" t="s">
        <v>183</v>
      </c>
      <c r="I160" s="26"/>
      <c r="J160" s="26"/>
      <c r="K160" s="26"/>
      <c r="L160" s="26"/>
      <c r="M160" s="26"/>
      <c r="N160" s="26">
        <v>1</v>
      </c>
      <c r="O160" s="26"/>
      <c r="P160" s="26"/>
      <c r="Q160" s="26"/>
      <c r="R160" s="26"/>
      <c r="S160" s="26"/>
      <c r="T160" s="26"/>
      <c r="U160" s="27">
        <v>6</v>
      </c>
      <c r="V160" s="26"/>
      <c r="W160" s="26">
        <v>5</v>
      </c>
      <c r="X160" s="26">
        <v>2</v>
      </c>
      <c r="Y160" s="26">
        <v>4</v>
      </c>
      <c r="Z160" s="26"/>
    </row>
    <row r="161" spans="1:26" x14ac:dyDescent="0.3">
      <c r="A161" s="44" t="s">
        <v>84</v>
      </c>
      <c r="B161" s="26"/>
      <c r="C161" s="26"/>
      <c r="D161" s="26"/>
      <c r="E161" s="26"/>
      <c r="F161" s="26"/>
      <c r="G161" s="26"/>
      <c r="H161" s="26"/>
      <c r="I161" s="26"/>
      <c r="J161" s="26"/>
      <c r="K161" s="26">
        <v>1</v>
      </c>
      <c r="L161" s="26"/>
      <c r="M161" s="26"/>
      <c r="N161" s="26"/>
      <c r="O161" s="26"/>
      <c r="P161" s="26"/>
      <c r="Q161" s="26"/>
      <c r="R161" s="26"/>
      <c r="S161" s="26"/>
      <c r="T161" s="26"/>
      <c r="U161" s="27"/>
      <c r="V161" s="26"/>
      <c r="W161" s="26"/>
      <c r="X161" s="26"/>
      <c r="Y161" s="26"/>
      <c r="Z161" s="26"/>
    </row>
    <row r="162" spans="1:26" x14ac:dyDescent="0.3">
      <c r="A162" s="44" t="s">
        <v>254</v>
      </c>
      <c r="B162" s="26">
        <v>7</v>
      </c>
      <c r="C162" s="26">
        <v>3</v>
      </c>
      <c r="D162" s="26">
        <v>5</v>
      </c>
      <c r="E162" s="26">
        <v>10</v>
      </c>
      <c r="F162" s="26"/>
      <c r="G162" s="26">
        <v>1</v>
      </c>
      <c r="H162" s="26"/>
      <c r="I162" s="26">
        <v>1</v>
      </c>
      <c r="J162" s="26">
        <v>2</v>
      </c>
      <c r="K162" s="26"/>
      <c r="L162" s="26">
        <v>1</v>
      </c>
      <c r="M162" s="26"/>
      <c r="N162" s="26"/>
      <c r="O162" s="26">
        <v>1</v>
      </c>
      <c r="P162" s="26"/>
      <c r="Q162" s="26"/>
      <c r="R162" s="26"/>
      <c r="S162" s="26"/>
      <c r="T162" s="26"/>
      <c r="U162" s="27">
        <v>1</v>
      </c>
      <c r="V162" s="26"/>
      <c r="W162" s="26"/>
      <c r="X162" s="26"/>
      <c r="Y162" s="26"/>
      <c r="Z162" s="26"/>
    </row>
    <row r="163" spans="1:26" x14ac:dyDescent="0.3">
      <c r="A163" s="44" t="s">
        <v>85</v>
      </c>
      <c r="B163" s="26">
        <v>2</v>
      </c>
      <c r="C163" s="26">
        <v>3</v>
      </c>
      <c r="D163" s="26">
        <v>3</v>
      </c>
      <c r="E163" s="26">
        <v>2</v>
      </c>
      <c r="F163" s="26">
        <v>3</v>
      </c>
      <c r="G163" s="26">
        <v>4</v>
      </c>
      <c r="H163" s="26">
        <v>5</v>
      </c>
      <c r="I163" s="26"/>
      <c r="J163" s="26">
        <v>5</v>
      </c>
      <c r="K163" s="26">
        <v>1</v>
      </c>
      <c r="L163" s="26">
        <v>2</v>
      </c>
      <c r="M163" s="26">
        <v>2</v>
      </c>
      <c r="N163" s="26">
        <v>5</v>
      </c>
      <c r="O163" s="26">
        <v>1</v>
      </c>
      <c r="P163" s="26"/>
      <c r="Q163" s="26"/>
      <c r="R163" s="26">
        <v>1</v>
      </c>
      <c r="S163" s="26">
        <v>2</v>
      </c>
      <c r="T163" s="26">
        <v>4</v>
      </c>
      <c r="U163" s="27"/>
      <c r="V163" s="26">
        <v>2</v>
      </c>
      <c r="W163" s="26">
        <v>3</v>
      </c>
      <c r="X163" s="26">
        <v>4</v>
      </c>
      <c r="Y163" s="26">
        <v>2</v>
      </c>
      <c r="Z163" s="26">
        <v>1</v>
      </c>
    </row>
    <row r="164" spans="1:26" x14ac:dyDescent="0.3">
      <c r="A164" s="44" t="s">
        <v>219</v>
      </c>
      <c r="B164" s="26"/>
      <c r="C164" s="26"/>
      <c r="D164" s="26"/>
      <c r="E164" s="26"/>
      <c r="F164" s="26"/>
      <c r="G164" s="26"/>
      <c r="H164" s="26"/>
      <c r="I164" s="26">
        <v>1</v>
      </c>
      <c r="J164" s="26"/>
      <c r="K164" s="26"/>
      <c r="L164" s="26"/>
      <c r="M164" s="26"/>
      <c r="N164" s="26"/>
      <c r="O164" s="26"/>
      <c r="P164" s="26"/>
      <c r="Q164" s="26"/>
      <c r="R164" s="26"/>
      <c r="S164" s="26"/>
      <c r="T164" s="26"/>
      <c r="U164" s="27"/>
      <c r="V164" s="26"/>
      <c r="W164" s="26"/>
      <c r="X164" s="26"/>
      <c r="Y164" s="26"/>
      <c r="Z164" s="26"/>
    </row>
    <row r="165" spans="1:26" x14ac:dyDescent="0.3">
      <c r="A165" s="44" t="s">
        <v>86</v>
      </c>
      <c r="B165" s="26"/>
      <c r="C165" s="26"/>
      <c r="D165" s="26"/>
      <c r="E165" s="26"/>
      <c r="F165" s="27">
        <v>1</v>
      </c>
      <c r="G165" s="26"/>
      <c r="H165" s="26"/>
      <c r="I165" s="26"/>
      <c r="J165" s="26">
        <v>2</v>
      </c>
      <c r="K165" s="26">
        <v>1</v>
      </c>
      <c r="L165" s="28" t="s">
        <v>183</v>
      </c>
      <c r="M165" s="26"/>
      <c r="N165" s="26">
        <v>4</v>
      </c>
      <c r="O165" s="26"/>
      <c r="P165" s="26"/>
      <c r="Q165" s="26"/>
      <c r="R165" s="26"/>
      <c r="S165" s="26">
        <v>3</v>
      </c>
      <c r="T165" s="26">
        <v>2</v>
      </c>
      <c r="U165" s="27">
        <v>2</v>
      </c>
      <c r="V165" s="26">
        <v>14</v>
      </c>
      <c r="W165" s="26">
        <v>9</v>
      </c>
      <c r="X165" s="26">
        <v>14</v>
      </c>
      <c r="Y165" s="26">
        <v>12</v>
      </c>
      <c r="Z165" s="26">
        <v>1</v>
      </c>
    </row>
    <row r="166" spans="1:26" x14ac:dyDescent="0.3">
      <c r="A166" s="44" t="s">
        <v>87</v>
      </c>
      <c r="B166" s="26"/>
      <c r="C166" s="26"/>
      <c r="D166" s="26"/>
      <c r="E166" s="26"/>
      <c r="F166" s="26">
        <v>1</v>
      </c>
      <c r="G166" s="26">
        <v>4</v>
      </c>
      <c r="H166" s="26">
        <v>3</v>
      </c>
      <c r="I166" s="26"/>
      <c r="J166" s="26">
        <v>2</v>
      </c>
      <c r="K166" s="26">
        <v>4</v>
      </c>
      <c r="L166" s="26">
        <v>1</v>
      </c>
      <c r="M166" s="26">
        <v>3</v>
      </c>
      <c r="N166" s="26">
        <v>2</v>
      </c>
      <c r="O166" s="26">
        <v>2</v>
      </c>
      <c r="P166" s="26">
        <v>2</v>
      </c>
      <c r="Q166" s="26">
        <v>2</v>
      </c>
      <c r="R166" s="26">
        <v>5</v>
      </c>
      <c r="S166" s="26">
        <v>3</v>
      </c>
      <c r="T166" s="26">
        <v>7</v>
      </c>
      <c r="U166" s="27">
        <v>5</v>
      </c>
      <c r="V166" s="26">
        <v>2</v>
      </c>
      <c r="W166" s="26">
        <v>7</v>
      </c>
      <c r="X166" s="26">
        <v>1</v>
      </c>
      <c r="Y166" s="26">
        <v>4</v>
      </c>
      <c r="Z166" s="26">
        <v>8</v>
      </c>
    </row>
    <row r="167" spans="1:26" x14ac:dyDescent="0.3">
      <c r="A167" s="44" t="s">
        <v>88</v>
      </c>
      <c r="B167" s="26"/>
      <c r="C167" s="26"/>
      <c r="D167" s="26"/>
      <c r="E167" s="26"/>
      <c r="F167" s="26"/>
      <c r="G167" s="26"/>
      <c r="H167" s="29">
        <v>1</v>
      </c>
      <c r="I167" s="29"/>
      <c r="J167" s="29">
        <v>3</v>
      </c>
      <c r="K167" s="29">
        <v>1</v>
      </c>
      <c r="L167" s="29"/>
      <c r="M167" s="29">
        <v>1</v>
      </c>
      <c r="N167" s="26"/>
      <c r="O167" s="26"/>
      <c r="P167" s="29">
        <v>1</v>
      </c>
      <c r="Q167" s="29">
        <v>1</v>
      </c>
      <c r="R167" s="30"/>
      <c r="S167" s="26">
        <v>1</v>
      </c>
      <c r="T167" s="26">
        <v>3</v>
      </c>
      <c r="U167" s="27"/>
      <c r="V167" s="30" t="s">
        <v>183</v>
      </c>
      <c r="W167" s="26">
        <v>3</v>
      </c>
      <c r="X167" s="26">
        <v>1</v>
      </c>
      <c r="Y167" s="26">
        <v>6</v>
      </c>
      <c r="Z167" s="26">
        <v>6</v>
      </c>
    </row>
    <row r="168" spans="1:26" x14ac:dyDescent="0.3">
      <c r="A168" s="44" t="s">
        <v>255</v>
      </c>
      <c r="B168" s="26"/>
      <c r="C168" s="26"/>
      <c r="D168" s="26"/>
      <c r="E168" s="26"/>
      <c r="F168" s="26"/>
      <c r="G168" s="26"/>
      <c r="H168" s="29">
        <v>1</v>
      </c>
      <c r="I168" s="26"/>
      <c r="J168" s="26"/>
      <c r="K168" s="26"/>
      <c r="L168" s="26"/>
      <c r="M168" s="26"/>
      <c r="N168" s="26"/>
      <c r="O168" s="26"/>
      <c r="P168" s="26"/>
      <c r="Q168" s="26"/>
      <c r="R168" s="26"/>
      <c r="S168" s="26"/>
      <c r="T168" s="26"/>
      <c r="U168" s="27"/>
      <c r="V168" s="26"/>
      <c r="W168" s="26"/>
      <c r="X168" s="26"/>
      <c r="Y168" s="26"/>
      <c r="Z168" s="26"/>
    </row>
    <row r="169" spans="1:26" x14ac:dyDescent="0.3">
      <c r="A169" s="44" t="s">
        <v>89</v>
      </c>
      <c r="B169" s="26"/>
      <c r="C169" s="26"/>
      <c r="D169" s="26"/>
      <c r="E169" s="26"/>
      <c r="F169" s="26"/>
      <c r="G169" s="26"/>
      <c r="H169" s="26"/>
      <c r="I169" s="26"/>
      <c r="J169" s="26"/>
      <c r="K169" s="26"/>
      <c r="L169" s="26"/>
      <c r="M169" s="26"/>
      <c r="N169" s="29">
        <v>1</v>
      </c>
      <c r="O169" s="26"/>
      <c r="P169" s="26"/>
      <c r="Q169" s="26"/>
      <c r="R169" s="26"/>
      <c r="S169" s="26"/>
      <c r="T169" s="26"/>
      <c r="U169" s="27"/>
      <c r="V169" s="26"/>
      <c r="W169" s="26"/>
      <c r="X169" s="26"/>
      <c r="Y169" s="26"/>
      <c r="Z169" s="26"/>
    </row>
    <row r="170" spans="1:26" x14ac:dyDescent="0.3">
      <c r="A170" s="44" t="s">
        <v>90</v>
      </c>
      <c r="B170" s="26"/>
      <c r="C170" s="26"/>
      <c r="D170" s="26"/>
      <c r="E170" s="26"/>
      <c r="F170" s="26"/>
      <c r="G170" s="26"/>
      <c r="H170" s="26"/>
      <c r="I170" s="26"/>
      <c r="J170" s="26"/>
      <c r="K170" s="26"/>
      <c r="L170" s="26"/>
      <c r="M170" s="26"/>
      <c r="N170" s="26"/>
      <c r="O170" s="26"/>
      <c r="P170" s="26"/>
      <c r="Q170" s="26"/>
      <c r="R170" s="26"/>
      <c r="S170" s="26">
        <v>1</v>
      </c>
      <c r="T170" s="26"/>
      <c r="U170" s="27"/>
      <c r="V170" s="26"/>
      <c r="W170" s="26"/>
      <c r="X170" s="26"/>
      <c r="Y170" s="26"/>
      <c r="Z170" s="26">
        <v>1</v>
      </c>
    </row>
    <row r="171" spans="1:26" x14ac:dyDescent="0.3">
      <c r="A171" s="44" t="s">
        <v>91</v>
      </c>
      <c r="B171" s="26">
        <v>1</v>
      </c>
      <c r="C171" s="26"/>
      <c r="D171" s="26"/>
      <c r="E171" s="26"/>
      <c r="F171" s="26">
        <v>1</v>
      </c>
      <c r="G171" s="26"/>
      <c r="H171" s="26">
        <v>2</v>
      </c>
      <c r="I171" s="26"/>
      <c r="J171" s="26">
        <v>1</v>
      </c>
      <c r="K171" s="26">
        <v>1</v>
      </c>
      <c r="L171" s="26">
        <v>2</v>
      </c>
      <c r="M171" s="26"/>
      <c r="N171" s="26">
        <v>1</v>
      </c>
      <c r="O171" s="26"/>
      <c r="P171" s="26"/>
      <c r="Q171" s="26"/>
      <c r="R171" s="26">
        <v>1</v>
      </c>
      <c r="S171" s="26"/>
      <c r="T171" s="26">
        <v>1</v>
      </c>
      <c r="U171" s="27"/>
      <c r="V171" s="26">
        <v>2</v>
      </c>
      <c r="W171" s="26"/>
      <c r="X171" s="26"/>
      <c r="Y171" s="26"/>
      <c r="Z171" s="26"/>
    </row>
    <row r="172" spans="1:26" x14ac:dyDescent="0.3">
      <c r="A172" s="44" t="s">
        <v>140</v>
      </c>
      <c r="B172" s="26"/>
      <c r="C172" s="26"/>
      <c r="D172" s="26"/>
      <c r="E172" s="26"/>
      <c r="F172" s="26"/>
      <c r="G172" s="26"/>
      <c r="H172" s="26"/>
      <c r="I172" s="26"/>
      <c r="J172" s="26"/>
      <c r="K172" s="26"/>
      <c r="L172" s="26"/>
      <c r="M172" s="26"/>
      <c r="N172" s="26"/>
      <c r="O172" s="26"/>
      <c r="P172" s="26"/>
      <c r="Q172" s="26"/>
      <c r="R172" s="26"/>
      <c r="S172" s="26"/>
      <c r="T172" s="26"/>
      <c r="U172" s="27"/>
      <c r="V172" s="26"/>
      <c r="W172" s="26"/>
      <c r="X172" s="26"/>
      <c r="Y172" s="26">
        <v>1</v>
      </c>
      <c r="Z172" s="26"/>
    </row>
    <row r="173" spans="1:26" x14ac:dyDescent="0.3">
      <c r="A173" s="44" t="s">
        <v>92</v>
      </c>
      <c r="B173" s="26"/>
      <c r="C173" s="26"/>
      <c r="D173" s="26"/>
      <c r="E173" s="26"/>
      <c r="F173" s="26"/>
      <c r="G173" s="26">
        <v>2</v>
      </c>
      <c r="H173" s="26"/>
      <c r="I173" s="26">
        <v>1</v>
      </c>
      <c r="J173" s="26">
        <v>3</v>
      </c>
      <c r="K173" s="26"/>
      <c r="L173" s="26"/>
      <c r="M173" s="26">
        <v>1</v>
      </c>
      <c r="N173" s="26">
        <v>1</v>
      </c>
      <c r="O173" s="26">
        <v>2</v>
      </c>
      <c r="P173" s="26"/>
      <c r="Q173" s="26">
        <v>2</v>
      </c>
      <c r="R173" s="26">
        <v>3</v>
      </c>
      <c r="S173" s="28" t="s">
        <v>183</v>
      </c>
      <c r="T173" s="26">
        <v>1</v>
      </c>
      <c r="U173" s="27">
        <v>1</v>
      </c>
      <c r="V173" s="31" t="s">
        <v>183</v>
      </c>
      <c r="W173" s="26"/>
      <c r="X173" s="26"/>
      <c r="Y173" s="26"/>
      <c r="Z173" s="26"/>
    </row>
    <row r="174" spans="1:26" x14ac:dyDescent="0.3">
      <c r="A174" s="44" t="s">
        <v>93</v>
      </c>
      <c r="B174" s="26"/>
      <c r="C174" s="26"/>
      <c r="D174" s="26"/>
      <c r="E174" s="26"/>
      <c r="F174" s="26"/>
      <c r="G174" s="26"/>
      <c r="H174" s="26"/>
      <c r="I174" s="26"/>
      <c r="J174" s="26"/>
      <c r="K174" s="26"/>
      <c r="L174" s="26"/>
      <c r="M174" s="26"/>
      <c r="N174" s="26"/>
      <c r="O174" s="26"/>
      <c r="P174" s="26"/>
      <c r="Q174" s="26"/>
      <c r="R174" s="26"/>
      <c r="S174" s="26"/>
      <c r="T174" s="26"/>
      <c r="U174" s="27"/>
      <c r="V174" s="26"/>
      <c r="W174" s="26">
        <v>1</v>
      </c>
      <c r="X174" s="26"/>
      <c r="Y174" s="26"/>
      <c r="Z174" s="26"/>
    </row>
    <row r="175" spans="1:26" x14ac:dyDescent="0.3">
      <c r="A175" s="44" t="s">
        <v>94</v>
      </c>
      <c r="B175" s="26"/>
      <c r="C175" s="26"/>
      <c r="D175" s="26"/>
      <c r="E175" s="26"/>
      <c r="F175" s="26"/>
      <c r="G175" s="26">
        <v>1</v>
      </c>
      <c r="H175" s="26">
        <v>1</v>
      </c>
      <c r="I175" s="26"/>
      <c r="J175" s="26">
        <v>2</v>
      </c>
      <c r="K175" s="26"/>
      <c r="L175" s="26">
        <v>1</v>
      </c>
      <c r="M175" s="26"/>
      <c r="N175" s="26"/>
      <c r="O175" s="26"/>
      <c r="P175" s="26"/>
      <c r="Q175" s="26">
        <v>2</v>
      </c>
      <c r="R175" s="26"/>
      <c r="S175" s="26"/>
      <c r="T175" s="26">
        <v>1</v>
      </c>
      <c r="U175" s="27">
        <v>1</v>
      </c>
      <c r="V175" s="26">
        <v>5</v>
      </c>
      <c r="W175" s="26">
        <v>1</v>
      </c>
      <c r="X175" s="26"/>
      <c r="Y175" s="26"/>
      <c r="Z175" s="26"/>
    </row>
    <row r="176" spans="1:26" x14ac:dyDescent="0.3">
      <c r="A176" s="44" t="s">
        <v>95</v>
      </c>
      <c r="B176" s="26"/>
      <c r="C176" s="26"/>
      <c r="D176" s="26">
        <v>1</v>
      </c>
      <c r="E176" s="26">
        <v>1</v>
      </c>
      <c r="F176" s="26"/>
      <c r="G176" s="26">
        <v>2</v>
      </c>
      <c r="H176" s="26">
        <v>1</v>
      </c>
      <c r="I176" s="26"/>
      <c r="J176" s="26">
        <v>4</v>
      </c>
      <c r="K176" s="26">
        <v>4</v>
      </c>
      <c r="L176" s="26">
        <v>1</v>
      </c>
      <c r="M176" s="26">
        <v>2</v>
      </c>
      <c r="N176" s="26"/>
      <c r="O176" s="26">
        <v>3</v>
      </c>
      <c r="P176" s="26">
        <v>1</v>
      </c>
      <c r="Q176" s="26"/>
      <c r="R176" s="26">
        <v>1</v>
      </c>
      <c r="S176" s="26"/>
      <c r="T176" s="26">
        <v>3</v>
      </c>
      <c r="U176" s="27"/>
      <c r="V176" s="26">
        <v>5</v>
      </c>
      <c r="W176" s="26">
        <v>2</v>
      </c>
      <c r="X176" s="26"/>
      <c r="Y176" s="26"/>
      <c r="Z176" s="26">
        <v>4</v>
      </c>
    </row>
    <row r="177" spans="1:26" x14ac:dyDescent="0.3">
      <c r="A177" s="44" t="s">
        <v>217</v>
      </c>
      <c r="B177" s="26"/>
      <c r="C177" s="26"/>
      <c r="D177" s="26"/>
      <c r="E177" s="26"/>
      <c r="F177" s="27" t="s">
        <v>183</v>
      </c>
      <c r="G177" s="26"/>
      <c r="H177" s="26"/>
      <c r="I177" s="26"/>
      <c r="J177" s="26"/>
      <c r="K177" s="26"/>
      <c r="L177" s="26"/>
      <c r="M177" s="26"/>
      <c r="N177" s="26"/>
      <c r="O177" s="26">
        <v>1</v>
      </c>
      <c r="P177" s="26"/>
      <c r="Q177" s="26"/>
      <c r="R177" s="26"/>
      <c r="S177" s="26"/>
      <c r="T177" s="26">
        <v>1</v>
      </c>
      <c r="U177" s="27"/>
      <c r="V177" s="26"/>
      <c r="W177" s="26"/>
      <c r="X177" s="26"/>
      <c r="Y177" s="26"/>
      <c r="Z177" s="26"/>
    </row>
    <row r="178" spans="1:26" x14ac:dyDescent="0.3">
      <c r="A178" s="44" t="s">
        <v>230</v>
      </c>
      <c r="B178" s="26"/>
      <c r="C178" s="26"/>
      <c r="D178" s="26"/>
      <c r="E178" s="26"/>
      <c r="F178" s="26"/>
      <c r="G178" s="26"/>
      <c r="H178" s="30" t="s">
        <v>183</v>
      </c>
      <c r="I178" s="26"/>
      <c r="J178" s="26"/>
      <c r="K178" s="26"/>
      <c r="L178" s="26"/>
      <c r="M178" s="26"/>
      <c r="N178" s="26"/>
      <c r="O178" s="26"/>
      <c r="P178" s="26"/>
      <c r="Q178" s="26"/>
      <c r="R178" s="26"/>
      <c r="S178" s="26"/>
      <c r="T178" s="26"/>
      <c r="U178" s="27"/>
      <c r="V178" s="26"/>
      <c r="W178" s="26"/>
      <c r="X178" s="26"/>
      <c r="Y178" s="26"/>
      <c r="Z178" s="26"/>
    </row>
    <row r="179" spans="1:26" x14ac:dyDescent="0.3">
      <c r="A179" s="44" t="s">
        <v>96</v>
      </c>
      <c r="B179" s="26"/>
      <c r="C179" s="26"/>
      <c r="D179" s="26"/>
      <c r="E179" s="26"/>
      <c r="F179" s="26"/>
      <c r="G179" s="26"/>
      <c r="H179" s="26"/>
      <c r="I179" s="26"/>
      <c r="J179" s="26"/>
      <c r="K179" s="26"/>
      <c r="L179" s="26"/>
      <c r="M179" s="26">
        <v>1</v>
      </c>
      <c r="N179" s="26"/>
      <c r="O179" s="26"/>
      <c r="P179" s="26"/>
      <c r="Q179" s="26">
        <v>6</v>
      </c>
      <c r="R179" s="26">
        <v>1</v>
      </c>
      <c r="S179" s="26">
        <v>3</v>
      </c>
      <c r="T179" s="26"/>
      <c r="U179" s="27"/>
      <c r="V179" s="26">
        <v>2</v>
      </c>
      <c r="W179" s="26">
        <v>1</v>
      </c>
      <c r="X179" s="26">
        <v>5</v>
      </c>
      <c r="Y179" s="26"/>
      <c r="Z179" s="26"/>
    </row>
    <row r="180" spans="1:26" x14ac:dyDescent="0.3">
      <c r="A180" s="44" t="s">
        <v>97</v>
      </c>
      <c r="B180" s="26"/>
      <c r="C180" s="26"/>
      <c r="D180" s="26"/>
      <c r="E180" s="26"/>
      <c r="F180" s="26"/>
      <c r="G180" s="26"/>
      <c r="H180" s="26"/>
      <c r="I180" s="26"/>
      <c r="J180" s="26"/>
      <c r="K180" s="26"/>
      <c r="L180" s="26"/>
      <c r="M180" s="26"/>
      <c r="N180" s="26"/>
      <c r="O180" s="26"/>
      <c r="P180" s="26"/>
      <c r="Q180" s="26"/>
      <c r="R180" s="26"/>
      <c r="S180" s="26">
        <v>1</v>
      </c>
      <c r="T180" s="26"/>
      <c r="U180" s="27"/>
      <c r="V180" s="26"/>
      <c r="W180" s="26"/>
      <c r="X180" s="26">
        <v>2</v>
      </c>
      <c r="Y180" s="26"/>
      <c r="Z180" s="26"/>
    </row>
    <row r="181" spans="1:26" x14ac:dyDescent="0.3">
      <c r="A181" s="44" t="s">
        <v>98</v>
      </c>
      <c r="B181" s="26"/>
      <c r="C181" s="26"/>
      <c r="D181" s="26"/>
      <c r="E181" s="26"/>
      <c r="F181" s="26">
        <v>1</v>
      </c>
      <c r="G181" s="26"/>
      <c r="H181" s="26"/>
      <c r="I181" s="26">
        <v>1</v>
      </c>
      <c r="J181" s="26"/>
      <c r="K181" s="26">
        <v>2</v>
      </c>
      <c r="L181" s="26">
        <v>1</v>
      </c>
      <c r="M181" s="26">
        <v>3</v>
      </c>
      <c r="N181" s="26"/>
      <c r="O181" s="26"/>
      <c r="P181" s="26">
        <v>2</v>
      </c>
      <c r="Q181" s="26">
        <v>2</v>
      </c>
      <c r="R181" s="26">
        <v>2</v>
      </c>
      <c r="S181" s="26">
        <v>1</v>
      </c>
      <c r="T181" s="26">
        <v>1</v>
      </c>
      <c r="U181" s="27">
        <v>3</v>
      </c>
      <c r="V181" s="26"/>
      <c r="W181" s="26"/>
      <c r="X181" s="26">
        <v>6</v>
      </c>
      <c r="Y181" s="26"/>
      <c r="Z181" s="26">
        <v>3</v>
      </c>
    </row>
    <row r="182" spans="1:26" x14ac:dyDescent="0.3">
      <c r="A182" s="44" t="s">
        <v>240</v>
      </c>
      <c r="B182" s="26"/>
      <c r="C182" s="26"/>
      <c r="D182" s="26"/>
      <c r="E182" s="26"/>
      <c r="F182" s="26"/>
      <c r="G182" s="26"/>
      <c r="H182" s="26"/>
      <c r="I182" s="26"/>
      <c r="J182" s="26"/>
      <c r="K182" s="26"/>
      <c r="L182" s="26"/>
      <c r="M182" s="26"/>
      <c r="N182" s="26"/>
      <c r="O182" s="26"/>
      <c r="P182" s="26"/>
      <c r="Q182" s="26"/>
      <c r="R182" s="26">
        <v>2</v>
      </c>
      <c r="S182" s="26">
        <v>2</v>
      </c>
      <c r="T182" s="26"/>
      <c r="U182" s="27">
        <v>1</v>
      </c>
      <c r="V182" s="26"/>
      <c r="W182" s="26"/>
      <c r="X182" s="26"/>
      <c r="Y182" s="26"/>
      <c r="Z182" s="26"/>
    </row>
    <row r="183" spans="1:26" x14ac:dyDescent="0.3">
      <c r="A183" s="44" t="s">
        <v>99</v>
      </c>
      <c r="B183" s="26"/>
      <c r="C183" s="26"/>
      <c r="D183" s="26"/>
      <c r="E183" s="26"/>
      <c r="F183" s="26">
        <v>4</v>
      </c>
      <c r="G183" s="26">
        <v>6</v>
      </c>
      <c r="H183" s="26">
        <v>1</v>
      </c>
      <c r="I183" s="26">
        <v>3</v>
      </c>
      <c r="J183" s="26">
        <v>8</v>
      </c>
      <c r="K183" s="26">
        <v>3</v>
      </c>
      <c r="L183" s="26">
        <v>6</v>
      </c>
      <c r="M183" s="26">
        <v>2</v>
      </c>
      <c r="N183" s="26"/>
      <c r="O183" s="26"/>
      <c r="P183" s="26"/>
      <c r="Q183" s="26">
        <v>1</v>
      </c>
      <c r="R183" s="26">
        <v>1</v>
      </c>
      <c r="S183" s="26">
        <v>1</v>
      </c>
      <c r="T183" s="26"/>
      <c r="U183" s="27">
        <v>6</v>
      </c>
      <c r="V183" s="26"/>
      <c r="W183" s="26"/>
      <c r="X183" s="26">
        <v>1</v>
      </c>
      <c r="Y183" s="26"/>
      <c r="Z183" s="26">
        <v>1</v>
      </c>
    </row>
    <row r="184" spans="1:26" x14ac:dyDescent="0.3">
      <c r="A184" s="44" t="s">
        <v>100</v>
      </c>
      <c r="B184" s="26"/>
      <c r="C184" s="26"/>
      <c r="D184" s="26"/>
      <c r="E184" s="26"/>
      <c r="F184" s="26"/>
      <c r="G184" s="26"/>
      <c r="H184" s="26"/>
      <c r="I184" s="26"/>
      <c r="J184" s="26"/>
      <c r="K184" s="26"/>
      <c r="L184" s="26"/>
      <c r="M184" s="26"/>
      <c r="N184" s="26">
        <v>2</v>
      </c>
      <c r="O184" s="26"/>
      <c r="P184" s="26"/>
      <c r="Q184" s="26"/>
      <c r="R184" s="26"/>
      <c r="S184" s="26">
        <v>1</v>
      </c>
      <c r="T184" s="26"/>
      <c r="U184" s="27"/>
      <c r="V184" s="26">
        <v>1</v>
      </c>
      <c r="W184" s="26"/>
      <c r="X184" s="26"/>
      <c r="Y184" s="26"/>
      <c r="Z184" s="26"/>
    </row>
    <row r="185" spans="1:26" x14ac:dyDescent="0.3">
      <c r="A185" s="44" t="s">
        <v>101</v>
      </c>
      <c r="B185" s="26"/>
      <c r="C185" s="26"/>
      <c r="D185" s="26"/>
      <c r="E185" s="26"/>
      <c r="F185" s="26"/>
      <c r="G185" s="26"/>
      <c r="H185" s="26"/>
      <c r="I185" s="26"/>
      <c r="J185" s="26"/>
      <c r="K185" s="26"/>
      <c r="L185" s="26">
        <v>1</v>
      </c>
      <c r="M185" s="26"/>
      <c r="N185" s="26"/>
      <c r="O185" s="26"/>
      <c r="P185" s="26"/>
      <c r="Q185" s="26"/>
      <c r="R185" s="26"/>
      <c r="S185" s="29">
        <v>2</v>
      </c>
      <c r="T185" s="29">
        <v>1</v>
      </c>
      <c r="U185" s="27"/>
      <c r="V185" s="26"/>
      <c r="W185" s="26">
        <v>1</v>
      </c>
      <c r="X185" s="26"/>
      <c r="Y185" s="26">
        <v>1</v>
      </c>
      <c r="Z185" s="26">
        <v>1</v>
      </c>
    </row>
    <row r="186" spans="1:26" x14ac:dyDescent="0.3">
      <c r="A186" s="44" t="s">
        <v>102</v>
      </c>
      <c r="B186" s="26">
        <v>1</v>
      </c>
      <c r="C186" s="26"/>
      <c r="D186" s="26"/>
      <c r="E186" s="26"/>
      <c r="F186" s="26"/>
      <c r="G186" s="26">
        <v>7</v>
      </c>
      <c r="H186" s="26">
        <v>3</v>
      </c>
      <c r="I186" s="26">
        <v>5</v>
      </c>
      <c r="J186" s="26">
        <v>3</v>
      </c>
      <c r="K186" s="26">
        <v>5</v>
      </c>
      <c r="L186" s="26">
        <v>6</v>
      </c>
      <c r="M186" s="26">
        <v>3</v>
      </c>
      <c r="N186" s="26">
        <v>3</v>
      </c>
      <c r="O186" s="26">
        <v>6</v>
      </c>
      <c r="P186" s="26">
        <v>5</v>
      </c>
      <c r="Q186" s="26">
        <v>6</v>
      </c>
      <c r="R186" s="26">
        <v>10</v>
      </c>
      <c r="S186" s="26">
        <v>16</v>
      </c>
      <c r="T186" s="26">
        <v>14</v>
      </c>
      <c r="U186" s="27">
        <v>7</v>
      </c>
      <c r="V186" s="26">
        <v>7</v>
      </c>
      <c r="W186" s="26">
        <v>4</v>
      </c>
      <c r="X186" s="26">
        <v>8</v>
      </c>
      <c r="Y186" s="26">
        <v>5</v>
      </c>
      <c r="Z186" s="26">
        <v>3</v>
      </c>
    </row>
    <row r="187" spans="1:26" x14ac:dyDescent="0.3">
      <c r="A187" s="44" t="s">
        <v>103</v>
      </c>
      <c r="B187" s="26"/>
      <c r="C187" s="26"/>
      <c r="D187" s="26"/>
      <c r="E187" s="26"/>
      <c r="F187" s="26">
        <v>2</v>
      </c>
      <c r="G187" s="26">
        <v>3</v>
      </c>
      <c r="H187" s="26">
        <v>3</v>
      </c>
      <c r="I187" s="26">
        <v>1</v>
      </c>
      <c r="J187" s="26">
        <v>3</v>
      </c>
      <c r="K187" s="26">
        <v>2</v>
      </c>
      <c r="L187" s="26">
        <v>3</v>
      </c>
      <c r="M187" s="26">
        <v>1</v>
      </c>
      <c r="N187" s="26"/>
      <c r="O187" s="26"/>
      <c r="P187" s="26"/>
      <c r="Q187" s="26"/>
      <c r="R187" s="26"/>
      <c r="S187" s="26"/>
      <c r="T187" s="26"/>
      <c r="U187" s="27"/>
      <c r="V187" s="26"/>
      <c r="W187" s="26"/>
      <c r="X187" s="26"/>
      <c r="Y187" s="26"/>
      <c r="Z187" s="26"/>
    </row>
    <row r="188" spans="1:26" x14ac:dyDescent="0.3">
      <c r="A188" s="44" t="s">
        <v>104</v>
      </c>
      <c r="B188" s="26"/>
      <c r="C188" s="26"/>
      <c r="D188" s="26"/>
      <c r="E188" s="26"/>
      <c r="F188" s="26"/>
      <c r="G188" s="26"/>
      <c r="H188" s="26"/>
      <c r="I188" s="26"/>
      <c r="J188" s="26"/>
      <c r="K188" s="26"/>
      <c r="L188" s="26"/>
      <c r="M188" s="26"/>
      <c r="N188" s="26">
        <v>2</v>
      </c>
      <c r="O188" s="26"/>
      <c r="P188" s="26"/>
      <c r="Q188" s="26"/>
      <c r="R188" s="26"/>
      <c r="S188" s="26"/>
      <c r="T188" s="26"/>
      <c r="U188" s="27"/>
      <c r="V188" s="26"/>
      <c r="W188" s="26"/>
      <c r="X188" s="26"/>
      <c r="Y188" s="26"/>
      <c r="Z188" s="26"/>
    </row>
    <row r="189" spans="1:26" x14ac:dyDescent="0.3">
      <c r="A189" s="44" t="s">
        <v>105</v>
      </c>
      <c r="B189" s="26"/>
      <c r="C189" s="26"/>
      <c r="D189" s="26"/>
      <c r="E189" s="26"/>
      <c r="F189" s="26"/>
      <c r="G189" s="26"/>
      <c r="H189" s="26">
        <v>1</v>
      </c>
      <c r="I189" s="26"/>
      <c r="J189" s="26"/>
      <c r="K189" s="26">
        <v>1</v>
      </c>
      <c r="L189" s="26"/>
      <c r="M189" s="26"/>
      <c r="N189" s="26"/>
      <c r="O189" s="26"/>
      <c r="P189" s="26">
        <v>2</v>
      </c>
      <c r="Q189" s="26"/>
      <c r="R189" s="26">
        <v>1</v>
      </c>
      <c r="S189" s="26">
        <v>1</v>
      </c>
      <c r="T189" s="26"/>
      <c r="U189" s="27"/>
      <c r="V189" s="26"/>
      <c r="W189" s="26"/>
      <c r="X189" s="26"/>
      <c r="Y189" s="26"/>
      <c r="Z189" s="26"/>
    </row>
    <row r="190" spans="1:26" x14ac:dyDescent="0.3">
      <c r="A190" s="44" t="s">
        <v>174</v>
      </c>
      <c r="B190" s="26"/>
      <c r="C190" s="26"/>
      <c r="D190" s="26"/>
      <c r="E190" s="26"/>
      <c r="F190" s="26"/>
      <c r="G190" s="26"/>
      <c r="H190" s="26"/>
      <c r="I190" s="29">
        <v>1</v>
      </c>
      <c r="J190" s="29"/>
      <c r="K190" s="29"/>
      <c r="L190" s="29"/>
      <c r="M190" s="26"/>
      <c r="N190" s="26"/>
      <c r="O190" s="26"/>
      <c r="P190" s="26"/>
      <c r="Q190" s="26"/>
      <c r="R190" s="26"/>
      <c r="S190" s="29">
        <v>3</v>
      </c>
      <c r="T190" s="29">
        <v>7</v>
      </c>
      <c r="U190" s="27"/>
      <c r="V190" s="26"/>
      <c r="W190" s="26"/>
      <c r="X190" s="26"/>
      <c r="Y190" s="26"/>
      <c r="Z190" s="26"/>
    </row>
    <row r="191" spans="1:26" x14ac:dyDescent="0.3">
      <c r="A191" s="44" t="s">
        <v>244</v>
      </c>
      <c r="B191" s="26"/>
      <c r="C191" s="26"/>
      <c r="D191" s="26"/>
      <c r="E191" s="26"/>
      <c r="F191" s="26"/>
      <c r="G191" s="26"/>
      <c r="H191" s="26"/>
      <c r="I191" s="29"/>
      <c r="J191" s="29"/>
      <c r="K191" s="29"/>
      <c r="L191" s="29"/>
      <c r="M191" s="26">
        <v>1</v>
      </c>
      <c r="N191" s="26"/>
      <c r="O191" s="26"/>
      <c r="P191" s="26"/>
      <c r="Q191" s="26">
        <v>2</v>
      </c>
      <c r="R191" s="26"/>
      <c r="S191" s="29"/>
      <c r="T191" s="29"/>
      <c r="U191" s="27"/>
      <c r="V191" s="26"/>
      <c r="W191" s="26"/>
      <c r="X191" s="26"/>
      <c r="Y191" s="26"/>
      <c r="Z191" s="26"/>
    </row>
    <row r="192" spans="1:26" x14ac:dyDescent="0.3">
      <c r="A192" s="44" t="s">
        <v>106</v>
      </c>
      <c r="B192" s="26"/>
      <c r="C192" s="26"/>
      <c r="D192" s="26"/>
      <c r="E192" s="26"/>
      <c r="F192" s="26"/>
      <c r="G192" s="26"/>
      <c r="H192" s="26"/>
      <c r="I192" s="26"/>
      <c r="J192" s="26"/>
      <c r="K192" s="26"/>
      <c r="L192" s="26"/>
      <c r="M192" s="26"/>
      <c r="N192" s="26"/>
      <c r="O192" s="26"/>
      <c r="P192" s="26"/>
      <c r="Q192" s="26"/>
      <c r="R192" s="26"/>
      <c r="S192" s="26"/>
      <c r="T192" s="26"/>
      <c r="U192" s="27"/>
      <c r="V192" s="26"/>
      <c r="W192" s="26"/>
      <c r="X192" s="26"/>
      <c r="Y192" s="26">
        <v>1</v>
      </c>
      <c r="Z192" s="26"/>
    </row>
    <row r="193" spans="1:26" x14ac:dyDescent="0.3">
      <c r="A193" s="44" t="s">
        <v>107</v>
      </c>
      <c r="B193" s="26"/>
      <c r="C193" s="26"/>
      <c r="D193" s="26"/>
      <c r="E193" s="26"/>
      <c r="F193" s="26"/>
      <c r="G193" s="26"/>
      <c r="H193" s="26"/>
      <c r="I193" s="26"/>
      <c r="J193" s="26"/>
      <c r="K193" s="26"/>
      <c r="L193" s="26"/>
      <c r="M193" s="26"/>
      <c r="N193" s="26"/>
      <c r="O193" s="26"/>
      <c r="P193" s="26"/>
      <c r="Q193" s="26"/>
      <c r="R193" s="26"/>
      <c r="S193" s="26">
        <v>1</v>
      </c>
      <c r="T193" s="26"/>
      <c r="U193" s="27" t="s">
        <v>183</v>
      </c>
      <c r="V193" s="26">
        <v>2</v>
      </c>
      <c r="W193" s="26">
        <v>2</v>
      </c>
      <c r="X193" s="26">
        <v>1</v>
      </c>
      <c r="Y193" s="26">
        <v>2</v>
      </c>
      <c r="Z193" s="26"/>
    </row>
    <row r="194" spans="1:26" x14ac:dyDescent="0.3">
      <c r="A194" s="44" t="s">
        <v>108</v>
      </c>
      <c r="B194" s="26"/>
      <c r="C194" s="26"/>
      <c r="D194" s="26"/>
      <c r="E194" s="26"/>
      <c r="F194" s="26"/>
      <c r="G194" s="26"/>
      <c r="H194" s="26"/>
      <c r="I194" s="26">
        <v>1</v>
      </c>
      <c r="J194" s="26">
        <v>1</v>
      </c>
      <c r="K194" s="26"/>
      <c r="L194" s="26">
        <v>1</v>
      </c>
      <c r="M194" s="26"/>
      <c r="N194" s="26"/>
      <c r="O194" s="26"/>
      <c r="P194" s="26"/>
      <c r="Q194" s="26"/>
      <c r="R194" s="26"/>
      <c r="S194" s="26">
        <v>1</v>
      </c>
      <c r="T194" s="26"/>
      <c r="U194" s="27"/>
      <c r="V194" s="26"/>
      <c r="W194" s="26">
        <v>1</v>
      </c>
      <c r="X194" s="26">
        <v>1</v>
      </c>
      <c r="Y194" s="26">
        <v>1</v>
      </c>
      <c r="Z194" s="26">
        <v>1</v>
      </c>
    </row>
    <row r="195" spans="1:26" x14ac:dyDescent="0.3">
      <c r="A195" s="44" t="s">
        <v>109</v>
      </c>
      <c r="B195" s="26"/>
      <c r="C195" s="26"/>
      <c r="D195" s="26">
        <v>2</v>
      </c>
      <c r="E195" s="26"/>
      <c r="F195" s="26">
        <v>1</v>
      </c>
      <c r="G195" s="26">
        <v>1</v>
      </c>
      <c r="H195" s="26">
        <v>2</v>
      </c>
      <c r="I195" s="26">
        <v>1</v>
      </c>
      <c r="J195" s="26">
        <v>1</v>
      </c>
      <c r="K195" s="26">
        <v>1</v>
      </c>
      <c r="L195" s="27">
        <v>1</v>
      </c>
      <c r="M195" s="26"/>
      <c r="N195" s="26"/>
      <c r="O195" s="26">
        <v>1</v>
      </c>
      <c r="P195" s="26">
        <v>1</v>
      </c>
      <c r="Q195" s="26"/>
      <c r="R195" s="26">
        <v>1</v>
      </c>
      <c r="S195" s="26"/>
      <c r="T195" s="26"/>
      <c r="U195" s="27">
        <v>1</v>
      </c>
      <c r="V195" s="26"/>
      <c r="W195" s="28" t="s">
        <v>183</v>
      </c>
      <c r="X195" s="26">
        <v>2</v>
      </c>
      <c r="Y195" s="26"/>
      <c r="Z195" s="26">
        <v>5</v>
      </c>
    </row>
    <row r="196" spans="1:26" x14ac:dyDescent="0.3">
      <c r="A196" s="44" t="s">
        <v>110</v>
      </c>
      <c r="B196" s="26"/>
      <c r="C196" s="26">
        <v>1</v>
      </c>
      <c r="D196" s="26">
        <v>1</v>
      </c>
      <c r="E196" s="26">
        <v>1</v>
      </c>
      <c r="F196" s="26"/>
      <c r="G196" s="26"/>
      <c r="H196" s="26"/>
      <c r="I196" s="26"/>
      <c r="J196" s="26"/>
      <c r="K196" s="26">
        <v>2</v>
      </c>
      <c r="L196" s="27"/>
      <c r="M196" s="26"/>
      <c r="N196" s="26"/>
      <c r="O196" s="26"/>
      <c r="P196" s="26"/>
      <c r="Q196" s="26"/>
      <c r="R196" s="26"/>
      <c r="S196" s="26"/>
      <c r="T196" s="26">
        <v>1</v>
      </c>
      <c r="U196" s="27">
        <v>1</v>
      </c>
      <c r="V196" s="28" t="s">
        <v>183</v>
      </c>
      <c r="W196" s="26"/>
      <c r="X196" s="26">
        <v>1</v>
      </c>
      <c r="Y196" s="26">
        <v>2</v>
      </c>
      <c r="Z196" s="26">
        <v>1</v>
      </c>
    </row>
    <row r="197" spans="1:26" x14ac:dyDescent="0.3">
      <c r="A197" s="44" t="s">
        <v>111</v>
      </c>
      <c r="B197" s="26"/>
      <c r="C197" s="26"/>
      <c r="D197" s="26"/>
      <c r="E197" s="26"/>
      <c r="F197" s="26">
        <v>2</v>
      </c>
      <c r="G197" s="26">
        <v>1</v>
      </c>
      <c r="H197" s="26"/>
      <c r="I197" s="26">
        <v>1</v>
      </c>
      <c r="J197" s="26">
        <v>4</v>
      </c>
      <c r="K197" s="26"/>
      <c r="L197" s="27">
        <v>2</v>
      </c>
      <c r="M197" s="26"/>
      <c r="N197" s="26"/>
      <c r="O197" s="26">
        <v>1</v>
      </c>
      <c r="P197" s="26">
        <v>3</v>
      </c>
      <c r="Q197" s="26">
        <v>6</v>
      </c>
      <c r="R197" s="26">
        <v>4</v>
      </c>
      <c r="S197" s="26">
        <v>1</v>
      </c>
      <c r="T197" s="28" t="s">
        <v>183</v>
      </c>
      <c r="U197" s="27">
        <v>2</v>
      </c>
      <c r="V197" s="26">
        <v>1</v>
      </c>
      <c r="W197" s="26">
        <v>8</v>
      </c>
      <c r="X197" s="26">
        <v>6</v>
      </c>
      <c r="Y197" s="26"/>
      <c r="Z197" s="26"/>
    </row>
    <row r="198" spans="1:26" x14ac:dyDescent="0.3">
      <c r="A198" s="44" t="s">
        <v>112</v>
      </c>
      <c r="B198" s="26">
        <v>8</v>
      </c>
      <c r="C198" s="26">
        <v>4</v>
      </c>
      <c r="D198" s="26">
        <v>5</v>
      </c>
      <c r="E198" s="26">
        <v>9</v>
      </c>
      <c r="F198" s="26">
        <v>43</v>
      </c>
      <c r="G198" s="26">
        <v>42</v>
      </c>
      <c r="H198" s="26">
        <v>45</v>
      </c>
      <c r="I198" s="26">
        <v>44</v>
      </c>
      <c r="J198" s="26">
        <v>26</v>
      </c>
      <c r="K198" s="26">
        <v>18</v>
      </c>
      <c r="L198" s="27">
        <v>21</v>
      </c>
      <c r="M198" s="26">
        <v>6</v>
      </c>
      <c r="N198" s="26">
        <v>25</v>
      </c>
      <c r="O198" s="26">
        <v>34</v>
      </c>
      <c r="P198" s="26">
        <v>24</v>
      </c>
      <c r="Q198" s="26">
        <v>62</v>
      </c>
      <c r="R198" s="26">
        <v>38</v>
      </c>
      <c r="S198" s="26">
        <v>35</v>
      </c>
      <c r="T198" s="26">
        <v>51</v>
      </c>
      <c r="U198" s="27">
        <v>48</v>
      </c>
      <c r="V198" s="26">
        <v>36</v>
      </c>
      <c r="W198" s="26">
        <v>12</v>
      </c>
      <c r="X198" s="26">
        <v>35</v>
      </c>
      <c r="Y198" s="26">
        <v>24</v>
      </c>
      <c r="Z198" s="26">
        <v>68</v>
      </c>
    </row>
    <row r="199" spans="1:26" x14ac:dyDescent="0.3">
      <c r="A199" s="44" t="s">
        <v>113</v>
      </c>
      <c r="B199" s="26">
        <v>97</v>
      </c>
      <c r="C199" s="26">
        <v>105</v>
      </c>
      <c r="D199" s="26">
        <v>146</v>
      </c>
      <c r="E199" s="26">
        <v>144</v>
      </c>
      <c r="F199" s="26">
        <v>28</v>
      </c>
      <c r="G199" s="26">
        <v>27</v>
      </c>
      <c r="H199" s="26">
        <v>41</v>
      </c>
      <c r="I199" s="26">
        <v>45</v>
      </c>
      <c r="J199" s="26">
        <v>61</v>
      </c>
      <c r="K199" s="26">
        <v>26</v>
      </c>
      <c r="L199" s="27">
        <v>31</v>
      </c>
      <c r="M199" s="26">
        <v>25</v>
      </c>
      <c r="N199" s="26">
        <v>45</v>
      </c>
      <c r="O199" s="26">
        <v>79</v>
      </c>
      <c r="P199" s="26">
        <v>59</v>
      </c>
      <c r="Q199" s="26">
        <v>53</v>
      </c>
      <c r="R199" s="26">
        <v>52</v>
      </c>
      <c r="S199" s="26">
        <v>55</v>
      </c>
      <c r="T199" s="26">
        <v>55</v>
      </c>
      <c r="U199" s="27">
        <v>46</v>
      </c>
      <c r="V199" s="26">
        <v>61</v>
      </c>
      <c r="W199" s="26">
        <v>88</v>
      </c>
      <c r="X199" s="26">
        <v>133</v>
      </c>
      <c r="Y199" s="26">
        <v>77</v>
      </c>
      <c r="Z199" s="26">
        <v>45</v>
      </c>
    </row>
    <row r="200" spans="1:26" x14ac:dyDescent="0.3">
      <c r="A200" s="44" t="s">
        <v>276</v>
      </c>
      <c r="B200" s="26"/>
      <c r="C200" s="26">
        <v>3</v>
      </c>
      <c r="D200" s="26">
        <v>4</v>
      </c>
      <c r="E200" s="26"/>
      <c r="F200" s="26"/>
      <c r="G200" s="26"/>
      <c r="H200" s="26"/>
      <c r="I200" s="26"/>
      <c r="J200" s="26"/>
      <c r="K200" s="26"/>
      <c r="L200" s="27"/>
      <c r="M200" s="26"/>
      <c r="N200" s="26"/>
      <c r="O200" s="26"/>
      <c r="P200" s="26"/>
      <c r="Q200" s="26"/>
      <c r="R200" s="26"/>
      <c r="S200" s="26"/>
      <c r="T200" s="26"/>
      <c r="U200" s="27"/>
      <c r="V200" s="26"/>
      <c r="W200" s="26"/>
      <c r="X200" s="26"/>
      <c r="Y200" s="26"/>
      <c r="Z200" s="26"/>
    </row>
    <row r="201" spans="1:26" x14ac:dyDescent="0.3">
      <c r="A201" s="44" t="s">
        <v>114</v>
      </c>
      <c r="B201" s="26"/>
      <c r="C201" s="26"/>
      <c r="D201" s="26"/>
      <c r="E201" s="26"/>
      <c r="F201" s="29">
        <v>1</v>
      </c>
      <c r="G201" s="26"/>
      <c r="H201" s="26"/>
      <c r="I201" s="26"/>
      <c r="J201" s="26"/>
      <c r="K201" s="26"/>
      <c r="L201" s="27"/>
      <c r="M201" s="26"/>
      <c r="N201" s="26"/>
      <c r="O201" s="26"/>
      <c r="P201" s="29">
        <v>1</v>
      </c>
      <c r="Q201" s="26"/>
      <c r="R201" s="30"/>
      <c r="S201" s="26"/>
      <c r="T201" s="26"/>
      <c r="U201" s="27"/>
      <c r="V201" s="26"/>
      <c r="W201" s="26"/>
      <c r="X201" s="26"/>
      <c r="Y201" s="29">
        <v>2</v>
      </c>
      <c r="Z201" s="26"/>
    </row>
    <row r="202" spans="1:26" x14ac:dyDescent="0.3">
      <c r="A202" s="44" t="s">
        <v>115</v>
      </c>
      <c r="B202" s="26">
        <v>3</v>
      </c>
      <c r="C202" s="26"/>
      <c r="D202" s="26"/>
      <c r="E202" s="26">
        <v>4</v>
      </c>
      <c r="F202" s="26"/>
      <c r="G202" s="26"/>
      <c r="H202" s="26"/>
      <c r="I202" s="26"/>
      <c r="J202" s="26"/>
      <c r="K202" s="26"/>
      <c r="L202" s="27"/>
      <c r="M202" s="26"/>
      <c r="N202" s="26"/>
      <c r="O202" s="26"/>
      <c r="P202" s="26"/>
      <c r="Q202" s="26"/>
      <c r="R202" s="26"/>
      <c r="S202" s="26">
        <v>1</v>
      </c>
      <c r="T202" s="26">
        <v>1</v>
      </c>
      <c r="U202" s="27"/>
      <c r="V202" s="26">
        <v>1</v>
      </c>
      <c r="W202" s="26"/>
      <c r="X202" s="26">
        <v>1</v>
      </c>
      <c r="Y202" s="26"/>
      <c r="Z202" s="26">
        <v>1</v>
      </c>
    </row>
    <row r="203" spans="1:26" x14ac:dyDescent="0.3">
      <c r="A203" s="44" t="s">
        <v>256</v>
      </c>
      <c r="B203" s="26"/>
      <c r="C203" s="26"/>
      <c r="D203" s="26"/>
      <c r="E203" s="26"/>
      <c r="F203" s="26"/>
      <c r="G203" s="26"/>
      <c r="H203" s="26"/>
      <c r="I203" s="26"/>
      <c r="J203" s="26"/>
      <c r="K203" s="26"/>
      <c r="L203" s="27"/>
      <c r="M203" s="26"/>
      <c r="N203" s="26"/>
      <c r="O203" s="26"/>
      <c r="P203" s="26"/>
      <c r="Q203" s="26">
        <v>1</v>
      </c>
      <c r="R203" s="26"/>
      <c r="S203" s="26"/>
      <c r="T203" s="26"/>
      <c r="U203" s="27"/>
      <c r="V203" s="26"/>
      <c r="W203" s="26"/>
      <c r="X203" s="26"/>
      <c r="Y203" s="26"/>
      <c r="Z203" s="26"/>
    </row>
    <row r="204" spans="1:26" x14ac:dyDescent="0.3">
      <c r="A204" s="44" t="s">
        <v>116</v>
      </c>
      <c r="B204" s="26">
        <v>2</v>
      </c>
      <c r="C204" s="26">
        <v>1</v>
      </c>
      <c r="D204" s="26">
        <v>2</v>
      </c>
      <c r="E204" s="26">
        <v>1</v>
      </c>
      <c r="F204" s="26">
        <v>1</v>
      </c>
      <c r="G204" s="26"/>
      <c r="H204" s="26"/>
      <c r="I204" s="26"/>
      <c r="J204" s="26"/>
      <c r="K204" s="26">
        <v>1</v>
      </c>
      <c r="L204" s="31" t="s">
        <v>183</v>
      </c>
      <c r="M204" s="26"/>
      <c r="N204" s="26">
        <v>1</v>
      </c>
      <c r="O204" s="26"/>
      <c r="P204" s="26"/>
      <c r="Q204" s="26">
        <v>3</v>
      </c>
      <c r="R204" s="26">
        <v>1</v>
      </c>
      <c r="S204" s="26">
        <v>1</v>
      </c>
      <c r="T204" s="26">
        <v>1</v>
      </c>
      <c r="U204" s="27">
        <v>1</v>
      </c>
      <c r="V204" s="26"/>
      <c r="W204" s="26">
        <v>2</v>
      </c>
      <c r="X204" s="26"/>
      <c r="Y204" s="26"/>
      <c r="Z204" s="26"/>
    </row>
    <row r="205" spans="1:26" x14ac:dyDescent="0.3">
      <c r="A205" s="44" t="s">
        <v>117</v>
      </c>
      <c r="B205" s="26"/>
      <c r="C205" s="26"/>
      <c r="D205" s="26"/>
      <c r="E205" s="26"/>
      <c r="F205" s="26"/>
      <c r="G205" s="26"/>
      <c r="H205" s="26">
        <v>2</v>
      </c>
      <c r="I205" s="26"/>
      <c r="J205" s="26">
        <v>2</v>
      </c>
      <c r="K205" s="26">
        <v>1</v>
      </c>
      <c r="L205" s="27"/>
      <c r="M205" s="26">
        <v>1</v>
      </c>
      <c r="N205" s="26">
        <v>1</v>
      </c>
      <c r="O205" s="26">
        <v>2</v>
      </c>
      <c r="P205" s="26"/>
      <c r="Q205" s="26">
        <v>3</v>
      </c>
      <c r="R205" s="26"/>
      <c r="S205" s="26"/>
      <c r="T205" s="26"/>
      <c r="U205" s="27"/>
      <c r="V205" s="26"/>
      <c r="W205" s="26"/>
      <c r="X205" s="26"/>
      <c r="Y205" s="26"/>
      <c r="Z205" s="26"/>
    </row>
    <row r="206" spans="1:26" x14ac:dyDescent="0.3">
      <c r="A206" s="44" t="s">
        <v>118</v>
      </c>
      <c r="B206" s="26"/>
      <c r="C206" s="26"/>
      <c r="D206" s="26"/>
      <c r="E206" s="26"/>
      <c r="F206" s="26"/>
      <c r="G206" s="26"/>
      <c r="H206" s="26"/>
      <c r="I206" s="26">
        <v>1</v>
      </c>
      <c r="J206" s="26"/>
      <c r="K206" s="26"/>
      <c r="L206" s="27">
        <v>1</v>
      </c>
      <c r="M206" s="26">
        <v>1</v>
      </c>
      <c r="N206" s="26"/>
      <c r="O206" s="26">
        <v>1</v>
      </c>
      <c r="P206" s="26">
        <v>1</v>
      </c>
      <c r="Q206" s="26">
        <v>1</v>
      </c>
      <c r="R206" s="26">
        <v>1</v>
      </c>
      <c r="S206" s="26"/>
      <c r="T206" s="26">
        <v>2</v>
      </c>
      <c r="U206" s="27">
        <v>1</v>
      </c>
      <c r="V206" s="26">
        <v>4</v>
      </c>
      <c r="W206" s="28" t="s">
        <v>183</v>
      </c>
      <c r="X206" s="26"/>
      <c r="Y206" s="26">
        <v>2</v>
      </c>
      <c r="Z206" s="26">
        <v>6</v>
      </c>
    </row>
    <row r="207" spans="1:26" x14ac:dyDescent="0.3">
      <c r="A207" s="44" t="s">
        <v>119</v>
      </c>
      <c r="B207" s="26">
        <v>3</v>
      </c>
      <c r="C207" s="26">
        <v>6</v>
      </c>
      <c r="D207" s="26">
        <v>3</v>
      </c>
      <c r="E207" s="26">
        <v>9</v>
      </c>
      <c r="F207" s="26">
        <v>8</v>
      </c>
      <c r="G207" s="26">
        <v>4</v>
      </c>
      <c r="H207" s="26">
        <v>2</v>
      </c>
      <c r="I207" s="26">
        <v>4</v>
      </c>
      <c r="J207" s="26">
        <v>3</v>
      </c>
      <c r="K207" s="26">
        <v>1</v>
      </c>
      <c r="L207" s="27">
        <v>2</v>
      </c>
      <c r="M207" s="26">
        <v>1</v>
      </c>
      <c r="N207" s="26">
        <v>3</v>
      </c>
      <c r="O207" s="26">
        <v>7</v>
      </c>
      <c r="P207" s="26">
        <v>2</v>
      </c>
      <c r="Q207" s="26">
        <v>6</v>
      </c>
      <c r="R207" s="26"/>
      <c r="S207" s="26">
        <v>7</v>
      </c>
      <c r="T207" s="26">
        <v>1</v>
      </c>
      <c r="U207" s="27">
        <v>1</v>
      </c>
      <c r="V207" s="26">
        <v>2</v>
      </c>
      <c r="W207" s="26">
        <v>1</v>
      </c>
      <c r="X207" s="26">
        <v>5</v>
      </c>
      <c r="Y207" s="26">
        <v>4</v>
      </c>
      <c r="Z207" s="26">
        <v>3</v>
      </c>
    </row>
    <row r="208" spans="1:26" x14ac:dyDescent="0.3">
      <c r="A208" s="44" t="s">
        <v>120</v>
      </c>
      <c r="B208" s="26"/>
      <c r="C208" s="26"/>
      <c r="D208" s="26">
        <v>1</v>
      </c>
      <c r="E208" s="26">
        <v>1</v>
      </c>
      <c r="F208" s="26">
        <v>1</v>
      </c>
      <c r="G208" s="26"/>
      <c r="H208" s="26"/>
      <c r="I208" s="26">
        <v>3</v>
      </c>
      <c r="J208" s="26"/>
      <c r="K208" s="26"/>
      <c r="L208" s="27">
        <v>1</v>
      </c>
      <c r="M208" s="26"/>
      <c r="N208" s="26"/>
      <c r="O208" s="26"/>
      <c r="P208" s="26"/>
      <c r="Q208" s="26">
        <v>1</v>
      </c>
      <c r="R208" s="28">
        <v>5</v>
      </c>
      <c r="S208" s="26"/>
      <c r="T208" s="26"/>
      <c r="U208" s="27"/>
      <c r="V208" s="26"/>
      <c r="W208" s="26"/>
      <c r="X208" s="26"/>
      <c r="Y208" s="26"/>
      <c r="Z208" s="26"/>
    </row>
    <row r="209" spans="1:26" x14ac:dyDescent="0.3">
      <c r="A209" s="44" t="s">
        <v>151</v>
      </c>
      <c r="B209" s="26"/>
      <c r="C209" s="26"/>
      <c r="D209" s="26"/>
      <c r="E209" s="26"/>
      <c r="F209" s="26"/>
      <c r="G209" s="26"/>
      <c r="H209" s="26">
        <v>1</v>
      </c>
      <c r="I209" s="26"/>
      <c r="J209" s="26"/>
      <c r="K209" s="26"/>
      <c r="L209" s="27"/>
      <c r="M209" s="26">
        <v>1</v>
      </c>
      <c r="N209" s="26"/>
      <c r="O209" s="26"/>
      <c r="P209" s="26"/>
      <c r="Q209" s="26"/>
      <c r="R209" s="26"/>
      <c r="S209" s="26"/>
      <c r="T209" s="26"/>
      <c r="U209" s="27"/>
      <c r="V209" s="26"/>
      <c r="W209" s="26"/>
      <c r="X209" s="26"/>
      <c r="Y209" s="26"/>
      <c r="Z209" s="26"/>
    </row>
    <row r="210" spans="1:26" x14ac:dyDescent="0.3">
      <c r="A210" s="44" t="s">
        <v>121</v>
      </c>
      <c r="B210" s="26"/>
      <c r="C210" s="26"/>
      <c r="D210" s="26"/>
      <c r="E210" s="26"/>
      <c r="F210" s="26"/>
      <c r="G210" s="26"/>
      <c r="H210" s="26"/>
      <c r="I210" s="26"/>
      <c r="J210" s="26"/>
      <c r="K210" s="26"/>
      <c r="L210" s="27"/>
      <c r="M210" s="26"/>
      <c r="N210" s="26"/>
      <c r="O210" s="26"/>
      <c r="P210" s="26"/>
      <c r="Q210" s="26"/>
      <c r="R210" s="26"/>
      <c r="S210" s="26"/>
      <c r="T210" s="26"/>
      <c r="U210" s="27"/>
      <c r="V210" s="26"/>
      <c r="W210" s="26"/>
      <c r="X210" s="26">
        <v>1</v>
      </c>
      <c r="Y210" s="26">
        <v>3</v>
      </c>
      <c r="Z210" s="26">
        <v>1</v>
      </c>
    </row>
    <row r="211" spans="1:26" x14ac:dyDescent="0.3">
      <c r="A211" s="45" t="s">
        <v>122</v>
      </c>
      <c r="B211" s="26"/>
      <c r="C211" s="26"/>
      <c r="D211" s="26"/>
      <c r="E211" s="26"/>
      <c r="F211" s="26">
        <v>2</v>
      </c>
      <c r="G211" s="26"/>
      <c r="H211" s="26"/>
      <c r="I211" s="26">
        <v>1</v>
      </c>
      <c r="J211" s="26"/>
      <c r="K211" s="26">
        <v>4</v>
      </c>
      <c r="L211" s="27"/>
      <c r="M211" s="26">
        <v>2</v>
      </c>
      <c r="N211" s="26"/>
      <c r="O211" s="26"/>
      <c r="P211" s="26"/>
      <c r="Q211" s="26"/>
      <c r="R211" s="26">
        <v>1</v>
      </c>
      <c r="S211" s="26">
        <v>4</v>
      </c>
      <c r="T211" s="26"/>
      <c r="U211" s="27"/>
      <c r="V211" s="26"/>
      <c r="W211" s="26"/>
      <c r="X211" s="26"/>
      <c r="Y211" s="26">
        <v>2</v>
      </c>
      <c r="Z211" s="26"/>
    </row>
    <row r="212" spans="1:26" x14ac:dyDescent="0.3">
      <c r="A212" s="44" t="s">
        <v>123</v>
      </c>
      <c r="B212" s="26"/>
      <c r="C212" s="26"/>
      <c r="D212" s="26"/>
      <c r="E212" s="26"/>
      <c r="F212" s="26"/>
      <c r="G212" s="26"/>
      <c r="H212" s="28" t="s">
        <v>183</v>
      </c>
      <c r="I212" s="26"/>
      <c r="J212" s="26"/>
      <c r="K212" s="26"/>
      <c r="L212" s="27">
        <v>1</v>
      </c>
      <c r="M212" s="26"/>
      <c r="N212" s="26"/>
      <c r="O212" s="26"/>
      <c r="P212" s="26"/>
      <c r="Q212" s="26"/>
      <c r="R212" s="26"/>
      <c r="S212" s="26">
        <v>1</v>
      </c>
      <c r="T212" s="26"/>
      <c r="U212" s="27" t="s">
        <v>183</v>
      </c>
      <c r="V212" s="28" t="s">
        <v>183</v>
      </c>
      <c r="W212" s="28" t="s">
        <v>183</v>
      </c>
      <c r="X212" s="26"/>
      <c r="Y212" s="26">
        <v>1</v>
      </c>
      <c r="Z212" s="26">
        <v>2</v>
      </c>
    </row>
    <row r="213" spans="1:26" x14ac:dyDescent="0.3">
      <c r="A213" s="44" t="s">
        <v>241</v>
      </c>
      <c r="B213" s="26"/>
      <c r="C213" s="26"/>
      <c r="D213" s="26">
        <v>2</v>
      </c>
      <c r="E213" s="26"/>
      <c r="F213" s="26">
        <v>7</v>
      </c>
      <c r="G213" s="26">
        <v>9</v>
      </c>
      <c r="H213" s="26">
        <v>9</v>
      </c>
      <c r="I213" s="26">
        <v>19</v>
      </c>
      <c r="J213" s="26">
        <v>14</v>
      </c>
      <c r="K213" s="26">
        <v>14</v>
      </c>
      <c r="L213" s="27">
        <v>16</v>
      </c>
      <c r="M213" s="26">
        <v>12</v>
      </c>
      <c r="N213" s="26">
        <v>9</v>
      </c>
      <c r="O213" s="26">
        <v>11</v>
      </c>
      <c r="P213" s="26">
        <v>4</v>
      </c>
      <c r="Q213" s="26">
        <v>16</v>
      </c>
      <c r="R213" s="26">
        <v>10</v>
      </c>
      <c r="S213" s="26">
        <v>6</v>
      </c>
      <c r="T213" s="26">
        <v>9</v>
      </c>
      <c r="U213" s="27">
        <v>9</v>
      </c>
      <c r="V213" s="26">
        <v>10</v>
      </c>
      <c r="W213" s="26">
        <v>12</v>
      </c>
      <c r="X213" s="26">
        <v>4</v>
      </c>
      <c r="Y213" s="26">
        <v>8</v>
      </c>
      <c r="Z213" s="26">
        <v>26</v>
      </c>
    </row>
    <row r="214" spans="1:26" x14ac:dyDescent="0.3">
      <c r="A214" s="44" t="s">
        <v>257</v>
      </c>
      <c r="B214" s="26">
        <v>3</v>
      </c>
      <c r="C214" s="26">
        <v>3</v>
      </c>
      <c r="D214" s="26">
        <v>2</v>
      </c>
      <c r="E214" s="26">
        <v>1</v>
      </c>
      <c r="F214" s="26">
        <v>1</v>
      </c>
      <c r="G214" s="26">
        <v>1</v>
      </c>
      <c r="H214" s="26">
        <v>1</v>
      </c>
      <c r="I214" s="26">
        <v>5</v>
      </c>
      <c r="J214" s="26">
        <v>3</v>
      </c>
      <c r="K214" s="26">
        <v>1</v>
      </c>
      <c r="L214" s="27">
        <v>1</v>
      </c>
      <c r="M214" s="26"/>
      <c r="N214" s="26">
        <v>3</v>
      </c>
      <c r="O214" s="26">
        <v>1</v>
      </c>
      <c r="P214" s="26">
        <v>1</v>
      </c>
      <c r="Q214" s="26">
        <v>1</v>
      </c>
      <c r="R214" s="26"/>
      <c r="S214" s="26">
        <v>3</v>
      </c>
      <c r="T214" s="26">
        <v>16</v>
      </c>
      <c r="U214" s="27">
        <v>1</v>
      </c>
      <c r="V214" s="26">
        <v>23</v>
      </c>
      <c r="W214" s="26">
        <v>5</v>
      </c>
      <c r="X214" s="26">
        <v>17</v>
      </c>
      <c r="Y214" s="26">
        <v>7</v>
      </c>
      <c r="Z214" s="26">
        <v>7</v>
      </c>
    </row>
    <row r="215" spans="1:26" x14ac:dyDescent="0.3">
      <c r="A215" s="44" t="s">
        <v>124</v>
      </c>
      <c r="B215" s="26">
        <v>5</v>
      </c>
      <c r="C215" s="26"/>
      <c r="D215" s="26">
        <v>1</v>
      </c>
      <c r="E215" s="26">
        <v>4</v>
      </c>
      <c r="F215" s="26">
        <v>9</v>
      </c>
      <c r="G215" s="26">
        <v>16</v>
      </c>
      <c r="H215" s="26">
        <v>20</v>
      </c>
      <c r="I215" s="26">
        <v>22</v>
      </c>
      <c r="J215" s="26">
        <v>22</v>
      </c>
      <c r="K215" s="26">
        <v>21</v>
      </c>
      <c r="L215" s="27">
        <v>32</v>
      </c>
      <c r="M215" s="26">
        <v>17</v>
      </c>
      <c r="N215" s="26">
        <v>23</v>
      </c>
      <c r="O215" s="26">
        <v>28</v>
      </c>
      <c r="P215" s="26">
        <v>16</v>
      </c>
      <c r="Q215" s="26">
        <v>19</v>
      </c>
      <c r="R215" s="26">
        <v>27</v>
      </c>
      <c r="S215" s="26">
        <v>3</v>
      </c>
      <c r="T215" s="26">
        <v>6</v>
      </c>
      <c r="U215" s="27">
        <v>26</v>
      </c>
      <c r="V215" s="26">
        <v>24</v>
      </c>
      <c r="W215" s="26">
        <v>29</v>
      </c>
      <c r="X215" s="26">
        <v>22</v>
      </c>
      <c r="Y215" s="26">
        <v>8</v>
      </c>
      <c r="Z215" s="26">
        <v>25</v>
      </c>
    </row>
    <row r="216" spans="1:26" x14ac:dyDescent="0.3">
      <c r="A216" s="44" t="s">
        <v>125</v>
      </c>
      <c r="B216" s="26">
        <v>2</v>
      </c>
      <c r="C216" s="26"/>
      <c r="D216" s="26">
        <v>1</v>
      </c>
      <c r="E216" s="26"/>
      <c r="F216" s="26">
        <v>1</v>
      </c>
      <c r="G216" s="26">
        <v>1</v>
      </c>
      <c r="H216" s="26">
        <v>1</v>
      </c>
      <c r="I216" s="26">
        <v>1</v>
      </c>
      <c r="J216" s="26">
        <v>5</v>
      </c>
      <c r="K216" s="26"/>
      <c r="L216" s="27">
        <v>1</v>
      </c>
      <c r="M216" s="26">
        <v>1</v>
      </c>
      <c r="N216" s="26">
        <v>4</v>
      </c>
      <c r="O216" s="26">
        <v>4</v>
      </c>
      <c r="P216" s="26">
        <v>2</v>
      </c>
      <c r="Q216" s="26">
        <v>3</v>
      </c>
      <c r="R216" s="26">
        <v>5</v>
      </c>
      <c r="S216" s="26">
        <v>3</v>
      </c>
      <c r="T216" s="26">
        <v>4</v>
      </c>
      <c r="U216" s="27">
        <v>6</v>
      </c>
      <c r="V216" s="26">
        <v>7</v>
      </c>
      <c r="W216" s="26">
        <v>1</v>
      </c>
      <c r="X216" s="26">
        <v>11</v>
      </c>
      <c r="Y216" s="26">
        <v>3</v>
      </c>
      <c r="Z216" s="26">
        <v>3</v>
      </c>
    </row>
    <row r="217" spans="1:26" x14ac:dyDescent="0.3">
      <c r="A217" s="44" t="s">
        <v>201</v>
      </c>
      <c r="B217" s="26"/>
      <c r="C217" s="26">
        <v>2</v>
      </c>
      <c r="D217" s="26">
        <v>1</v>
      </c>
      <c r="E217" s="26"/>
      <c r="F217" s="26">
        <v>1</v>
      </c>
      <c r="G217" s="26"/>
      <c r="H217" s="26"/>
      <c r="I217" s="26"/>
      <c r="J217" s="26"/>
      <c r="K217" s="26"/>
      <c r="L217" s="27"/>
      <c r="M217" s="26"/>
      <c r="N217" s="26"/>
      <c r="O217" s="26"/>
      <c r="P217" s="26"/>
      <c r="Q217" s="26"/>
      <c r="R217" s="26"/>
      <c r="S217" s="26"/>
      <c r="T217" s="26"/>
      <c r="U217" s="27"/>
      <c r="V217" s="26"/>
      <c r="W217" s="26"/>
      <c r="X217" s="26"/>
      <c r="Y217" s="26"/>
      <c r="Z217" s="26"/>
    </row>
    <row r="218" spans="1:26" x14ac:dyDescent="0.3">
      <c r="A218" s="44" t="s">
        <v>173</v>
      </c>
      <c r="B218" s="26"/>
      <c r="C218" s="26"/>
      <c r="D218" s="26"/>
      <c r="E218" s="26"/>
      <c r="F218" s="26"/>
      <c r="G218" s="26"/>
      <c r="H218" s="26"/>
      <c r="I218" s="29"/>
      <c r="J218" s="29"/>
      <c r="K218" s="29"/>
      <c r="L218" s="27"/>
      <c r="M218" s="29"/>
      <c r="N218" s="26"/>
      <c r="O218" s="26"/>
      <c r="P218" s="26"/>
      <c r="Q218" s="26"/>
      <c r="R218" s="26"/>
      <c r="S218" s="26"/>
      <c r="T218" s="26"/>
      <c r="U218" s="27"/>
      <c r="V218" s="26"/>
      <c r="W218" s="29">
        <v>1</v>
      </c>
      <c r="X218" s="29">
        <v>1</v>
      </c>
      <c r="Y218" s="26"/>
      <c r="Z218" s="26"/>
    </row>
    <row r="219" spans="1:26" x14ac:dyDescent="0.3">
      <c r="A219" s="44" t="s">
        <v>126</v>
      </c>
      <c r="B219" s="26"/>
      <c r="C219" s="26"/>
      <c r="D219" s="26"/>
      <c r="E219" s="26"/>
      <c r="F219" s="26">
        <v>4</v>
      </c>
      <c r="G219" s="26"/>
      <c r="H219" s="26"/>
      <c r="I219" s="26">
        <v>4</v>
      </c>
      <c r="J219" s="26">
        <v>7</v>
      </c>
      <c r="K219" s="26">
        <v>3</v>
      </c>
      <c r="L219" s="27">
        <v>1</v>
      </c>
      <c r="M219" s="26">
        <v>6</v>
      </c>
      <c r="N219" s="26">
        <v>1</v>
      </c>
      <c r="O219" s="26">
        <v>5</v>
      </c>
      <c r="P219" s="26">
        <v>4</v>
      </c>
      <c r="Q219" s="26">
        <v>5</v>
      </c>
      <c r="R219" s="26">
        <v>6</v>
      </c>
      <c r="S219" s="26"/>
      <c r="T219" s="26"/>
      <c r="U219" s="27">
        <v>3</v>
      </c>
      <c r="V219" s="26"/>
      <c r="W219" s="26"/>
      <c r="X219" s="26">
        <v>10</v>
      </c>
      <c r="Y219" s="26"/>
      <c r="Z219" s="26">
        <v>14</v>
      </c>
    </row>
    <row r="220" spans="1:26" x14ac:dyDescent="0.3">
      <c r="A220" s="44" t="s">
        <v>127</v>
      </c>
      <c r="B220" s="26"/>
      <c r="C220" s="26"/>
      <c r="D220" s="26"/>
      <c r="E220" s="26"/>
      <c r="F220" s="26"/>
      <c r="G220" s="26"/>
      <c r="H220" s="26"/>
      <c r="I220" s="26"/>
      <c r="J220" s="26"/>
      <c r="K220" s="26"/>
      <c r="L220" s="26"/>
      <c r="M220" s="26"/>
      <c r="N220" s="26"/>
      <c r="O220" s="26"/>
      <c r="P220" s="26"/>
      <c r="Q220" s="26"/>
      <c r="R220" s="26"/>
      <c r="S220" s="26"/>
      <c r="T220" s="26"/>
      <c r="U220" s="27"/>
      <c r="V220" s="26"/>
      <c r="W220" s="26"/>
      <c r="X220" s="26"/>
      <c r="Y220" s="26">
        <v>1</v>
      </c>
      <c r="Z220" s="26">
        <v>2</v>
      </c>
    </row>
    <row r="221" spans="1:26" x14ac:dyDescent="0.3">
      <c r="A221" s="44" t="s">
        <v>184</v>
      </c>
      <c r="B221" s="32">
        <v>74</v>
      </c>
      <c r="C221" s="32">
        <v>62.5</v>
      </c>
      <c r="D221" s="32">
        <v>47</v>
      </c>
      <c r="E221" s="32">
        <v>26</v>
      </c>
      <c r="F221" s="32">
        <f t="shared" ref="F221:M221" si="5">F4</f>
        <v>30.15</v>
      </c>
      <c r="G221" s="32">
        <f t="shared" si="5"/>
        <v>39.1</v>
      </c>
      <c r="H221" s="32">
        <f t="shared" si="5"/>
        <v>51.24</v>
      </c>
      <c r="I221" s="32">
        <f t="shared" si="5"/>
        <v>54.1</v>
      </c>
      <c r="J221" s="32">
        <f t="shared" si="5"/>
        <v>77.400000000000006</v>
      </c>
      <c r="K221" s="32">
        <f t="shared" si="5"/>
        <v>86.3</v>
      </c>
      <c r="L221" s="32">
        <f t="shared" si="5"/>
        <v>98.42</v>
      </c>
      <c r="M221" s="32">
        <f t="shared" si="5"/>
        <v>115.2</v>
      </c>
      <c r="N221" s="26">
        <v>124.15</v>
      </c>
      <c r="O221" s="32">
        <f>O4</f>
        <v>150.16999999999999</v>
      </c>
      <c r="P221" s="32">
        <f>P4</f>
        <v>180.3</v>
      </c>
      <c r="Q221" s="32">
        <f>Q4</f>
        <v>214.2</v>
      </c>
      <c r="R221" s="32">
        <f>R4</f>
        <v>241.29</v>
      </c>
      <c r="S221" s="26">
        <v>252.2</v>
      </c>
      <c r="T221" s="26">
        <v>258.11</v>
      </c>
      <c r="U221" s="33">
        <f>U4</f>
        <v>258.24</v>
      </c>
      <c r="V221" s="26">
        <v>40.049999999999997</v>
      </c>
      <c r="W221" s="26">
        <v>259.18</v>
      </c>
      <c r="X221" s="26">
        <v>259.33</v>
      </c>
      <c r="Y221" s="26">
        <v>260.2</v>
      </c>
      <c r="Z221" s="32">
        <f>Z4</f>
        <v>262.69</v>
      </c>
    </row>
    <row r="222" spans="1:26" x14ac:dyDescent="0.3">
      <c r="A222" s="44" t="s">
        <v>175</v>
      </c>
      <c r="B222" s="34">
        <f t="shared" ref="B222:Z222" si="6">SUM(B28:B31)/B13</f>
        <v>8.0906148867313912E-2</v>
      </c>
      <c r="C222" s="34">
        <f t="shared" si="6"/>
        <v>4.4164037854889593E-2</v>
      </c>
      <c r="D222" s="34">
        <f t="shared" si="6"/>
        <v>4.4776119402985072E-2</v>
      </c>
      <c r="E222" s="34">
        <f t="shared" si="6"/>
        <v>8.356545961002786E-3</v>
      </c>
      <c r="F222" s="34">
        <f t="shared" si="6"/>
        <v>0.21006564551422319</v>
      </c>
      <c r="G222" s="34">
        <f t="shared" si="6"/>
        <v>0.24728850325379609</v>
      </c>
      <c r="H222" s="34">
        <f t="shared" si="6"/>
        <v>0.24235294117647058</v>
      </c>
      <c r="I222" s="34">
        <f t="shared" si="6"/>
        <v>0.2401656314699793</v>
      </c>
      <c r="J222" s="34">
        <f t="shared" si="6"/>
        <v>0.23799999999999999</v>
      </c>
      <c r="K222" s="34">
        <f t="shared" si="6"/>
        <v>0.24</v>
      </c>
      <c r="L222" s="34">
        <f t="shared" si="6"/>
        <v>0.22222222222222221</v>
      </c>
      <c r="M222" s="34">
        <f t="shared" si="6"/>
        <v>0.27988338192419826</v>
      </c>
      <c r="N222" s="34">
        <f t="shared" si="6"/>
        <v>0.19230769230769232</v>
      </c>
      <c r="O222" s="34">
        <f t="shared" si="6"/>
        <v>0.15350877192982457</v>
      </c>
      <c r="P222" s="34">
        <f t="shared" si="6"/>
        <v>0.17391304347826086</v>
      </c>
      <c r="Q222" s="34">
        <f t="shared" si="6"/>
        <v>0.15677966101694915</v>
      </c>
      <c r="R222" s="34">
        <f t="shared" si="6"/>
        <v>0.15384615384615385</v>
      </c>
      <c r="S222" s="34">
        <f t="shared" si="6"/>
        <v>0.18157181571815717</v>
      </c>
      <c r="T222" s="34">
        <f t="shared" si="6"/>
        <v>0.11697247706422019</v>
      </c>
      <c r="U222" s="34">
        <f t="shared" si="6"/>
        <v>0.10739856801909307</v>
      </c>
      <c r="V222" s="34">
        <f t="shared" si="6"/>
        <v>0.10955710955710955</v>
      </c>
      <c r="W222" s="34">
        <f t="shared" si="6"/>
        <v>0.10869565217391304</v>
      </c>
      <c r="X222" s="34">
        <f t="shared" si="6"/>
        <v>0.15559772296015181</v>
      </c>
      <c r="Y222" s="34">
        <f t="shared" si="6"/>
        <v>0.13333333333333333</v>
      </c>
      <c r="Z222" s="34">
        <f t="shared" si="6"/>
        <v>0.28436911487758948</v>
      </c>
    </row>
    <row r="223" spans="1:26" x14ac:dyDescent="0.3">
      <c r="A223" s="44" t="s">
        <v>301</v>
      </c>
      <c r="B223" s="34">
        <f t="shared" ref="B223:Z223" si="7">B28/B13</f>
        <v>5.1779935275080909E-2</v>
      </c>
      <c r="C223" s="34">
        <f t="shared" si="7"/>
        <v>4.4164037854889593E-2</v>
      </c>
      <c r="D223" s="34">
        <f t="shared" si="7"/>
        <v>4.228855721393035E-2</v>
      </c>
      <c r="E223" s="34">
        <f t="shared" si="7"/>
        <v>5.5710306406685237E-3</v>
      </c>
      <c r="F223" s="34">
        <f t="shared" si="7"/>
        <v>0.19912472647702406</v>
      </c>
      <c r="G223" s="34">
        <f t="shared" si="7"/>
        <v>0.24295010845986983</v>
      </c>
      <c r="H223" s="34">
        <f t="shared" si="7"/>
        <v>0.23764705882352941</v>
      </c>
      <c r="I223" s="34">
        <f t="shared" si="7"/>
        <v>0.23809523809523808</v>
      </c>
      <c r="J223" s="34">
        <f t="shared" si="7"/>
        <v>0.23400000000000001</v>
      </c>
      <c r="K223" s="34">
        <f t="shared" si="7"/>
        <v>0.23749999999999999</v>
      </c>
      <c r="L223" s="34">
        <f t="shared" si="7"/>
        <v>0.22004357298474944</v>
      </c>
      <c r="M223" s="34">
        <f t="shared" si="7"/>
        <v>0.27988338192419826</v>
      </c>
      <c r="N223" s="34">
        <f t="shared" si="7"/>
        <v>0.1891025641025641</v>
      </c>
      <c r="O223" s="34">
        <f t="shared" si="7"/>
        <v>0.15350877192982457</v>
      </c>
      <c r="P223" s="34">
        <f t="shared" si="7"/>
        <v>0.17391304347826086</v>
      </c>
      <c r="Q223" s="34">
        <f t="shared" si="7"/>
        <v>0.15677966101694915</v>
      </c>
      <c r="R223" s="34">
        <f t="shared" si="7"/>
        <v>0.15384615384615385</v>
      </c>
      <c r="S223" s="34">
        <f t="shared" si="7"/>
        <v>0.17886178861788618</v>
      </c>
      <c r="T223" s="34">
        <f t="shared" si="7"/>
        <v>0.11697247706422019</v>
      </c>
      <c r="U223" s="34">
        <f t="shared" si="7"/>
        <v>0.10739856801909307</v>
      </c>
      <c r="V223" s="34">
        <f t="shared" si="7"/>
        <v>9.3240093240093247E-2</v>
      </c>
      <c r="W223" s="34">
        <f t="shared" si="7"/>
        <v>0.10559006211180125</v>
      </c>
      <c r="X223" s="34">
        <f t="shared" si="7"/>
        <v>0.15559772296015181</v>
      </c>
      <c r="Y223" s="34">
        <f t="shared" si="7"/>
        <v>0.13333333333333333</v>
      </c>
      <c r="Z223" s="34">
        <f t="shared" si="7"/>
        <v>0.2824858757062147</v>
      </c>
    </row>
    <row r="224" spans="1:26" x14ac:dyDescent="0.3">
      <c r="A224" s="44" t="s">
        <v>300</v>
      </c>
      <c r="B224" s="34">
        <f t="shared" ref="B224:Z224" si="8">B199/B13</f>
        <v>0.31391585760517798</v>
      </c>
      <c r="C224" s="34">
        <f t="shared" si="8"/>
        <v>0.33123028391167192</v>
      </c>
      <c r="D224" s="34">
        <f t="shared" si="8"/>
        <v>0.36318407960199006</v>
      </c>
      <c r="E224" s="34">
        <f t="shared" si="8"/>
        <v>0.4011142061281337</v>
      </c>
      <c r="F224" s="34">
        <f t="shared" si="8"/>
        <v>6.1269146608315096E-2</v>
      </c>
      <c r="G224" s="34">
        <f t="shared" si="8"/>
        <v>5.8568329718004339E-2</v>
      </c>
      <c r="H224" s="34">
        <f t="shared" si="8"/>
        <v>9.6470588235294114E-2</v>
      </c>
      <c r="I224" s="34">
        <f t="shared" si="8"/>
        <v>9.3167701863354033E-2</v>
      </c>
      <c r="J224" s="34">
        <f t="shared" si="8"/>
        <v>0.122</v>
      </c>
      <c r="K224" s="34">
        <f t="shared" si="8"/>
        <v>6.5000000000000002E-2</v>
      </c>
      <c r="L224" s="34">
        <f t="shared" si="8"/>
        <v>6.7538126361655779E-2</v>
      </c>
      <c r="M224" s="34">
        <f t="shared" si="8"/>
        <v>7.2886297376093298E-2</v>
      </c>
      <c r="N224" s="34">
        <f t="shared" si="8"/>
        <v>0.14423076923076922</v>
      </c>
      <c r="O224" s="34">
        <f t="shared" si="8"/>
        <v>0.17324561403508773</v>
      </c>
      <c r="P224" s="34">
        <f t="shared" si="8"/>
        <v>0.17101449275362318</v>
      </c>
      <c r="Q224" s="34">
        <f t="shared" si="8"/>
        <v>0.11228813559322035</v>
      </c>
      <c r="R224" s="34">
        <f t="shared" si="8"/>
        <v>0.13793103448275862</v>
      </c>
      <c r="S224" s="34">
        <f t="shared" si="8"/>
        <v>0.14905149051490515</v>
      </c>
      <c r="T224" s="34">
        <f t="shared" si="8"/>
        <v>0.12614678899082568</v>
      </c>
      <c r="U224" s="34">
        <f t="shared" si="8"/>
        <v>0.10978520286396182</v>
      </c>
      <c r="V224" s="34">
        <f t="shared" si="8"/>
        <v>0.14219114219114218</v>
      </c>
      <c r="W224" s="34">
        <f t="shared" si="8"/>
        <v>0.27329192546583853</v>
      </c>
      <c r="X224" s="34">
        <f t="shared" si="8"/>
        <v>0.25237191650853891</v>
      </c>
      <c r="Y224" s="34">
        <f t="shared" si="8"/>
        <v>0.25666666666666665</v>
      </c>
      <c r="Z224" s="34">
        <f t="shared" si="8"/>
        <v>8.4745762711864403E-2</v>
      </c>
    </row>
    <row r="225" spans="1:26" x14ac:dyDescent="0.3">
      <c r="A225" s="44" t="s">
        <v>299</v>
      </c>
      <c r="B225" s="34">
        <f t="shared" ref="B225:Z225" si="9">B235+B236</f>
        <v>1.6181229773462782E-2</v>
      </c>
      <c r="C225" s="34">
        <f t="shared" si="9"/>
        <v>0</v>
      </c>
      <c r="D225" s="34">
        <f t="shared" si="9"/>
        <v>7.462686567164179E-3</v>
      </c>
      <c r="E225" s="34">
        <f t="shared" si="9"/>
        <v>1.1142061281337047E-2</v>
      </c>
      <c r="F225" s="34">
        <f t="shared" si="9"/>
        <v>3.5010940919037198E-2</v>
      </c>
      <c r="G225" s="34">
        <f t="shared" si="9"/>
        <v>5.4229934924078092E-2</v>
      </c>
      <c r="H225" s="34">
        <f t="shared" si="9"/>
        <v>6.8235294117647061E-2</v>
      </c>
      <c r="I225" s="34">
        <f t="shared" si="9"/>
        <v>8.4886128364389232E-2</v>
      </c>
      <c r="J225" s="34">
        <f t="shared" si="9"/>
        <v>7.1999999999999995E-2</v>
      </c>
      <c r="K225" s="34">
        <f t="shared" si="9"/>
        <v>8.7499999999999994E-2</v>
      </c>
      <c r="L225" s="34">
        <f t="shared" si="9"/>
        <v>0.10457516339869283</v>
      </c>
      <c r="M225" s="34">
        <f t="shared" si="9"/>
        <v>8.4548104956268216E-2</v>
      </c>
      <c r="N225" s="34">
        <f t="shared" si="9"/>
        <v>0.10256410256410256</v>
      </c>
      <c r="O225" s="34">
        <f t="shared" si="9"/>
        <v>8.5526315789473673E-2</v>
      </c>
      <c r="P225" s="34">
        <f t="shared" si="9"/>
        <v>5.7971014492753624E-2</v>
      </c>
      <c r="Q225" s="34">
        <f t="shared" si="9"/>
        <v>7.4152542372881353E-2</v>
      </c>
      <c r="R225" s="34">
        <f t="shared" si="9"/>
        <v>9.8143236074270557E-2</v>
      </c>
      <c r="S225" s="34">
        <f t="shared" si="9"/>
        <v>2.4390243902439025E-2</v>
      </c>
      <c r="T225" s="34">
        <f t="shared" si="9"/>
        <v>3.4403669724770644E-2</v>
      </c>
      <c r="U225" s="34">
        <f t="shared" si="9"/>
        <v>8.3532219570405727E-2</v>
      </c>
      <c r="V225" s="34">
        <f t="shared" si="9"/>
        <v>7.9254079254079263E-2</v>
      </c>
      <c r="W225" s="34">
        <f t="shared" si="9"/>
        <v>0.12732919254658387</v>
      </c>
      <c r="X225" s="34">
        <f t="shared" si="9"/>
        <v>4.9335863377609111E-2</v>
      </c>
      <c r="Y225" s="34">
        <f t="shared" si="9"/>
        <v>5.3333333333333337E-2</v>
      </c>
      <c r="Z225" s="34">
        <f t="shared" si="9"/>
        <v>9.6045197740112997E-2</v>
      </c>
    </row>
    <row r="226" spans="1:26" x14ac:dyDescent="0.3">
      <c r="A226" s="44" t="s">
        <v>167</v>
      </c>
      <c r="B226" s="34">
        <f t="shared" ref="B226:Z226" si="10">B198/B13</f>
        <v>2.5889967637540454E-2</v>
      </c>
      <c r="C226" s="34">
        <f t="shared" si="10"/>
        <v>1.2618296529968454E-2</v>
      </c>
      <c r="D226" s="34">
        <f t="shared" si="10"/>
        <v>1.2437810945273632E-2</v>
      </c>
      <c r="E226" s="34">
        <f t="shared" si="10"/>
        <v>2.5069637883008356E-2</v>
      </c>
      <c r="F226" s="34">
        <f t="shared" si="10"/>
        <v>9.4091903719912467E-2</v>
      </c>
      <c r="G226" s="34">
        <f t="shared" si="10"/>
        <v>9.1106290672451198E-2</v>
      </c>
      <c r="H226" s="34">
        <f t="shared" si="10"/>
        <v>0.10588235294117647</v>
      </c>
      <c r="I226" s="34">
        <f t="shared" si="10"/>
        <v>9.1097308488612833E-2</v>
      </c>
      <c r="J226" s="34">
        <f t="shared" si="10"/>
        <v>5.1999999999999998E-2</v>
      </c>
      <c r="K226" s="34">
        <f t="shared" si="10"/>
        <v>4.4999999999999998E-2</v>
      </c>
      <c r="L226" s="34">
        <f t="shared" si="10"/>
        <v>4.5751633986928102E-2</v>
      </c>
      <c r="M226" s="34">
        <f t="shared" si="10"/>
        <v>1.7492711370262391E-2</v>
      </c>
      <c r="N226" s="34">
        <f t="shared" si="10"/>
        <v>8.0128205128205135E-2</v>
      </c>
      <c r="O226" s="34">
        <f t="shared" si="10"/>
        <v>7.4561403508771926E-2</v>
      </c>
      <c r="P226" s="34">
        <f t="shared" si="10"/>
        <v>6.9565217391304349E-2</v>
      </c>
      <c r="Q226" s="34">
        <f t="shared" si="10"/>
        <v>0.13135593220338984</v>
      </c>
      <c r="R226" s="34">
        <f t="shared" si="10"/>
        <v>0.10079575596816977</v>
      </c>
      <c r="S226" s="34">
        <f t="shared" si="10"/>
        <v>9.4850948509485097E-2</v>
      </c>
      <c r="T226" s="34">
        <f t="shared" si="10"/>
        <v>0.11697247706422019</v>
      </c>
      <c r="U226" s="34">
        <f t="shared" si="10"/>
        <v>0.11455847255369929</v>
      </c>
      <c r="V226" s="34">
        <f t="shared" si="10"/>
        <v>8.3916083916083919E-2</v>
      </c>
      <c r="W226" s="34">
        <f t="shared" si="10"/>
        <v>3.7267080745341616E-2</v>
      </c>
      <c r="X226" s="34">
        <f t="shared" si="10"/>
        <v>6.6413662239089177E-2</v>
      </c>
      <c r="Y226" s="34">
        <f t="shared" si="10"/>
        <v>0.08</v>
      </c>
      <c r="Z226" s="34">
        <f t="shared" si="10"/>
        <v>0.128060263653484</v>
      </c>
    </row>
    <row r="227" spans="1:26" x14ac:dyDescent="0.3">
      <c r="A227" s="44" t="s">
        <v>262</v>
      </c>
      <c r="B227" s="34">
        <f t="shared" ref="B227:Z227" si="11">B143/B13</f>
        <v>0.17152103559870549</v>
      </c>
      <c r="C227" s="34">
        <f t="shared" si="11"/>
        <v>0.19558359621451105</v>
      </c>
      <c r="D227" s="34">
        <f t="shared" si="11"/>
        <v>0.15174129353233831</v>
      </c>
      <c r="E227" s="34">
        <f t="shared" si="11"/>
        <v>0.10863509749303621</v>
      </c>
      <c r="F227" s="34">
        <f t="shared" si="11"/>
        <v>8.5339168490153175E-2</v>
      </c>
      <c r="G227" s="34">
        <f t="shared" si="11"/>
        <v>6.2906724511930592E-2</v>
      </c>
      <c r="H227" s="34">
        <f t="shared" si="11"/>
        <v>8.2352941176470587E-2</v>
      </c>
      <c r="I227" s="34">
        <f t="shared" si="11"/>
        <v>9.5238095238095233E-2</v>
      </c>
      <c r="J227" s="34">
        <f t="shared" si="11"/>
        <v>5.3999999999999999E-2</v>
      </c>
      <c r="K227" s="34">
        <f t="shared" si="11"/>
        <v>4.4999999999999998E-2</v>
      </c>
      <c r="L227" s="34">
        <f t="shared" si="11"/>
        <v>6.535947712418301E-2</v>
      </c>
      <c r="M227" s="34">
        <f t="shared" si="11"/>
        <v>2.3323615160349854E-2</v>
      </c>
      <c r="N227" s="34">
        <f t="shared" si="11"/>
        <v>2.564102564102564E-2</v>
      </c>
      <c r="O227" s="34">
        <f t="shared" si="11"/>
        <v>7.6754385964912283E-2</v>
      </c>
      <c r="P227" s="34">
        <f t="shared" si="11"/>
        <v>6.3768115942028983E-2</v>
      </c>
      <c r="Q227" s="34">
        <f t="shared" si="11"/>
        <v>6.3559322033898302E-2</v>
      </c>
      <c r="R227" s="34">
        <f t="shared" si="11"/>
        <v>4.5092838196286469E-2</v>
      </c>
      <c r="S227" s="34">
        <f t="shared" si="11"/>
        <v>4.3360433604336043E-2</v>
      </c>
      <c r="T227" s="34">
        <f t="shared" si="11"/>
        <v>6.1926605504587159E-2</v>
      </c>
      <c r="U227" s="34">
        <f t="shared" si="11"/>
        <v>6.6825775656324582E-2</v>
      </c>
      <c r="V227" s="34">
        <f t="shared" si="11"/>
        <v>6.9930069930069935E-2</v>
      </c>
      <c r="W227" s="34">
        <f t="shared" si="11"/>
        <v>3.7267080745341616E-2</v>
      </c>
      <c r="X227" s="34">
        <f t="shared" si="11"/>
        <v>3.9848197343453511E-2</v>
      </c>
      <c r="Y227" s="34">
        <f t="shared" si="11"/>
        <v>1.6666666666666666E-2</v>
      </c>
      <c r="Z227" s="34">
        <f t="shared" si="11"/>
        <v>1.6949152542372881E-2</v>
      </c>
    </row>
    <row r="228" spans="1:26" x14ac:dyDescent="0.3">
      <c r="A228" s="44" t="s">
        <v>258</v>
      </c>
      <c r="B228" s="34">
        <f t="shared" ref="B228:Z228" si="12">B156/B13</f>
        <v>0</v>
      </c>
      <c r="C228" s="34">
        <f t="shared" si="12"/>
        <v>0</v>
      </c>
      <c r="D228" s="34">
        <f t="shared" si="12"/>
        <v>0</v>
      </c>
      <c r="E228" s="34">
        <f t="shared" si="12"/>
        <v>0</v>
      </c>
      <c r="F228" s="34">
        <f t="shared" si="12"/>
        <v>9.1903719912472648E-2</v>
      </c>
      <c r="G228" s="34">
        <f t="shared" si="12"/>
        <v>7.1583514099783085E-2</v>
      </c>
      <c r="H228" s="34">
        <f t="shared" si="12"/>
        <v>2.5882352941176471E-2</v>
      </c>
      <c r="I228" s="34">
        <f t="shared" si="12"/>
        <v>1.2422360248447204E-2</v>
      </c>
      <c r="J228" s="34">
        <f t="shared" si="12"/>
        <v>3.4000000000000002E-2</v>
      </c>
      <c r="K228" s="34">
        <f t="shared" si="12"/>
        <v>6.25E-2</v>
      </c>
      <c r="L228" s="34">
        <f t="shared" si="12"/>
        <v>1.7429193899782137E-2</v>
      </c>
      <c r="M228" s="34">
        <f t="shared" si="12"/>
        <v>5.8309037900874633E-2</v>
      </c>
      <c r="N228" s="34">
        <f t="shared" si="12"/>
        <v>1.6025641025641024E-2</v>
      </c>
      <c r="O228" s="34">
        <f t="shared" si="12"/>
        <v>1.9736842105263157E-2</v>
      </c>
      <c r="P228" s="34">
        <f t="shared" si="12"/>
        <v>4.0579710144927533E-2</v>
      </c>
      <c r="Q228" s="34">
        <f t="shared" si="12"/>
        <v>2.5423728813559324E-2</v>
      </c>
      <c r="R228" s="34">
        <f t="shared" si="12"/>
        <v>2.1220159151193633E-2</v>
      </c>
      <c r="S228" s="34">
        <f t="shared" si="12"/>
        <v>4.6070460704607047E-2</v>
      </c>
      <c r="T228" s="34">
        <f t="shared" si="12"/>
        <v>1.6055045871559634E-2</v>
      </c>
      <c r="U228" s="34">
        <f t="shared" si="12"/>
        <v>2.1479713603818614E-2</v>
      </c>
      <c r="V228" s="34">
        <f t="shared" si="12"/>
        <v>0</v>
      </c>
      <c r="W228" s="34">
        <f t="shared" si="12"/>
        <v>0</v>
      </c>
      <c r="X228" s="34">
        <f t="shared" si="12"/>
        <v>0</v>
      </c>
      <c r="Y228" s="34">
        <f t="shared" si="12"/>
        <v>0</v>
      </c>
      <c r="Z228" s="34">
        <f t="shared" si="12"/>
        <v>1.6949152542372881E-2</v>
      </c>
    </row>
    <row r="229" spans="1:26" x14ac:dyDescent="0.3">
      <c r="A229" s="44" t="s">
        <v>180</v>
      </c>
      <c r="B229" s="34">
        <f t="shared" ref="B229:Z229" si="13">SUM(B75:B81)/B13</f>
        <v>3.2362459546925564E-2</v>
      </c>
      <c r="C229" s="34">
        <f t="shared" si="13"/>
        <v>6.9400630914826497E-2</v>
      </c>
      <c r="D229" s="34">
        <f t="shared" si="13"/>
        <v>2.4875621890547265E-2</v>
      </c>
      <c r="E229" s="34">
        <f t="shared" si="13"/>
        <v>4.456824512534819E-2</v>
      </c>
      <c r="F229" s="34">
        <f t="shared" si="13"/>
        <v>4.5951859956236324E-2</v>
      </c>
      <c r="G229" s="34">
        <f t="shared" si="13"/>
        <v>1.735357917570499E-2</v>
      </c>
      <c r="H229" s="34">
        <f t="shared" si="13"/>
        <v>4.4705882352941179E-2</v>
      </c>
      <c r="I229" s="34">
        <f t="shared" si="13"/>
        <v>2.8985507246376812E-2</v>
      </c>
      <c r="J229" s="34">
        <f t="shared" si="13"/>
        <v>3.5999999999999997E-2</v>
      </c>
      <c r="K229" s="34">
        <f t="shared" si="13"/>
        <v>0.04</v>
      </c>
      <c r="L229" s="34">
        <f t="shared" si="13"/>
        <v>2.3965141612200435E-2</v>
      </c>
      <c r="M229" s="34">
        <f t="shared" si="13"/>
        <v>2.3323615160349854E-2</v>
      </c>
      <c r="N229" s="34">
        <f t="shared" si="13"/>
        <v>2.8846153846153848E-2</v>
      </c>
      <c r="O229" s="34">
        <f t="shared" si="13"/>
        <v>3.2894736842105261E-2</v>
      </c>
      <c r="P229" s="34">
        <f t="shared" si="13"/>
        <v>2.8985507246376812E-2</v>
      </c>
      <c r="Q229" s="34">
        <f t="shared" si="13"/>
        <v>5.5084745762711863E-2</v>
      </c>
      <c r="R229" s="34">
        <f t="shared" si="13"/>
        <v>2.6525198938992044E-2</v>
      </c>
      <c r="S229" s="34">
        <f t="shared" si="13"/>
        <v>2.4390243902439025E-2</v>
      </c>
      <c r="T229" s="34">
        <f t="shared" si="13"/>
        <v>6.4220183486238536E-2</v>
      </c>
      <c r="U229" s="34">
        <f t="shared" si="13"/>
        <v>7.1599045346062054E-2</v>
      </c>
      <c r="V229" s="34">
        <f t="shared" si="13"/>
        <v>4.8951048951048952E-2</v>
      </c>
      <c r="W229" s="34">
        <f t="shared" si="13"/>
        <v>9.3167701863354033E-2</v>
      </c>
      <c r="X229" s="34">
        <f t="shared" si="13"/>
        <v>5.3130929791271347E-2</v>
      </c>
      <c r="Y229" s="34">
        <f t="shared" si="13"/>
        <v>5.6666666666666664E-2</v>
      </c>
      <c r="Z229" s="34">
        <f t="shared" si="13"/>
        <v>2.2598870056497175E-2</v>
      </c>
    </row>
    <row r="230" spans="1:26" x14ac:dyDescent="0.3">
      <c r="A230" s="44" t="s">
        <v>181</v>
      </c>
      <c r="B230" s="34">
        <f t="shared" ref="B230:Z230" si="14">SUM(B99:B106)/B13</f>
        <v>1.2944983818770227E-2</v>
      </c>
      <c r="C230" s="34">
        <f t="shared" si="14"/>
        <v>1.2618296529968454E-2</v>
      </c>
      <c r="D230" s="34">
        <f t="shared" si="14"/>
        <v>1.9900497512437811E-2</v>
      </c>
      <c r="E230" s="34">
        <f t="shared" si="14"/>
        <v>0.14763231197771587</v>
      </c>
      <c r="F230" s="34">
        <f t="shared" si="14"/>
        <v>0</v>
      </c>
      <c r="G230" s="34">
        <f t="shared" si="14"/>
        <v>1.0845986984815618E-2</v>
      </c>
      <c r="H230" s="34">
        <f t="shared" si="14"/>
        <v>4.7058823529411761E-3</v>
      </c>
      <c r="I230" s="34">
        <f t="shared" si="14"/>
        <v>8.2815734989648039E-3</v>
      </c>
      <c r="J230" s="34">
        <f t="shared" si="14"/>
        <v>0.01</v>
      </c>
      <c r="K230" s="34">
        <f t="shared" si="14"/>
        <v>7.4999999999999997E-3</v>
      </c>
      <c r="L230" s="34">
        <f t="shared" si="14"/>
        <v>1.7429193899782137E-2</v>
      </c>
      <c r="M230" s="34">
        <f t="shared" si="14"/>
        <v>5.8309037900874635E-3</v>
      </c>
      <c r="N230" s="34">
        <f t="shared" si="14"/>
        <v>1.6025641025641024E-2</v>
      </c>
      <c r="O230" s="34">
        <f t="shared" si="14"/>
        <v>5.4824561403508769E-2</v>
      </c>
      <c r="P230" s="34">
        <f t="shared" si="14"/>
        <v>2.0289855072463767E-2</v>
      </c>
      <c r="Q230" s="34">
        <f t="shared" si="14"/>
        <v>2.9661016949152543E-2</v>
      </c>
      <c r="R230" s="34">
        <f t="shared" si="14"/>
        <v>1.8567639257294429E-2</v>
      </c>
      <c r="S230" s="34">
        <f t="shared" si="14"/>
        <v>2.1680216802168022E-2</v>
      </c>
      <c r="T230" s="34">
        <f t="shared" si="14"/>
        <v>3.4403669724770644E-2</v>
      </c>
      <c r="U230" s="34">
        <f t="shared" si="14"/>
        <v>2.386634844868735E-2</v>
      </c>
      <c r="V230" s="34">
        <f t="shared" si="14"/>
        <v>6.75990675990676E-2</v>
      </c>
      <c r="W230" s="34">
        <f t="shared" si="14"/>
        <v>9.316770186335404E-3</v>
      </c>
      <c r="X230" s="34">
        <f t="shared" si="14"/>
        <v>1.3282732447817837E-2</v>
      </c>
      <c r="Y230" s="34">
        <f t="shared" si="14"/>
        <v>6.6666666666666671E-3</v>
      </c>
      <c r="Z230" s="34">
        <f t="shared" si="14"/>
        <v>9.4161958568738224E-3</v>
      </c>
    </row>
    <row r="231" spans="1:26" x14ac:dyDescent="0.3">
      <c r="A231" s="44" t="s">
        <v>298</v>
      </c>
      <c r="B231" s="34">
        <f t="shared" ref="B231:Z231" si="15">(SUM(B44:B51)/B13)</f>
        <v>1.2944983818770227E-2</v>
      </c>
      <c r="C231" s="34">
        <f t="shared" si="15"/>
        <v>6.3091482649842269E-3</v>
      </c>
      <c r="D231" s="34">
        <f t="shared" si="15"/>
        <v>0</v>
      </c>
      <c r="E231" s="34">
        <f t="shared" si="15"/>
        <v>0</v>
      </c>
      <c r="F231" s="34">
        <f t="shared" si="15"/>
        <v>1.7505470459518599E-2</v>
      </c>
      <c r="G231" s="34">
        <f t="shared" si="15"/>
        <v>2.1691973969631237E-3</v>
      </c>
      <c r="H231" s="34">
        <f t="shared" si="15"/>
        <v>7.058823529411765E-3</v>
      </c>
      <c r="I231" s="34">
        <f t="shared" si="15"/>
        <v>0</v>
      </c>
      <c r="J231" s="34">
        <f t="shared" si="15"/>
        <v>8.0000000000000002E-3</v>
      </c>
      <c r="K231" s="34">
        <f t="shared" si="15"/>
        <v>1.7500000000000002E-2</v>
      </c>
      <c r="L231" s="34">
        <f t="shared" si="15"/>
        <v>2.1786492374727671E-3</v>
      </c>
      <c r="M231" s="34">
        <f t="shared" si="15"/>
        <v>4.0816326530612242E-2</v>
      </c>
      <c r="N231" s="34">
        <f t="shared" si="15"/>
        <v>2.2435897435897436E-2</v>
      </c>
      <c r="O231" s="34">
        <f t="shared" si="15"/>
        <v>2.1929824561403508E-3</v>
      </c>
      <c r="P231" s="34">
        <f t="shared" si="15"/>
        <v>6.0869565217391307E-2</v>
      </c>
      <c r="Q231" s="34">
        <f t="shared" si="15"/>
        <v>1.9067796610169493E-2</v>
      </c>
      <c r="R231" s="34">
        <f t="shared" si="15"/>
        <v>2.6525198938992044E-2</v>
      </c>
      <c r="S231" s="34">
        <f t="shared" si="15"/>
        <v>3.2520325203252036E-2</v>
      </c>
      <c r="T231" s="34">
        <f t="shared" si="15"/>
        <v>2.2935779816513763E-2</v>
      </c>
      <c r="U231" s="34">
        <f t="shared" si="15"/>
        <v>9.5465393794749408E-3</v>
      </c>
      <c r="V231" s="34">
        <f t="shared" si="15"/>
        <v>0</v>
      </c>
      <c r="W231" s="34">
        <f t="shared" si="15"/>
        <v>0</v>
      </c>
      <c r="X231" s="34">
        <f t="shared" si="15"/>
        <v>1.8975332068311196E-3</v>
      </c>
      <c r="Y231" s="34">
        <f t="shared" si="15"/>
        <v>3.3333333333333335E-3</v>
      </c>
      <c r="Z231" s="34">
        <f t="shared" si="15"/>
        <v>2.0715630885122412E-2</v>
      </c>
    </row>
    <row r="232" spans="1:26" x14ac:dyDescent="0.3">
      <c r="A232" s="44" t="s">
        <v>297</v>
      </c>
      <c r="B232" s="34">
        <f t="shared" ref="B232:Z232" si="16">(SUM(B44:B51)+SUM(B115:B117)+B133+B134+B135+B136)/B13</f>
        <v>1.2944983818770227E-2</v>
      </c>
      <c r="C232" s="34">
        <f t="shared" si="16"/>
        <v>2.2082018927444796E-2</v>
      </c>
      <c r="D232" s="34">
        <f t="shared" si="16"/>
        <v>1.7412935323383085E-2</v>
      </c>
      <c r="E232" s="34">
        <f t="shared" si="16"/>
        <v>2.7855153203342618E-3</v>
      </c>
      <c r="F232" s="34">
        <f t="shared" si="16"/>
        <v>1.7505470459518599E-2</v>
      </c>
      <c r="G232" s="34">
        <f t="shared" si="16"/>
        <v>6.5075921908893707E-3</v>
      </c>
      <c r="H232" s="34">
        <f t="shared" si="16"/>
        <v>9.4117647058823521E-3</v>
      </c>
      <c r="I232" s="34">
        <f t="shared" si="16"/>
        <v>6.2111801242236021E-3</v>
      </c>
      <c r="J232" s="34">
        <f t="shared" si="16"/>
        <v>0.01</v>
      </c>
      <c r="K232" s="34">
        <f t="shared" si="16"/>
        <v>1.7500000000000002E-2</v>
      </c>
      <c r="L232" s="34">
        <f t="shared" si="16"/>
        <v>6.5359477124183009E-3</v>
      </c>
      <c r="M232" s="34">
        <f t="shared" si="16"/>
        <v>4.3731778425655975E-2</v>
      </c>
      <c r="N232" s="34">
        <f t="shared" si="16"/>
        <v>3.8461538461538464E-2</v>
      </c>
      <c r="O232" s="34">
        <f t="shared" si="16"/>
        <v>2.1929824561403508E-3</v>
      </c>
      <c r="P232" s="34">
        <f t="shared" si="16"/>
        <v>7.5362318840579715E-2</v>
      </c>
      <c r="Q232" s="34">
        <f t="shared" si="16"/>
        <v>2.3305084745762712E-2</v>
      </c>
      <c r="R232" s="34">
        <f t="shared" si="16"/>
        <v>3.7135278514588858E-2</v>
      </c>
      <c r="S232" s="34">
        <f t="shared" si="16"/>
        <v>3.5230352303523033E-2</v>
      </c>
      <c r="T232" s="34">
        <f t="shared" si="16"/>
        <v>2.9816513761467892E-2</v>
      </c>
      <c r="U232" s="34">
        <f t="shared" si="16"/>
        <v>1.6706443914081145E-2</v>
      </c>
      <c r="V232" s="34">
        <f t="shared" si="16"/>
        <v>0</v>
      </c>
      <c r="W232" s="34">
        <f t="shared" si="16"/>
        <v>0</v>
      </c>
      <c r="X232" s="34">
        <f t="shared" si="16"/>
        <v>5.6925996204933585E-3</v>
      </c>
      <c r="Y232" s="34">
        <f t="shared" si="16"/>
        <v>1.3333333333333334E-2</v>
      </c>
      <c r="Z232" s="34">
        <f t="shared" si="16"/>
        <v>3.2015065913370999E-2</v>
      </c>
    </row>
    <row r="233" spans="1:26" x14ac:dyDescent="0.3">
      <c r="A233" s="44" t="s">
        <v>176</v>
      </c>
      <c r="B233" s="34">
        <f t="shared" ref="B233:Z233" si="17">SUM(B199:B205)/B13</f>
        <v>0.3300970873786408</v>
      </c>
      <c r="C233" s="34">
        <f t="shared" si="17"/>
        <v>0.34384858044164041</v>
      </c>
      <c r="D233" s="34">
        <f t="shared" si="17"/>
        <v>0.37810945273631841</v>
      </c>
      <c r="E233" s="34">
        <f t="shared" si="17"/>
        <v>0.41504178272980502</v>
      </c>
      <c r="F233" s="34">
        <f t="shared" si="17"/>
        <v>6.5645514223194742E-2</v>
      </c>
      <c r="G233" s="34">
        <f t="shared" si="17"/>
        <v>5.8568329718004339E-2</v>
      </c>
      <c r="H233" s="34">
        <f t="shared" si="17"/>
        <v>0.1011764705882353</v>
      </c>
      <c r="I233" s="34">
        <f t="shared" si="17"/>
        <v>9.3167701863354033E-2</v>
      </c>
      <c r="J233" s="34">
        <f t="shared" si="17"/>
        <v>0.126</v>
      </c>
      <c r="K233" s="34">
        <f t="shared" si="17"/>
        <v>7.0000000000000007E-2</v>
      </c>
      <c r="L233" s="34">
        <f t="shared" si="17"/>
        <v>6.7538126361655779E-2</v>
      </c>
      <c r="M233" s="34">
        <f t="shared" si="17"/>
        <v>7.5801749271137031E-2</v>
      </c>
      <c r="N233" s="34">
        <f t="shared" si="17"/>
        <v>0.15064102564102563</v>
      </c>
      <c r="O233" s="34">
        <f t="shared" si="17"/>
        <v>0.17763157894736842</v>
      </c>
      <c r="P233" s="34">
        <f t="shared" si="17"/>
        <v>0.17391304347826086</v>
      </c>
      <c r="Q233" s="34">
        <f t="shared" si="17"/>
        <v>0.1271186440677966</v>
      </c>
      <c r="R233" s="34">
        <f t="shared" si="17"/>
        <v>0.14058355437665782</v>
      </c>
      <c r="S233" s="34">
        <f t="shared" si="17"/>
        <v>0.15447154471544716</v>
      </c>
      <c r="T233" s="34">
        <f t="shared" si="17"/>
        <v>0.13073394495412843</v>
      </c>
      <c r="U233" s="34">
        <f t="shared" si="17"/>
        <v>0.11217183770883055</v>
      </c>
      <c r="V233" s="34">
        <f t="shared" si="17"/>
        <v>0.14452214452214451</v>
      </c>
      <c r="W233" s="34">
        <f t="shared" si="17"/>
        <v>0.27950310559006208</v>
      </c>
      <c r="X233" s="34">
        <f t="shared" si="17"/>
        <v>0.25426944971537002</v>
      </c>
      <c r="Y233" s="34">
        <f t="shared" si="17"/>
        <v>0.26333333333333331</v>
      </c>
      <c r="Z233" s="34">
        <f t="shared" si="17"/>
        <v>8.6629001883239173E-2</v>
      </c>
    </row>
    <row r="234" spans="1:26" x14ac:dyDescent="0.3">
      <c r="A234" s="44" t="s">
        <v>177</v>
      </c>
      <c r="B234" s="34">
        <f t="shared" ref="B234:Z234" si="18">SUM(B206:B220)/B13</f>
        <v>4.2071197411003236E-2</v>
      </c>
      <c r="C234" s="34">
        <f t="shared" si="18"/>
        <v>3.4700315457413249E-2</v>
      </c>
      <c r="D234" s="34">
        <f t="shared" si="18"/>
        <v>2.736318407960199E-2</v>
      </c>
      <c r="E234" s="34">
        <f t="shared" si="18"/>
        <v>4.1782729805013928E-2</v>
      </c>
      <c r="F234" s="34">
        <f t="shared" si="18"/>
        <v>7.4398249452954049E-2</v>
      </c>
      <c r="G234" s="34">
        <f t="shared" si="18"/>
        <v>6.7245119305856832E-2</v>
      </c>
      <c r="H234" s="34">
        <f t="shared" si="18"/>
        <v>0.08</v>
      </c>
      <c r="I234" s="34">
        <f t="shared" si="18"/>
        <v>0.12422360248447205</v>
      </c>
      <c r="J234" s="34">
        <f t="shared" si="18"/>
        <v>0.108</v>
      </c>
      <c r="K234" s="34">
        <f t="shared" si="18"/>
        <v>0.11</v>
      </c>
      <c r="L234" s="34">
        <f t="shared" si="18"/>
        <v>0.12200435729847495</v>
      </c>
      <c r="M234" s="34">
        <f t="shared" si="18"/>
        <v>0.119533527696793</v>
      </c>
      <c r="N234" s="34">
        <f t="shared" si="18"/>
        <v>0.13782051282051283</v>
      </c>
      <c r="O234" s="34">
        <f t="shared" si="18"/>
        <v>0.125</v>
      </c>
      <c r="P234" s="34">
        <f t="shared" si="18"/>
        <v>8.6956521739130432E-2</v>
      </c>
      <c r="Q234" s="34">
        <f t="shared" si="18"/>
        <v>0.11016949152542373</v>
      </c>
      <c r="R234" s="34">
        <f t="shared" si="18"/>
        <v>0.14588859416445624</v>
      </c>
      <c r="S234" s="34">
        <f t="shared" si="18"/>
        <v>7.3170731707317069E-2</v>
      </c>
      <c r="T234" s="34">
        <f t="shared" si="18"/>
        <v>8.7155963302752298E-2</v>
      </c>
      <c r="U234" s="34">
        <f t="shared" si="18"/>
        <v>0.11217183770883055</v>
      </c>
      <c r="V234" s="34">
        <f t="shared" si="18"/>
        <v>0.16317016317016317</v>
      </c>
      <c r="W234" s="34">
        <f t="shared" si="18"/>
        <v>0.15217391304347827</v>
      </c>
      <c r="X234" s="34">
        <f t="shared" si="18"/>
        <v>0.1347248576850095</v>
      </c>
      <c r="Y234" s="34">
        <f t="shared" si="18"/>
        <v>0.13</v>
      </c>
      <c r="Z234" s="34">
        <f t="shared" si="18"/>
        <v>0.16760828625235405</v>
      </c>
    </row>
    <row r="235" spans="1:26" x14ac:dyDescent="0.3">
      <c r="A235" s="44" t="s">
        <v>296</v>
      </c>
      <c r="B235" s="34">
        <f t="shared" ref="B235:Z235" si="19">B213/B13</f>
        <v>0</v>
      </c>
      <c r="C235" s="34">
        <f t="shared" si="19"/>
        <v>0</v>
      </c>
      <c r="D235" s="34">
        <f t="shared" si="19"/>
        <v>4.9751243781094526E-3</v>
      </c>
      <c r="E235" s="34">
        <f t="shared" si="19"/>
        <v>0</v>
      </c>
      <c r="F235" s="34">
        <f t="shared" si="19"/>
        <v>1.5317286652078774E-2</v>
      </c>
      <c r="G235" s="34">
        <f t="shared" si="19"/>
        <v>1.9522776572668113E-2</v>
      </c>
      <c r="H235" s="34">
        <f t="shared" si="19"/>
        <v>2.1176470588235293E-2</v>
      </c>
      <c r="I235" s="34">
        <f t="shared" si="19"/>
        <v>3.9337474120082816E-2</v>
      </c>
      <c r="J235" s="34">
        <f t="shared" si="19"/>
        <v>2.8000000000000001E-2</v>
      </c>
      <c r="K235" s="34">
        <f t="shared" si="19"/>
        <v>3.5000000000000003E-2</v>
      </c>
      <c r="L235" s="34">
        <f t="shared" si="19"/>
        <v>3.4858387799564274E-2</v>
      </c>
      <c r="M235" s="34">
        <f t="shared" si="19"/>
        <v>3.4985422740524783E-2</v>
      </c>
      <c r="N235" s="34">
        <f t="shared" si="19"/>
        <v>2.8846153846153848E-2</v>
      </c>
      <c r="O235" s="34">
        <f t="shared" si="19"/>
        <v>2.4122807017543858E-2</v>
      </c>
      <c r="P235" s="34">
        <f t="shared" si="19"/>
        <v>1.1594202898550725E-2</v>
      </c>
      <c r="Q235" s="34">
        <f t="shared" si="19"/>
        <v>3.3898305084745763E-2</v>
      </c>
      <c r="R235" s="34">
        <f t="shared" si="19"/>
        <v>2.6525198938992044E-2</v>
      </c>
      <c r="S235" s="34">
        <f t="shared" si="19"/>
        <v>1.6260162601626018E-2</v>
      </c>
      <c r="T235" s="34">
        <f t="shared" si="19"/>
        <v>2.0642201834862386E-2</v>
      </c>
      <c r="U235" s="34">
        <f t="shared" si="19"/>
        <v>2.1479713603818614E-2</v>
      </c>
      <c r="V235" s="34">
        <f t="shared" si="19"/>
        <v>2.3310023310023312E-2</v>
      </c>
      <c r="W235" s="34">
        <f t="shared" si="19"/>
        <v>3.7267080745341616E-2</v>
      </c>
      <c r="X235" s="34">
        <f t="shared" si="19"/>
        <v>7.5901328273244783E-3</v>
      </c>
      <c r="Y235" s="34">
        <f t="shared" si="19"/>
        <v>2.6666666666666668E-2</v>
      </c>
      <c r="Z235" s="34">
        <f t="shared" si="19"/>
        <v>4.8964218455743877E-2</v>
      </c>
    </row>
    <row r="236" spans="1:26" x14ac:dyDescent="0.3">
      <c r="A236" s="44" t="s">
        <v>295</v>
      </c>
      <c r="B236" s="34">
        <f t="shared" ref="B236:Z236" si="20">B215/B13</f>
        <v>1.6181229773462782E-2</v>
      </c>
      <c r="C236" s="34">
        <f t="shared" si="20"/>
        <v>0</v>
      </c>
      <c r="D236" s="34">
        <f t="shared" si="20"/>
        <v>2.4875621890547263E-3</v>
      </c>
      <c r="E236" s="34">
        <f t="shared" si="20"/>
        <v>1.1142061281337047E-2</v>
      </c>
      <c r="F236" s="34">
        <f t="shared" si="20"/>
        <v>1.9693654266958426E-2</v>
      </c>
      <c r="G236" s="34">
        <f t="shared" si="20"/>
        <v>3.4707158351409979E-2</v>
      </c>
      <c r="H236" s="34">
        <f t="shared" si="20"/>
        <v>4.7058823529411764E-2</v>
      </c>
      <c r="I236" s="34">
        <f t="shared" si="20"/>
        <v>4.5548654244306416E-2</v>
      </c>
      <c r="J236" s="34">
        <f t="shared" si="20"/>
        <v>4.3999999999999997E-2</v>
      </c>
      <c r="K236" s="34">
        <f t="shared" si="20"/>
        <v>5.2499999999999998E-2</v>
      </c>
      <c r="L236" s="34">
        <f t="shared" si="20"/>
        <v>6.9716775599128547E-2</v>
      </c>
      <c r="M236" s="34">
        <f t="shared" si="20"/>
        <v>4.9562682215743441E-2</v>
      </c>
      <c r="N236" s="34">
        <f t="shared" si="20"/>
        <v>7.371794871794872E-2</v>
      </c>
      <c r="O236" s="34">
        <f t="shared" si="20"/>
        <v>6.1403508771929821E-2</v>
      </c>
      <c r="P236" s="34">
        <f t="shared" si="20"/>
        <v>4.6376811594202899E-2</v>
      </c>
      <c r="Q236" s="34">
        <f t="shared" si="20"/>
        <v>4.025423728813559E-2</v>
      </c>
      <c r="R236" s="34">
        <f t="shared" si="20"/>
        <v>7.161803713527852E-2</v>
      </c>
      <c r="S236" s="34">
        <f t="shared" si="20"/>
        <v>8.130081300813009E-3</v>
      </c>
      <c r="T236" s="34">
        <f t="shared" si="20"/>
        <v>1.3761467889908258E-2</v>
      </c>
      <c r="U236" s="34">
        <f t="shared" si="20"/>
        <v>6.205250596658711E-2</v>
      </c>
      <c r="V236" s="34">
        <f t="shared" si="20"/>
        <v>5.5944055944055944E-2</v>
      </c>
      <c r="W236" s="34">
        <f t="shared" si="20"/>
        <v>9.0062111801242239E-2</v>
      </c>
      <c r="X236" s="34">
        <f t="shared" si="20"/>
        <v>4.1745730550284632E-2</v>
      </c>
      <c r="Y236" s="34">
        <f t="shared" si="20"/>
        <v>2.6666666666666668E-2</v>
      </c>
      <c r="Z236" s="34">
        <f t="shared" si="20"/>
        <v>4.7080979284369114E-2</v>
      </c>
    </row>
    <row r="237" spans="1:26" x14ac:dyDescent="0.3">
      <c r="A237" s="44" t="s">
        <v>261</v>
      </c>
      <c r="B237" s="34">
        <f t="shared" ref="B237:Z237" si="21">SUM(B196:B198)/B13</f>
        <v>2.5889967637540454E-2</v>
      </c>
      <c r="C237" s="34">
        <f t="shared" si="21"/>
        <v>1.5772870662460567E-2</v>
      </c>
      <c r="D237" s="34">
        <f t="shared" si="21"/>
        <v>1.4925373134328358E-2</v>
      </c>
      <c r="E237" s="34">
        <f t="shared" si="21"/>
        <v>2.7855153203342618E-2</v>
      </c>
      <c r="F237" s="34">
        <f t="shared" si="21"/>
        <v>9.8468271334792121E-2</v>
      </c>
      <c r="G237" s="34">
        <f t="shared" si="21"/>
        <v>9.3275488069414311E-2</v>
      </c>
      <c r="H237" s="34">
        <f t="shared" si="21"/>
        <v>0.10588235294117647</v>
      </c>
      <c r="I237" s="34">
        <f t="shared" si="21"/>
        <v>9.3167701863354033E-2</v>
      </c>
      <c r="J237" s="34">
        <f t="shared" si="21"/>
        <v>0.06</v>
      </c>
      <c r="K237" s="34">
        <f t="shared" si="21"/>
        <v>0.05</v>
      </c>
      <c r="L237" s="34">
        <f t="shared" si="21"/>
        <v>5.0108932461873638E-2</v>
      </c>
      <c r="M237" s="34">
        <f t="shared" si="21"/>
        <v>1.7492711370262391E-2</v>
      </c>
      <c r="N237" s="34">
        <f t="shared" si="21"/>
        <v>8.0128205128205135E-2</v>
      </c>
      <c r="O237" s="34">
        <f t="shared" si="21"/>
        <v>7.6754385964912283E-2</v>
      </c>
      <c r="P237" s="34">
        <f t="shared" si="21"/>
        <v>7.8260869565217397E-2</v>
      </c>
      <c r="Q237" s="34">
        <f t="shared" si="21"/>
        <v>0.1440677966101695</v>
      </c>
      <c r="R237" s="34">
        <f t="shared" si="21"/>
        <v>0.11140583554376658</v>
      </c>
      <c r="S237" s="34">
        <f t="shared" si="21"/>
        <v>9.7560975609756101E-2</v>
      </c>
      <c r="T237" s="34">
        <f t="shared" si="21"/>
        <v>0.11926605504587157</v>
      </c>
      <c r="U237" s="34">
        <f t="shared" si="21"/>
        <v>0.12171837708830549</v>
      </c>
      <c r="V237" s="34">
        <f t="shared" si="21"/>
        <v>8.6247086247086241E-2</v>
      </c>
      <c r="W237" s="34">
        <f t="shared" si="21"/>
        <v>6.2111801242236024E-2</v>
      </c>
      <c r="X237" s="34">
        <f t="shared" si="21"/>
        <v>7.9696394686907021E-2</v>
      </c>
      <c r="Y237" s="34">
        <f t="shared" si="21"/>
        <v>8.666666666666667E-2</v>
      </c>
      <c r="Z237" s="34">
        <f t="shared" si="21"/>
        <v>0.12994350282485875</v>
      </c>
    </row>
    <row r="238" spans="1:26" x14ac:dyDescent="0.3">
      <c r="A238" s="44" t="s">
        <v>178</v>
      </c>
      <c r="B238" s="34">
        <f t="shared" ref="B238:Z238" si="22">SUM(B141:B148)/B13</f>
        <v>0.20388349514563106</v>
      </c>
      <c r="C238" s="34">
        <f t="shared" si="22"/>
        <v>0.24921135646687698</v>
      </c>
      <c r="D238" s="34">
        <f t="shared" si="22"/>
        <v>0.19154228855721392</v>
      </c>
      <c r="E238" s="34">
        <f t="shared" si="22"/>
        <v>0.13649025069637882</v>
      </c>
      <c r="F238" s="34">
        <f t="shared" si="22"/>
        <v>0.1137855579868709</v>
      </c>
      <c r="G238" s="34">
        <f t="shared" si="22"/>
        <v>9.9783080260303691E-2</v>
      </c>
      <c r="H238" s="34">
        <f t="shared" si="22"/>
        <v>0.10823529411764705</v>
      </c>
      <c r="I238" s="34">
        <f t="shared" si="22"/>
        <v>0.10973084886128365</v>
      </c>
      <c r="J238" s="34">
        <f t="shared" si="22"/>
        <v>8.4000000000000005E-2</v>
      </c>
      <c r="K238" s="34">
        <f t="shared" si="22"/>
        <v>0.08</v>
      </c>
      <c r="L238" s="34">
        <f t="shared" si="22"/>
        <v>8.2788671023965144E-2</v>
      </c>
      <c r="M238" s="34">
        <f t="shared" si="22"/>
        <v>4.0816326530612242E-2</v>
      </c>
      <c r="N238" s="34">
        <f t="shared" si="22"/>
        <v>4.807692307692308E-2</v>
      </c>
      <c r="O238" s="34">
        <f t="shared" si="22"/>
        <v>9.2105263157894732E-2</v>
      </c>
      <c r="P238" s="34">
        <f t="shared" si="22"/>
        <v>8.1159420289855067E-2</v>
      </c>
      <c r="Q238" s="34">
        <f t="shared" si="22"/>
        <v>8.4745762711864403E-2</v>
      </c>
      <c r="R238" s="34">
        <f t="shared" si="22"/>
        <v>6.1007957559681698E-2</v>
      </c>
      <c r="S238" s="34">
        <f t="shared" si="22"/>
        <v>8.4010840108401083E-2</v>
      </c>
      <c r="T238" s="34">
        <f t="shared" si="22"/>
        <v>7.3394495412844041E-2</v>
      </c>
      <c r="U238" s="34">
        <f t="shared" si="22"/>
        <v>9.3078758949880672E-2</v>
      </c>
      <c r="V238" s="34">
        <f t="shared" si="22"/>
        <v>0.10023310023310024</v>
      </c>
      <c r="W238" s="34">
        <f t="shared" si="22"/>
        <v>3.7267080745341616E-2</v>
      </c>
      <c r="X238" s="34">
        <f t="shared" si="22"/>
        <v>4.743833017077799E-2</v>
      </c>
      <c r="Y238" s="34">
        <f t="shared" si="22"/>
        <v>0.03</v>
      </c>
      <c r="Z238" s="34">
        <f t="shared" si="22"/>
        <v>3.3898305084745763E-2</v>
      </c>
    </row>
    <row r="239" spans="1:26" x14ac:dyDescent="0.3">
      <c r="A239" s="44" t="s">
        <v>269</v>
      </c>
      <c r="B239" s="34">
        <f t="shared" ref="B239:Z239" si="23">(B75+B78)/B13</f>
        <v>3.2362459546925568E-3</v>
      </c>
      <c r="C239" s="34">
        <f t="shared" si="23"/>
        <v>9.4637223974763408E-3</v>
      </c>
      <c r="D239" s="34">
        <f t="shared" si="23"/>
        <v>4.9751243781094526E-3</v>
      </c>
      <c r="E239" s="34">
        <f t="shared" si="23"/>
        <v>1.6713091922005572E-2</v>
      </c>
      <c r="F239" s="34">
        <f t="shared" si="23"/>
        <v>1.9693654266958426E-2</v>
      </c>
      <c r="G239" s="34">
        <f t="shared" si="23"/>
        <v>2.1691973969631237E-3</v>
      </c>
      <c r="H239" s="34">
        <f t="shared" si="23"/>
        <v>2.1176470588235293E-2</v>
      </c>
      <c r="I239" s="34">
        <f t="shared" si="23"/>
        <v>8.2815734989648039E-3</v>
      </c>
      <c r="J239" s="34">
        <f t="shared" si="23"/>
        <v>1.4E-2</v>
      </c>
      <c r="K239" s="34">
        <f t="shared" si="23"/>
        <v>2.5000000000000001E-2</v>
      </c>
      <c r="L239" s="34">
        <f t="shared" si="23"/>
        <v>1.0893246187363835E-2</v>
      </c>
      <c r="M239" s="34">
        <f t="shared" si="23"/>
        <v>1.4577259475218658E-2</v>
      </c>
      <c r="N239" s="34">
        <f t="shared" si="23"/>
        <v>1.282051282051282E-2</v>
      </c>
      <c r="O239" s="34">
        <f t="shared" si="23"/>
        <v>6.5789473684210523E-3</v>
      </c>
      <c r="P239" s="34">
        <f t="shared" si="23"/>
        <v>5.7971014492753624E-3</v>
      </c>
      <c r="Q239" s="34">
        <f t="shared" si="23"/>
        <v>3.1779661016949151E-2</v>
      </c>
      <c r="R239" s="34">
        <f t="shared" si="23"/>
        <v>5.3050397877984082E-3</v>
      </c>
      <c r="S239" s="34">
        <f t="shared" si="23"/>
        <v>1.0840108401084011E-2</v>
      </c>
      <c r="T239" s="34">
        <f t="shared" si="23"/>
        <v>2.7522935779816515E-2</v>
      </c>
      <c r="U239" s="34">
        <f t="shared" si="23"/>
        <v>3.3412887828162291E-2</v>
      </c>
      <c r="V239" s="34">
        <f t="shared" si="23"/>
        <v>1.8648018648018648E-2</v>
      </c>
      <c r="W239" s="34">
        <f t="shared" si="23"/>
        <v>7.1428571428571425E-2</v>
      </c>
      <c r="X239" s="34">
        <f t="shared" si="23"/>
        <v>3.4155597722960153E-2</v>
      </c>
      <c r="Y239" s="34">
        <f t="shared" si="23"/>
        <v>3.6666666666666667E-2</v>
      </c>
      <c r="Z239" s="34">
        <f t="shared" si="23"/>
        <v>5.6497175141242938E-3</v>
      </c>
    </row>
    <row r="240" spans="1:26" x14ac:dyDescent="0.3">
      <c r="A240" s="44" t="s">
        <v>280</v>
      </c>
      <c r="B240" s="34">
        <f t="shared" ref="B240:Z240" si="24">SUM(B88:B95)/B13</f>
        <v>3.2362459546925568E-3</v>
      </c>
      <c r="C240" s="34">
        <f t="shared" si="24"/>
        <v>9.4637223974763408E-3</v>
      </c>
      <c r="D240" s="34">
        <f t="shared" si="24"/>
        <v>4.9751243781094526E-3</v>
      </c>
      <c r="E240" s="34">
        <f t="shared" si="24"/>
        <v>2.2284122562674095E-2</v>
      </c>
      <c r="F240" s="34">
        <f t="shared" si="24"/>
        <v>1.0940919037199124E-2</v>
      </c>
      <c r="G240" s="34">
        <f t="shared" si="24"/>
        <v>6.5075921908893707E-3</v>
      </c>
      <c r="H240" s="34">
        <f t="shared" si="24"/>
        <v>4.7058823529411761E-3</v>
      </c>
      <c r="I240" s="34">
        <f t="shared" si="24"/>
        <v>4.140786749482402E-3</v>
      </c>
      <c r="J240" s="34">
        <f t="shared" si="24"/>
        <v>1.2E-2</v>
      </c>
      <c r="K240" s="34">
        <f t="shared" si="24"/>
        <v>2.5000000000000001E-3</v>
      </c>
      <c r="L240" s="34">
        <f t="shared" si="24"/>
        <v>4.3572984749455342E-3</v>
      </c>
      <c r="M240" s="34">
        <f t="shared" si="24"/>
        <v>8.7463556851311956E-3</v>
      </c>
      <c r="N240" s="34">
        <f t="shared" si="24"/>
        <v>6.41025641025641E-3</v>
      </c>
      <c r="O240" s="34">
        <f t="shared" si="24"/>
        <v>1.0964912280701754E-2</v>
      </c>
      <c r="P240" s="34">
        <f t="shared" si="24"/>
        <v>1.4492753623188406E-2</v>
      </c>
      <c r="Q240" s="34">
        <f t="shared" si="24"/>
        <v>1.059322033898305E-2</v>
      </c>
      <c r="R240" s="34">
        <f t="shared" si="24"/>
        <v>1.3262599469496022E-2</v>
      </c>
      <c r="S240" s="34">
        <f t="shared" si="24"/>
        <v>8.130081300813009E-3</v>
      </c>
      <c r="T240" s="34">
        <f t="shared" si="24"/>
        <v>9.1743119266055051E-3</v>
      </c>
      <c r="U240" s="34">
        <f t="shared" si="24"/>
        <v>2.3866348448687352E-3</v>
      </c>
      <c r="V240" s="34">
        <f t="shared" si="24"/>
        <v>0</v>
      </c>
      <c r="W240" s="34">
        <f t="shared" si="24"/>
        <v>3.105590062111801E-3</v>
      </c>
      <c r="X240" s="34">
        <f t="shared" si="24"/>
        <v>3.7950664136622392E-3</v>
      </c>
      <c r="Y240" s="34">
        <f t="shared" si="24"/>
        <v>0</v>
      </c>
      <c r="Z240" s="34">
        <f t="shared" si="24"/>
        <v>1.8832391713747645E-3</v>
      </c>
    </row>
    <row r="241" spans="1:26" x14ac:dyDescent="0.3">
      <c r="A241" s="44" t="s">
        <v>263</v>
      </c>
      <c r="B241" s="34">
        <f t="shared" ref="B241:Z241" si="25">B74/B13</f>
        <v>6.4724919093851136E-3</v>
      </c>
      <c r="C241" s="34">
        <f t="shared" si="25"/>
        <v>1.8927444794952682E-2</v>
      </c>
      <c r="D241" s="34">
        <f t="shared" si="25"/>
        <v>2.4875621890547263E-3</v>
      </c>
      <c r="E241" s="34">
        <f t="shared" si="25"/>
        <v>0</v>
      </c>
      <c r="F241" s="34">
        <f t="shared" si="25"/>
        <v>1.0940919037199124E-2</v>
      </c>
      <c r="G241" s="34">
        <f t="shared" si="25"/>
        <v>4.5553145336225599E-2</v>
      </c>
      <c r="H241" s="34">
        <f t="shared" si="25"/>
        <v>1.411764705882353E-2</v>
      </c>
      <c r="I241" s="34">
        <f t="shared" si="25"/>
        <v>3.3126293995859216E-2</v>
      </c>
      <c r="J241" s="34">
        <f t="shared" si="25"/>
        <v>2.8000000000000001E-2</v>
      </c>
      <c r="K241" s="34">
        <f t="shared" si="25"/>
        <v>0.05</v>
      </c>
      <c r="L241" s="34">
        <f t="shared" si="25"/>
        <v>5.4466230936819175E-2</v>
      </c>
      <c r="M241" s="34">
        <f t="shared" si="25"/>
        <v>3.2069970845481049E-2</v>
      </c>
      <c r="N241" s="34">
        <f t="shared" si="25"/>
        <v>1.282051282051282E-2</v>
      </c>
      <c r="O241" s="34">
        <f t="shared" si="25"/>
        <v>2.4122807017543858E-2</v>
      </c>
      <c r="P241" s="34">
        <f t="shared" si="25"/>
        <v>8.6956521739130436E-3</v>
      </c>
      <c r="Q241" s="34">
        <f t="shared" si="25"/>
        <v>2.1186440677966101E-2</v>
      </c>
      <c r="R241" s="34">
        <f t="shared" si="25"/>
        <v>2.1220159151193633E-2</v>
      </c>
      <c r="S241" s="34">
        <f t="shared" si="25"/>
        <v>0</v>
      </c>
      <c r="T241" s="34">
        <f t="shared" si="25"/>
        <v>0</v>
      </c>
      <c r="U241" s="34">
        <f t="shared" si="25"/>
        <v>9.5465393794749408E-3</v>
      </c>
      <c r="V241" s="34">
        <f t="shared" si="25"/>
        <v>4.662004662004662E-3</v>
      </c>
      <c r="W241" s="34">
        <f t="shared" si="25"/>
        <v>1.2422360248447204E-2</v>
      </c>
      <c r="X241" s="34">
        <f t="shared" si="25"/>
        <v>1.5180265654648957E-2</v>
      </c>
      <c r="Y241" s="34">
        <f t="shared" si="25"/>
        <v>2.6666666666666668E-2</v>
      </c>
      <c r="Z241" s="34">
        <f t="shared" si="25"/>
        <v>2.0715630885122412E-2</v>
      </c>
    </row>
    <row r="242" spans="1:26" x14ac:dyDescent="0.3">
      <c r="A242" s="44" t="s">
        <v>279</v>
      </c>
      <c r="B242" s="34">
        <f t="shared" ref="B242:Z242" si="26">B59/B13</f>
        <v>0</v>
      </c>
      <c r="C242" s="34">
        <f t="shared" si="26"/>
        <v>3.1545741324921135E-3</v>
      </c>
      <c r="D242" s="34">
        <f t="shared" si="26"/>
        <v>0</v>
      </c>
      <c r="E242" s="34">
        <f t="shared" si="26"/>
        <v>0</v>
      </c>
      <c r="F242" s="34">
        <f t="shared" si="26"/>
        <v>5.2516411378555797E-2</v>
      </c>
      <c r="G242" s="34">
        <f t="shared" si="26"/>
        <v>2.3861171366594359E-2</v>
      </c>
      <c r="H242" s="34">
        <f t="shared" si="26"/>
        <v>2.5882352941176471E-2</v>
      </c>
      <c r="I242" s="34">
        <f t="shared" si="26"/>
        <v>1.8633540372670808E-2</v>
      </c>
      <c r="J242" s="34">
        <f t="shared" si="26"/>
        <v>1.7999999999999999E-2</v>
      </c>
      <c r="K242" s="34">
        <f t="shared" si="26"/>
        <v>1.4999999999999999E-2</v>
      </c>
      <c r="L242" s="34">
        <f t="shared" si="26"/>
        <v>1.9607843137254902E-2</v>
      </c>
      <c r="M242" s="34">
        <f t="shared" si="26"/>
        <v>8.7463556851311956E-3</v>
      </c>
      <c r="N242" s="34">
        <f t="shared" si="26"/>
        <v>9.6153846153846159E-3</v>
      </c>
      <c r="O242" s="34">
        <f t="shared" si="26"/>
        <v>1.0964912280701754E-2</v>
      </c>
      <c r="P242" s="34">
        <f t="shared" si="26"/>
        <v>0</v>
      </c>
      <c r="Q242" s="34">
        <f t="shared" si="26"/>
        <v>4.2372881355932203E-3</v>
      </c>
      <c r="R242" s="34">
        <f t="shared" si="26"/>
        <v>2.1220159151193633E-2</v>
      </c>
      <c r="S242" s="34">
        <f t="shared" si="26"/>
        <v>0</v>
      </c>
      <c r="T242" s="34">
        <f t="shared" si="26"/>
        <v>4.5871559633027525E-3</v>
      </c>
      <c r="U242" s="34">
        <f t="shared" si="26"/>
        <v>1.4319809069212411E-2</v>
      </c>
      <c r="V242" s="34">
        <f t="shared" si="26"/>
        <v>0</v>
      </c>
      <c r="W242" s="34">
        <f t="shared" si="26"/>
        <v>0</v>
      </c>
      <c r="X242" s="34">
        <f t="shared" si="26"/>
        <v>1.8975332068311196E-3</v>
      </c>
      <c r="Y242" s="34">
        <f t="shared" si="26"/>
        <v>0</v>
      </c>
      <c r="Z242" s="34">
        <f t="shared" si="26"/>
        <v>1.8832391713747645E-3</v>
      </c>
    </row>
    <row r="243" spans="1:26" x14ac:dyDescent="0.3">
      <c r="A243" s="44" t="s">
        <v>260</v>
      </c>
      <c r="B243" s="34">
        <f t="shared" ref="B243:Z243" si="27">SUM(B52:B59)/B13</f>
        <v>3.2362459546925568E-3</v>
      </c>
      <c r="C243" s="34">
        <f t="shared" si="27"/>
        <v>1.2618296529968454E-2</v>
      </c>
      <c r="D243" s="34">
        <f t="shared" si="27"/>
        <v>1.2437810945273632E-2</v>
      </c>
      <c r="E243" s="34">
        <f t="shared" si="27"/>
        <v>8.356545961002786E-3</v>
      </c>
      <c r="F243" s="34">
        <f t="shared" si="27"/>
        <v>7.2210065645514229E-2</v>
      </c>
      <c r="G243" s="34">
        <f t="shared" si="27"/>
        <v>3.9045553145336226E-2</v>
      </c>
      <c r="H243" s="34">
        <f t="shared" si="27"/>
        <v>6.8235294117647061E-2</v>
      </c>
      <c r="I243" s="34">
        <f t="shared" si="27"/>
        <v>4.5548654244306416E-2</v>
      </c>
      <c r="J243" s="34">
        <f t="shared" si="27"/>
        <v>3.7999999999999999E-2</v>
      </c>
      <c r="K243" s="34">
        <f t="shared" si="27"/>
        <v>0.03</v>
      </c>
      <c r="L243" s="34">
        <f t="shared" si="27"/>
        <v>5.2287581699346407E-2</v>
      </c>
      <c r="M243" s="34">
        <f t="shared" si="27"/>
        <v>3.2069970845481049E-2</v>
      </c>
      <c r="N243" s="34">
        <f t="shared" si="27"/>
        <v>5.7692307692307696E-2</v>
      </c>
      <c r="O243" s="34">
        <f t="shared" si="27"/>
        <v>3.7280701754385963E-2</v>
      </c>
      <c r="P243" s="34">
        <f t="shared" si="27"/>
        <v>2.318840579710145E-2</v>
      </c>
      <c r="Q243" s="34">
        <f t="shared" si="27"/>
        <v>4.4491525423728813E-2</v>
      </c>
      <c r="R243" s="34">
        <f t="shared" si="27"/>
        <v>4.5092838196286469E-2</v>
      </c>
      <c r="S243" s="34">
        <f t="shared" si="27"/>
        <v>3.5230352303523033E-2</v>
      </c>
      <c r="T243" s="34">
        <f t="shared" si="27"/>
        <v>2.7522935779816515E-2</v>
      </c>
      <c r="U243" s="34">
        <f t="shared" si="27"/>
        <v>2.8639618138424822E-2</v>
      </c>
      <c r="V243" s="34">
        <f t="shared" si="27"/>
        <v>1.8648018648018648E-2</v>
      </c>
      <c r="W243" s="34">
        <f t="shared" si="27"/>
        <v>1.2422360248447204E-2</v>
      </c>
      <c r="X243" s="34">
        <f t="shared" si="27"/>
        <v>1.1385199240986717E-2</v>
      </c>
      <c r="Y243" s="34">
        <f t="shared" si="27"/>
        <v>1.3333333333333334E-2</v>
      </c>
      <c r="Z243" s="34">
        <f t="shared" si="27"/>
        <v>5.6497175141242938E-3</v>
      </c>
    </row>
    <row r="244" spans="1:26" x14ac:dyDescent="0.3">
      <c r="A244" s="44" t="s">
        <v>179</v>
      </c>
      <c r="B244" s="34">
        <f t="shared" ref="B244:Z244" si="28">SUM(B180:B192)/B13</f>
        <v>3.2362459546925568E-3</v>
      </c>
      <c r="C244" s="34">
        <f t="shared" si="28"/>
        <v>0</v>
      </c>
      <c r="D244" s="34">
        <f t="shared" si="28"/>
        <v>0</v>
      </c>
      <c r="E244" s="34">
        <f t="shared" si="28"/>
        <v>0</v>
      </c>
      <c r="F244" s="34">
        <f t="shared" si="28"/>
        <v>1.5317286652078774E-2</v>
      </c>
      <c r="G244" s="34">
        <f t="shared" si="28"/>
        <v>3.4707158351409979E-2</v>
      </c>
      <c r="H244" s="34">
        <f t="shared" si="28"/>
        <v>1.8823529411764704E-2</v>
      </c>
      <c r="I244" s="34">
        <f t="shared" si="28"/>
        <v>2.2774327122153208E-2</v>
      </c>
      <c r="J244" s="34">
        <f t="shared" si="28"/>
        <v>2.8000000000000001E-2</v>
      </c>
      <c r="K244" s="34">
        <f t="shared" si="28"/>
        <v>3.2500000000000001E-2</v>
      </c>
      <c r="L244" s="34">
        <f t="shared" si="28"/>
        <v>3.7037037037037035E-2</v>
      </c>
      <c r="M244" s="34">
        <f t="shared" si="28"/>
        <v>2.9154518950437316E-2</v>
      </c>
      <c r="N244" s="34">
        <f t="shared" si="28"/>
        <v>2.2435897435897436E-2</v>
      </c>
      <c r="O244" s="34">
        <f t="shared" si="28"/>
        <v>1.3157894736842105E-2</v>
      </c>
      <c r="P244" s="34">
        <f t="shared" si="28"/>
        <v>2.6086956521739129E-2</v>
      </c>
      <c r="Q244" s="34">
        <f t="shared" si="28"/>
        <v>2.3305084745762712E-2</v>
      </c>
      <c r="R244" s="34">
        <f t="shared" si="28"/>
        <v>4.2440318302387266E-2</v>
      </c>
      <c r="S244" s="34">
        <f t="shared" si="28"/>
        <v>7.5880758807588072E-2</v>
      </c>
      <c r="T244" s="34">
        <f t="shared" si="28"/>
        <v>5.2752293577981654E-2</v>
      </c>
      <c r="U244" s="34">
        <f t="shared" si="28"/>
        <v>4.0572792362768499E-2</v>
      </c>
      <c r="V244" s="34">
        <f t="shared" si="28"/>
        <v>1.8648018648018648E-2</v>
      </c>
      <c r="W244" s="34">
        <f t="shared" si="28"/>
        <v>1.5527950310559006E-2</v>
      </c>
      <c r="X244" s="34">
        <f t="shared" si="28"/>
        <v>3.2258064516129031E-2</v>
      </c>
      <c r="Y244" s="34">
        <f t="shared" si="28"/>
        <v>2.3333333333333334E-2</v>
      </c>
      <c r="Z244" s="34">
        <f t="shared" si="28"/>
        <v>1.5065913370998116E-2</v>
      </c>
    </row>
    <row r="245" spans="1:26" x14ac:dyDescent="0.3">
      <c r="A245" s="44" t="s">
        <v>278</v>
      </c>
      <c r="B245" s="34">
        <f t="shared" ref="B245:Z245" si="29">SUM(B33:B40)/B13</f>
        <v>2.2653721682847898E-2</v>
      </c>
      <c r="C245" s="34">
        <f t="shared" si="29"/>
        <v>2.5236593059936908E-2</v>
      </c>
      <c r="D245" s="34">
        <f t="shared" si="29"/>
        <v>7.2139303482587069E-2</v>
      </c>
      <c r="E245" s="34">
        <f t="shared" si="29"/>
        <v>0</v>
      </c>
      <c r="F245" s="34">
        <f t="shared" si="29"/>
        <v>6.5645514223194746E-3</v>
      </c>
      <c r="G245" s="34">
        <f t="shared" si="29"/>
        <v>2.1691973969631236E-2</v>
      </c>
      <c r="H245" s="34">
        <f t="shared" si="29"/>
        <v>2.352941176470588E-3</v>
      </c>
      <c r="I245" s="34">
        <f t="shared" si="29"/>
        <v>8.2815734989648039E-3</v>
      </c>
      <c r="J245" s="34">
        <f t="shared" si="29"/>
        <v>8.0000000000000002E-3</v>
      </c>
      <c r="K245" s="34">
        <f t="shared" si="29"/>
        <v>7.4999999999999997E-3</v>
      </c>
      <c r="L245" s="34">
        <f t="shared" si="29"/>
        <v>1.5250544662309368E-2</v>
      </c>
      <c r="M245" s="34">
        <f t="shared" si="29"/>
        <v>0</v>
      </c>
      <c r="N245" s="34">
        <f t="shared" si="29"/>
        <v>1.6025641025641024E-2</v>
      </c>
      <c r="O245" s="34">
        <f t="shared" si="29"/>
        <v>6.5789473684210523E-3</v>
      </c>
      <c r="P245" s="34">
        <f t="shared" si="29"/>
        <v>5.7971014492753624E-3</v>
      </c>
      <c r="Q245" s="34">
        <f t="shared" si="29"/>
        <v>8.4745762711864406E-3</v>
      </c>
      <c r="R245" s="34">
        <f t="shared" si="29"/>
        <v>0</v>
      </c>
      <c r="S245" s="34">
        <f t="shared" si="29"/>
        <v>1.8970189701897018E-2</v>
      </c>
      <c r="T245" s="34">
        <f t="shared" si="29"/>
        <v>1.1467889908256881E-2</v>
      </c>
      <c r="U245" s="34">
        <f t="shared" si="29"/>
        <v>7.1599045346062056E-3</v>
      </c>
      <c r="V245" s="34">
        <f t="shared" si="29"/>
        <v>1.8648018648018648E-2</v>
      </c>
      <c r="W245" s="34">
        <f t="shared" si="29"/>
        <v>2.4844720496894408E-2</v>
      </c>
      <c r="X245" s="34">
        <f t="shared" si="29"/>
        <v>3.4155597722960153E-2</v>
      </c>
      <c r="Y245" s="34">
        <f t="shared" si="29"/>
        <v>0.05</v>
      </c>
      <c r="Z245" s="34">
        <f t="shared" si="29"/>
        <v>1.1299435028248588E-2</v>
      </c>
    </row>
    <row r="246" spans="1:26" x14ac:dyDescent="0.3">
      <c r="A246" s="44" t="s">
        <v>182</v>
      </c>
      <c r="B246" s="34">
        <f t="shared" ref="B246:Z246" si="30">SUM(B164:B173)/B13</f>
        <v>3.2362459546925568E-3</v>
      </c>
      <c r="C246" s="34">
        <f t="shared" si="30"/>
        <v>0</v>
      </c>
      <c r="D246" s="34">
        <f t="shared" si="30"/>
        <v>0</v>
      </c>
      <c r="E246" s="34">
        <f t="shared" si="30"/>
        <v>0</v>
      </c>
      <c r="F246" s="34">
        <f t="shared" si="30"/>
        <v>6.5645514223194746E-3</v>
      </c>
      <c r="G246" s="34">
        <f t="shared" si="30"/>
        <v>1.3015184381778741E-2</v>
      </c>
      <c r="H246" s="34">
        <f t="shared" si="30"/>
        <v>1.6470588235294119E-2</v>
      </c>
      <c r="I246" s="34">
        <f t="shared" si="30"/>
        <v>4.140786749482402E-3</v>
      </c>
      <c r="J246" s="34">
        <f t="shared" si="30"/>
        <v>2.1999999999999999E-2</v>
      </c>
      <c r="K246" s="34">
        <f t="shared" si="30"/>
        <v>1.7500000000000002E-2</v>
      </c>
      <c r="L246" s="34">
        <f t="shared" si="30"/>
        <v>6.5359477124183009E-3</v>
      </c>
      <c r="M246" s="34">
        <f t="shared" si="30"/>
        <v>1.4577259475218658E-2</v>
      </c>
      <c r="N246" s="34">
        <f t="shared" si="30"/>
        <v>2.8846153846153848E-2</v>
      </c>
      <c r="O246" s="34">
        <f t="shared" si="30"/>
        <v>8.771929824561403E-3</v>
      </c>
      <c r="P246" s="34">
        <f t="shared" si="30"/>
        <v>8.6956521739130436E-3</v>
      </c>
      <c r="Q246" s="34">
        <f t="shared" si="30"/>
        <v>1.059322033898305E-2</v>
      </c>
      <c r="R246" s="34">
        <f t="shared" si="30"/>
        <v>2.3872679045092837E-2</v>
      </c>
      <c r="S246" s="34">
        <f t="shared" si="30"/>
        <v>2.1680216802168022E-2</v>
      </c>
      <c r="T246" s="34">
        <f t="shared" si="30"/>
        <v>3.2110091743119268E-2</v>
      </c>
      <c r="U246" s="34">
        <f t="shared" si="30"/>
        <v>1.9093078758949882E-2</v>
      </c>
      <c r="V246" s="34">
        <f t="shared" si="30"/>
        <v>4.195804195804196E-2</v>
      </c>
      <c r="W246" s="34">
        <f t="shared" si="30"/>
        <v>5.9006211180124224E-2</v>
      </c>
      <c r="X246" s="34">
        <f t="shared" si="30"/>
        <v>3.0360531309297913E-2</v>
      </c>
      <c r="Y246" s="34">
        <f t="shared" si="30"/>
        <v>7.6666666666666661E-2</v>
      </c>
      <c r="Z246" s="34">
        <f t="shared" si="30"/>
        <v>3.0131826741996232E-2</v>
      </c>
    </row>
    <row r="247" spans="1:26" x14ac:dyDescent="0.3">
      <c r="A247" s="44" t="s">
        <v>294</v>
      </c>
      <c r="B247" s="34">
        <f t="shared" ref="B247:K247" si="31">B165/B13</f>
        <v>0</v>
      </c>
      <c r="C247" s="34">
        <f t="shared" si="31"/>
        <v>0</v>
      </c>
      <c r="D247" s="34">
        <f t="shared" si="31"/>
        <v>0</v>
      </c>
      <c r="E247" s="34">
        <f t="shared" si="31"/>
        <v>0</v>
      </c>
      <c r="F247" s="34">
        <f t="shared" si="31"/>
        <v>2.1881838074398249E-3</v>
      </c>
      <c r="G247" s="34">
        <f t="shared" si="31"/>
        <v>0</v>
      </c>
      <c r="H247" s="34">
        <f t="shared" si="31"/>
        <v>0</v>
      </c>
      <c r="I247" s="34">
        <f t="shared" si="31"/>
        <v>0</v>
      </c>
      <c r="J247" s="34">
        <f t="shared" si="31"/>
        <v>4.0000000000000001E-3</v>
      </c>
      <c r="K247" s="34">
        <f t="shared" si="31"/>
        <v>2.5000000000000001E-3</v>
      </c>
      <c r="L247" s="34">
        <v>0</v>
      </c>
      <c r="M247" s="34">
        <f t="shared" ref="M247:Z247" si="32">M165/M13</f>
        <v>0</v>
      </c>
      <c r="N247" s="34">
        <f t="shared" si="32"/>
        <v>1.282051282051282E-2</v>
      </c>
      <c r="O247" s="34">
        <f t="shared" si="32"/>
        <v>0</v>
      </c>
      <c r="P247" s="34">
        <f t="shared" si="32"/>
        <v>0</v>
      </c>
      <c r="Q247" s="34">
        <f t="shared" si="32"/>
        <v>0</v>
      </c>
      <c r="R247" s="34">
        <f t="shared" si="32"/>
        <v>0</v>
      </c>
      <c r="S247" s="34">
        <f t="shared" si="32"/>
        <v>8.130081300813009E-3</v>
      </c>
      <c r="T247" s="34">
        <f t="shared" si="32"/>
        <v>4.5871559633027525E-3</v>
      </c>
      <c r="U247" s="34">
        <f t="shared" si="32"/>
        <v>4.7732696897374704E-3</v>
      </c>
      <c r="V247" s="34">
        <f t="shared" si="32"/>
        <v>3.2634032634032632E-2</v>
      </c>
      <c r="W247" s="34">
        <f t="shared" si="32"/>
        <v>2.7950310559006212E-2</v>
      </c>
      <c r="X247" s="34">
        <f t="shared" si="32"/>
        <v>2.6565464895635674E-2</v>
      </c>
      <c r="Y247" s="34">
        <f t="shared" si="32"/>
        <v>0.04</v>
      </c>
      <c r="Z247" s="34">
        <f t="shared" si="32"/>
        <v>1.8832391713747645E-3</v>
      </c>
    </row>
    <row r="248" spans="1:26" x14ac:dyDescent="0.3">
      <c r="A248" s="44" t="s">
        <v>293</v>
      </c>
      <c r="B248" s="34">
        <f t="shared" ref="B248:Z248" si="33">B166/B13</f>
        <v>0</v>
      </c>
      <c r="C248" s="34">
        <f t="shared" si="33"/>
        <v>0</v>
      </c>
      <c r="D248" s="34">
        <f t="shared" si="33"/>
        <v>0</v>
      </c>
      <c r="E248" s="34">
        <f t="shared" si="33"/>
        <v>0</v>
      </c>
      <c r="F248" s="34">
        <f t="shared" si="33"/>
        <v>2.1881838074398249E-3</v>
      </c>
      <c r="G248" s="34">
        <f t="shared" si="33"/>
        <v>8.6767895878524948E-3</v>
      </c>
      <c r="H248" s="34">
        <f t="shared" si="33"/>
        <v>7.058823529411765E-3</v>
      </c>
      <c r="I248" s="34">
        <f t="shared" si="33"/>
        <v>0</v>
      </c>
      <c r="J248" s="34">
        <f t="shared" si="33"/>
        <v>4.0000000000000001E-3</v>
      </c>
      <c r="K248" s="34">
        <f t="shared" si="33"/>
        <v>0.01</v>
      </c>
      <c r="L248" s="34">
        <f t="shared" si="33"/>
        <v>2.1786492374727671E-3</v>
      </c>
      <c r="M248" s="34">
        <f t="shared" si="33"/>
        <v>8.7463556851311956E-3</v>
      </c>
      <c r="N248" s="34">
        <f t="shared" si="33"/>
        <v>6.41025641025641E-3</v>
      </c>
      <c r="O248" s="34">
        <f t="shared" si="33"/>
        <v>4.3859649122807015E-3</v>
      </c>
      <c r="P248" s="34">
        <f t="shared" si="33"/>
        <v>5.7971014492753624E-3</v>
      </c>
      <c r="Q248" s="34">
        <f t="shared" si="33"/>
        <v>4.2372881355932203E-3</v>
      </c>
      <c r="R248" s="34">
        <f t="shared" si="33"/>
        <v>1.3262599469496022E-2</v>
      </c>
      <c r="S248" s="34">
        <f t="shared" si="33"/>
        <v>8.130081300813009E-3</v>
      </c>
      <c r="T248" s="34">
        <f t="shared" si="33"/>
        <v>1.6055045871559634E-2</v>
      </c>
      <c r="U248" s="34">
        <f t="shared" si="33"/>
        <v>1.1933174224343675E-2</v>
      </c>
      <c r="V248" s="34">
        <f t="shared" si="33"/>
        <v>4.662004662004662E-3</v>
      </c>
      <c r="W248" s="34">
        <f t="shared" si="33"/>
        <v>2.1739130434782608E-2</v>
      </c>
      <c r="X248" s="34">
        <f t="shared" si="33"/>
        <v>1.8975332068311196E-3</v>
      </c>
      <c r="Y248" s="34">
        <f t="shared" si="33"/>
        <v>1.3333333333333334E-2</v>
      </c>
      <c r="Z248" s="34">
        <f t="shared" si="33"/>
        <v>1.5065913370998116E-2</v>
      </c>
    </row>
    <row r="249" spans="1:26" x14ac:dyDescent="0.3">
      <c r="A249" s="44" t="s">
        <v>292</v>
      </c>
      <c r="B249" s="34">
        <f t="shared" ref="B249:Z249" si="34">(SUM(B157:B163))/B13</f>
        <v>6.4724919093851127E-2</v>
      </c>
      <c r="C249" s="34">
        <f t="shared" si="34"/>
        <v>4.1009463722397478E-2</v>
      </c>
      <c r="D249" s="34">
        <f t="shared" si="34"/>
        <v>3.7313432835820892E-2</v>
      </c>
      <c r="E249" s="34">
        <f t="shared" si="34"/>
        <v>5.8495821727019497E-2</v>
      </c>
      <c r="F249" s="34">
        <f t="shared" si="34"/>
        <v>1.0940919037199124E-2</v>
      </c>
      <c r="G249" s="34">
        <f t="shared" si="34"/>
        <v>2.8199566160520606E-2</v>
      </c>
      <c r="H249" s="34">
        <f t="shared" si="34"/>
        <v>1.6470588235294119E-2</v>
      </c>
      <c r="I249" s="34">
        <f t="shared" si="34"/>
        <v>4.140786749482402E-3</v>
      </c>
      <c r="J249" s="34">
        <f t="shared" si="34"/>
        <v>1.7999999999999999E-2</v>
      </c>
      <c r="K249" s="34">
        <f t="shared" si="34"/>
        <v>7.4999999999999997E-3</v>
      </c>
      <c r="L249" s="34">
        <f t="shared" si="34"/>
        <v>1.0893246187363835E-2</v>
      </c>
      <c r="M249" s="34">
        <f t="shared" si="34"/>
        <v>1.1661807580174927E-2</v>
      </c>
      <c r="N249" s="34">
        <f t="shared" si="34"/>
        <v>2.564102564102564E-2</v>
      </c>
      <c r="O249" s="34">
        <f t="shared" si="34"/>
        <v>1.3157894736842105E-2</v>
      </c>
      <c r="P249" s="34">
        <f t="shared" si="34"/>
        <v>8.6956521739130436E-3</v>
      </c>
      <c r="Q249" s="34">
        <f t="shared" si="34"/>
        <v>4.2372881355932203E-3</v>
      </c>
      <c r="R249" s="34">
        <f t="shared" si="34"/>
        <v>1.3262599469496022E-2</v>
      </c>
      <c r="S249" s="34">
        <f t="shared" si="34"/>
        <v>5.4200542005420054E-3</v>
      </c>
      <c r="T249" s="34">
        <f t="shared" si="34"/>
        <v>3.4403669724770644E-2</v>
      </c>
      <c r="U249" s="34">
        <f t="shared" si="34"/>
        <v>4.77326968973747E-2</v>
      </c>
      <c r="V249" s="34">
        <f t="shared" si="34"/>
        <v>1.3986013986013986E-2</v>
      </c>
      <c r="W249" s="34">
        <f t="shared" si="34"/>
        <v>2.4844720496894408E-2</v>
      </c>
      <c r="X249" s="34">
        <f t="shared" si="34"/>
        <v>1.5180265654648957E-2</v>
      </c>
      <c r="Y249" s="34">
        <f t="shared" si="34"/>
        <v>2.6666666666666668E-2</v>
      </c>
      <c r="Z249" s="34">
        <f t="shared" si="34"/>
        <v>7.5329566854990581E-3</v>
      </c>
    </row>
    <row r="250" spans="1:26" x14ac:dyDescent="0.3">
      <c r="A250" s="44" t="s">
        <v>264</v>
      </c>
      <c r="B250" s="34">
        <f t="shared" ref="B250:Z250" si="35">B112/B13</f>
        <v>0</v>
      </c>
      <c r="C250" s="34">
        <f t="shared" si="35"/>
        <v>0</v>
      </c>
      <c r="D250" s="34">
        <f t="shared" si="35"/>
        <v>0</v>
      </c>
      <c r="E250" s="34">
        <f t="shared" si="35"/>
        <v>2.7855153203342618E-3</v>
      </c>
      <c r="F250" s="34">
        <f t="shared" si="35"/>
        <v>2.6258205689277898E-2</v>
      </c>
      <c r="G250" s="34">
        <f t="shared" si="35"/>
        <v>2.1691973969631237E-3</v>
      </c>
      <c r="H250" s="34">
        <f t="shared" si="35"/>
        <v>2.3529411764705882E-2</v>
      </c>
      <c r="I250" s="34">
        <f t="shared" si="35"/>
        <v>2.4844720496894408E-2</v>
      </c>
      <c r="J250" s="34">
        <f t="shared" si="35"/>
        <v>0.02</v>
      </c>
      <c r="K250" s="34">
        <f t="shared" si="35"/>
        <v>2.5000000000000001E-2</v>
      </c>
      <c r="L250" s="34">
        <f t="shared" si="35"/>
        <v>3.4858387799564274E-2</v>
      </c>
      <c r="M250" s="34">
        <f t="shared" si="35"/>
        <v>3.4985422740524783E-2</v>
      </c>
      <c r="N250" s="34">
        <f t="shared" si="35"/>
        <v>3.205128205128205E-3</v>
      </c>
      <c r="O250" s="34">
        <f t="shared" si="35"/>
        <v>1.3157894736842105E-2</v>
      </c>
      <c r="P250" s="34">
        <f t="shared" si="35"/>
        <v>1.1594202898550725E-2</v>
      </c>
      <c r="Q250" s="34">
        <f t="shared" si="35"/>
        <v>1.9067796610169493E-2</v>
      </c>
      <c r="R250" s="34">
        <f t="shared" si="35"/>
        <v>4.2440318302387266E-2</v>
      </c>
      <c r="S250" s="34">
        <f t="shared" si="35"/>
        <v>1.6260162601626018E-2</v>
      </c>
      <c r="T250" s="34">
        <f t="shared" si="35"/>
        <v>1.1467889908256881E-2</v>
      </c>
      <c r="U250" s="34">
        <f t="shared" si="35"/>
        <v>3.8186157517899763E-2</v>
      </c>
      <c r="V250" s="34">
        <f t="shared" si="35"/>
        <v>2.331002331002331E-3</v>
      </c>
      <c r="W250" s="34">
        <f t="shared" si="35"/>
        <v>3.105590062111801E-3</v>
      </c>
      <c r="X250" s="34">
        <f t="shared" si="35"/>
        <v>2.0872865275142316E-2</v>
      </c>
      <c r="Y250" s="34">
        <f t="shared" si="35"/>
        <v>0</v>
      </c>
      <c r="Z250" s="34">
        <f t="shared" si="35"/>
        <v>0</v>
      </c>
    </row>
    <row r="252" spans="1:26" x14ac:dyDescent="0.3">
      <c r="B252" s="47" t="s">
        <v>309</v>
      </c>
      <c r="C252" s="48" t="s">
        <v>310</v>
      </c>
      <c r="D252" s="15"/>
      <c r="E252" s="15"/>
      <c r="F252" s="15"/>
      <c r="G252" s="15"/>
      <c r="H252" s="15"/>
      <c r="I252" s="15"/>
      <c r="J252" s="15"/>
      <c r="K252" s="15"/>
      <c r="L252" s="14"/>
    </row>
    <row r="253" spans="1:26" x14ac:dyDescent="0.3">
      <c r="B253" s="49" t="s">
        <v>183</v>
      </c>
      <c r="C253" s="50" t="s">
        <v>311</v>
      </c>
      <c r="D253" s="23"/>
      <c r="E253" s="23"/>
      <c r="F253" s="23"/>
      <c r="G253" s="23"/>
      <c r="H253" s="23"/>
      <c r="I253" s="23"/>
      <c r="J253" s="23"/>
      <c r="K253" s="23"/>
      <c r="L253" s="25"/>
    </row>
  </sheetData>
  <pageMargins left="0.7" right="0.7" top="0.78740157499999996" bottom="0.78740157499999996" header="0.3" footer="0.3"/>
  <pageSetup paperSize="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Nannofossil-counts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2021-01-16T15:51:45Z</dcterms:modified>
</cp:coreProperties>
</file>