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o.be\home\home_lm\naranda\Desktop\Submitted files\Repository\"/>
    </mc:Choice>
  </mc:AlternateContent>
  <bookViews>
    <workbookView xWindow="480" yWindow="90" windowWidth="16335" windowHeight="10830"/>
  </bookViews>
  <sheets>
    <sheet name="CODES" sheetId="7" r:id="rId1"/>
    <sheet name="W1" sheetId="5" r:id="rId2"/>
    <sheet name="with format for paper" sheetId="6" r:id="rId3"/>
  </sheets>
  <calcPr calcId="162913" calcOnSave="0"/>
</workbook>
</file>

<file path=xl/calcChain.xml><?xml version="1.0" encoding="utf-8"?>
<calcChain xmlns="http://schemas.openxmlformats.org/spreadsheetml/2006/main">
  <c r="F19" i="6" l="1"/>
  <c r="E19" i="6"/>
  <c r="C20" i="6"/>
  <c r="D20" i="6"/>
  <c r="E20" i="6"/>
  <c r="F20" i="6"/>
  <c r="G20" i="6"/>
  <c r="B20" i="6"/>
  <c r="C19" i="6"/>
  <c r="B19" i="6"/>
  <c r="K2" i="5" l="1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</calcChain>
</file>

<file path=xl/sharedStrings.xml><?xml version="1.0" encoding="utf-8"?>
<sst xmlns="http://schemas.openxmlformats.org/spreadsheetml/2006/main" count="52" uniqueCount="41">
  <si>
    <t>D1</t>
  </si>
  <si>
    <t>W1</t>
  </si>
  <si>
    <t>pl_a</t>
  </si>
  <si>
    <t>mkb_a</t>
  </si>
  <si>
    <t>W_mkb_a</t>
  </si>
  <si>
    <t>mkb_U_ID</t>
  </si>
  <si>
    <t>W_pl_l</t>
  </si>
  <si>
    <t>W_pl_a</t>
  </si>
  <si>
    <t>mkb % in water</t>
  </si>
  <si>
    <t>pl % in water</t>
  </si>
  <si>
    <t>pl%&gt;mkb%</t>
  </si>
  <si>
    <t>W_Marker m²</t>
  </si>
  <si>
    <t>Marker m²</t>
  </si>
  <si>
    <t>W_Polygon m²</t>
  </si>
  <si>
    <t>Polygon m²</t>
  </si>
  <si>
    <t>User</t>
  </si>
  <si>
    <t>Totals</t>
  </si>
  <si>
    <t>Average</t>
  </si>
  <si>
    <t>mk² % in water</t>
  </si>
  <si>
    <t>pl² % in water</t>
  </si>
  <si>
    <t>Tab</t>
  </si>
  <si>
    <t>code</t>
  </si>
  <si>
    <t>Meaning</t>
  </si>
  <si>
    <t>Definition</t>
  </si>
  <si>
    <t>Unique ID</t>
  </si>
  <si>
    <t>Unique ID from only the markers that were within the water area.</t>
  </si>
  <si>
    <t>Dynamic 1 group</t>
  </si>
  <si>
    <t>Referes to respondents who selected any of the following dynamic cultural practices: biking, running, walking.</t>
  </si>
  <si>
    <t>Water group</t>
  </si>
  <si>
    <t>Referes to respondents who selected any of the following water cultural practices: fishing, paddling, swimming. Values are 1 for those respondents who selected them and 0 to those who didn’t.</t>
  </si>
  <si>
    <t>Buffered marker area within water</t>
  </si>
  <si>
    <t>Area of the marker buffered within the water section.</t>
  </si>
  <si>
    <t>Original buffered marker area (m²)</t>
  </si>
  <si>
    <t>Buffered marker area</t>
  </si>
  <si>
    <t xml:space="preserve">Percentaje of the mkb surface in the water </t>
  </si>
  <si>
    <t>Polygon area within water</t>
  </si>
  <si>
    <t>Area of the polygon within the water section.</t>
  </si>
  <si>
    <t xml:space="preserve">Polygon area </t>
  </si>
  <si>
    <t>Original polygon area (m²)</t>
  </si>
  <si>
    <t xml:space="preserve">Percentaje of the polygon surface in the water </t>
  </si>
  <si>
    <t>Conditional regarding polygons' surface within the water section being bigger than the one from the mkb, then value equals 1; if not,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</si>
</sst>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1"/>
    </font>
    <font>
      <sz val="10"/>
      <name val="Arial"/>
      <family val="2"/>
    </font>
    <font>
      <sz val="10"/>
      <name val="Times New Roman"/>
      <family val="1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5"/>
        <bgColor theme="5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24">
    <xf numFmtId="0" fontId="0" fillId="0" borderId="0" xfId="0"/>
    <xf numFmtId="10" fontId="0" fillId="0" borderId="0" xfId="0" applyNumberFormat="1"/>
    <xf numFmtId="4" fontId="0" fillId="0" borderId="0" xfId="0" applyNumberFormat="1"/>
    <xf numFmtId="0" fontId="0" fillId="2" borderId="0" xfId="0" applyFill="1"/>
    <xf numFmtId="10" fontId="0" fillId="2" borderId="0" xfId="0" applyNumberFormat="1" applyFill="1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3" fillId="3" borderId="1" xfId="0" applyFont="1" applyFill="1" applyBorder="1"/>
    <xf numFmtId="4" fontId="4" fillId="2" borderId="2" xfId="0" applyNumberFormat="1" applyFont="1" applyFill="1" applyBorder="1"/>
    <xf numFmtId="4" fontId="2" fillId="0" borderId="2" xfId="0" applyNumberFormat="1" applyFont="1" applyBorder="1"/>
    <xf numFmtId="4" fontId="2" fillId="2" borderId="2" xfId="0" applyNumberFormat="1" applyFont="1" applyFill="1" applyBorder="1"/>
    <xf numFmtId="10" fontId="2" fillId="0" borderId="2" xfId="0" applyNumberFormat="1" applyFont="1" applyBorder="1"/>
    <xf numFmtId="10" fontId="4" fillId="2" borderId="2" xfId="0" applyNumberFormat="1" applyFont="1" applyFill="1" applyBorder="1"/>
    <xf numFmtId="0" fontId="5" fillId="5" borderId="0" xfId="0" applyFont="1" applyFill="1"/>
    <xf numFmtId="0" fontId="5" fillId="5" borderId="0" xfId="0" applyFont="1" applyFill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5" fillId="4" borderId="3" xfId="0" applyFont="1" applyFill="1" applyBorder="1"/>
    <xf numFmtId="0" fontId="5" fillId="4" borderId="4" xfId="0" applyFont="1" applyFill="1" applyBorder="1"/>
    <xf numFmtId="4" fontId="5" fillId="4" borderId="4" xfId="0" applyNumberFormat="1" applyFont="1" applyFill="1" applyBorder="1"/>
    <xf numFmtId="10" fontId="5" fillId="4" borderId="4" xfId="0" applyNumberFormat="1" applyFont="1" applyFill="1" applyBorder="1"/>
    <xf numFmtId="0" fontId="5" fillId="4" borderId="5" xfId="0" applyFont="1" applyFill="1" applyBorder="1"/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</dxf>
    <dxf>
      <numFmt numFmtId="0" formatCode="General"/>
    </dxf>
    <dxf>
      <numFmt numFmtId="14" formatCode="0.00%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5" displayName="Table5" ref="A1:K21" totalsRowShown="0">
  <autoFilter ref="A1:K21">
    <filterColumn colId="10">
      <filters>
        <filter val="0"/>
        <filter val="1"/>
      </filters>
    </filterColumn>
  </autoFilter>
  <tableColumns count="11">
    <tableColumn id="1" name="mkb_U_ID"/>
    <tableColumn id="2" name="D1"/>
    <tableColumn id="5" name="W1"/>
    <tableColumn id="7" name="W_mkb_a"/>
    <tableColumn id="9" name="mkb_a"/>
    <tableColumn id="10" name="mkb % in water" dataDxfId="12"/>
    <tableColumn id="11" name="W_pl_l"/>
    <tableColumn id="12" name="W_pl_a"/>
    <tableColumn id="14" name="pl_a"/>
    <tableColumn id="15" name="pl % in water" dataDxfId="11"/>
    <tableColumn id="16" name="pl%&gt;mkb%" dataDxfId="10">
      <calculatedColumnFormula>IF(Table5[[#This Row],[pl % in water]]&gt;Table5[[#This Row],[mkb % in water]],1,0)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G17" totalsRowShown="0" headerRowDxfId="9" dataDxfId="8">
  <autoFilter ref="A1:G17"/>
  <tableColumns count="7">
    <tableColumn id="1" name="User" dataDxfId="7"/>
    <tableColumn id="2" name="W_Marker m²" dataDxfId="6"/>
    <tableColumn id="3" name="Marker m²" dataDxfId="5"/>
    <tableColumn id="4" name="mk² % in water" dataDxfId="4"/>
    <tableColumn id="5" name="W_Polygon m²" dataDxfId="3"/>
    <tableColumn id="6" name="Polygon m²" dataDxfId="2"/>
    <tableColumn id="7" name="pl² % in water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5" sqref="C15"/>
    </sheetView>
  </sheetViews>
  <sheetFormatPr defaultRowHeight="12.75" x14ac:dyDescent="0.2"/>
  <cols>
    <col min="1" max="2" width="9.140625" style="17"/>
    <col min="3" max="3" width="25.28515625" style="17" bestFit="1" customWidth="1"/>
    <col min="4" max="4" width="62.28515625" style="18" customWidth="1"/>
    <col min="5" max="16384" width="9.140625" style="17"/>
  </cols>
  <sheetData>
    <row r="1" spans="1:4" x14ac:dyDescent="0.2">
      <c r="A1" s="15" t="s">
        <v>20</v>
      </c>
      <c r="B1" s="15" t="s">
        <v>21</v>
      </c>
      <c r="C1" s="15" t="s">
        <v>22</v>
      </c>
      <c r="D1" s="16" t="s">
        <v>23</v>
      </c>
    </row>
    <row r="2" spans="1:4" x14ac:dyDescent="0.2">
      <c r="A2" s="17" t="s">
        <v>1</v>
      </c>
      <c r="B2" s="19" t="s">
        <v>5</v>
      </c>
      <c r="C2" s="17" t="s">
        <v>24</v>
      </c>
      <c r="D2" s="18" t="s">
        <v>25</v>
      </c>
    </row>
    <row r="3" spans="1:4" ht="25.5" x14ac:dyDescent="0.2">
      <c r="B3" s="20" t="s">
        <v>0</v>
      </c>
      <c r="C3" s="17" t="s">
        <v>26</v>
      </c>
      <c r="D3" s="18" t="s">
        <v>27</v>
      </c>
    </row>
    <row r="4" spans="1:4" ht="38.25" x14ac:dyDescent="0.2">
      <c r="B4" s="20" t="s">
        <v>1</v>
      </c>
      <c r="C4" s="17" t="s">
        <v>28</v>
      </c>
      <c r="D4" s="18" t="s">
        <v>29</v>
      </c>
    </row>
    <row r="5" spans="1:4" x14ac:dyDescent="0.2">
      <c r="B5" s="21" t="s">
        <v>4</v>
      </c>
      <c r="C5" s="17" t="s">
        <v>30</v>
      </c>
      <c r="D5" s="18" t="s">
        <v>31</v>
      </c>
    </row>
    <row r="6" spans="1:4" x14ac:dyDescent="0.2">
      <c r="B6" s="21" t="s">
        <v>3</v>
      </c>
      <c r="C6" s="17" t="s">
        <v>33</v>
      </c>
      <c r="D6" s="18" t="s">
        <v>32</v>
      </c>
    </row>
    <row r="7" spans="1:4" x14ac:dyDescent="0.2">
      <c r="B7" s="22" t="s">
        <v>8</v>
      </c>
      <c r="D7" s="18" t="s">
        <v>34</v>
      </c>
    </row>
    <row r="8" spans="1:4" x14ac:dyDescent="0.2">
      <c r="B8" s="21" t="s">
        <v>7</v>
      </c>
      <c r="C8" s="17" t="s">
        <v>35</v>
      </c>
      <c r="D8" s="18" t="s">
        <v>36</v>
      </c>
    </row>
    <row r="9" spans="1:4" x14ac:dyDescent="0.2">
      <c r="B9" s="21" t="s">
        <v>2</v>
      </c>
      <c r="C9" s="17" t="s">
        <v>37</v>
      </c>
      <c r="D9" s="18" t="s">
        <v>38</v>
      </c>
    </row>
    <row r="10" spans="1:4" x14ac:dyDescent="0.2">
      <c r="B10" s="22" t="s">
        <v>9</v>
      </c>
      <c r="D10" s="18" t="s">
        <v>39</v>
      </c>
    </row>
    <row r="11" spans="1:4" ht="25.5" x14ac:dyDescent="0.2">
      <c r="B11" s="23" t="s">
        <v>10</v>
      </c>
      <c r="D11" s="18" t="s">
        <v>40</v>
      </c>
    </row>
  </sheetData>
  <conditionalFormatting sqref="A2:A1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E28" sqref="E28"/>
    </sheetView>
  </sheetViews>
  <sheetFormatPr defaultRowHeight="12.75" x14ac:dyDescent="0.2"/>
  <cols>
    <col min="1" max="1" width="11.140625" customWidth="1"/>
    <col min="2" max="3" width="9.140625" customWidth="1"/>
    <col min="4" max="4" width="10.85546875" style="2" customWidth="1"/>
    <col min="5" max="5" width="9.85546875" style="2" bestFit="1" customWidth="1"/>
    <col min="6" max="6" width="15" style="1" customWidth="1"/>
    <col min="7" max="7" width="8.85546875" style="2" customWidth="1"/>
    <col min="8" max="9" width="9.85546875" style="2" bestFit="1" customWidth="1"/>
    <col min="10" max="10" width="13.140625" style="1" customWidth="1"/>
    <col min="11" max="11" width="13" bestFit="1" customWidth="1"/>
  </cols>
  <sheetData>
    <row r="1" spans="1:11" x14ac:dyDescent="0.2">
      <c r="A1" t="s">
        <v>5</v>
      </c>
      <c r="B1" t="s">
        <v>0</v>
      </c>
      <c r="C1" t="s">
        <v>1</v>
      </c>
      <c r="D1" s="2" t="s">
        <v>4</v>
      </c>
      <c r="E1" s="2" t="s">
        <v>3</v>
      </c>
      <c r="F1" s="1" t="s">
        <v>8</v>
      </c>
      <c r="G1" s="2" t="s">
        <v>6</v>
      </c>
      <c r="H1" s="2" t="s">
        <v>7</v>
      </c>
      <c r="I1" s="2" t="s">
        <v>2</v>
      </c>
      <c r="J1" s="1" t="s">
        <v>9</v>
      </c>
      <c r="K1" s="5" t="s">
        <v>10</v>
      </c>
    </row>
    <row r="2" spans="1:11" x14ac:dyDescent="0.2">
      <c r="A2">
        <v>13</v>
      </c>
      <c r="B2">
        <v>0</v>
      </c>
      <c r="C2">
        <v>0</v>
      </c>
      <c r="D2" s="2">
        <v>427.28939815138222</v>
      </c>
      <c r="E2" s="2">
        <v>515936.90703179431</v>
      </c>
      <c r="F2" s="1">
        <v>8.2818149337211648E-4</v>
      </c>
      <c r="G2" s="2">
        <v>2877.4685223472065</v>
      </c>
      <c r="H2" s="2">
        <v>154108.07797431439</v>
      </c>
      <c r="I2" s="2">
        <v>384225.75180000003</v>
      </c>
      <c r="J2" s="1">
        <v>0.40108732236805367</v>
      </c>
      <c r="K2">
        <f>IF(Table5[[#This Row],[pl % in water]]&gt;Table5[[#This Row],[mkb % in water]],1,0)</f>
        <v>1</v>
      </c>
    </row>
    <row r="3" spans="1:11" x14ac:dyDescent="0.2">
      <c r="A3">
        <v>41</v>
      </c>
      <c r="B3">
        <v>1</v>
      </c>
      <c r="C3">
        <v>0</v>
      </c>
      <c r="D3" s="2">
        <v>29019.272024083006</v>
      </c>
      <c r="E3" s="2">
        <v>53432.070422113582</v>
      </c>
      <c r="F3" s="1">
        <v>0.54310588743484267</v>
      </c>
      <c r="G3" s="2">
        <v>675.99210636966416</v>
      </c>
      <c r="H3" s="2">
        <v>27743.552163333567</v>
      </c>
      <c r="I3" s="2">
        <v>30607.365040000001</v>
      </c>
      <c r="J3" s="1">
        <v>0.90643386410676685</v>
      </c>
      <c r="K3">
        <f>IF(Table5[[#This Row],[pl % in water]]&gt;Table5[[#This Row],[mkb % in water]],1,0)</f>
        <v>1</v>
      </c>
    </row>
    <row r="4" spans="1:11" x14ac:dyDescent="0.2">
      <c r="A4">
        <v>80</v>
      </c>
      <c r="B4">
        <v>1</v>
      </c>
      <c r="C4">
        <v>0</v>
      </c>
      <c r="D4" s="2">
        <v>2763.5399134341565</v>
      </c>
      <c r="E4" s="2">
        <v>101532.70287186191</v>
      </c>
      <c r="F4" s="1">
        <v>2.7218224623861809E-2</v>
      </c>
      <c r="G4" s="2">
        <v>1200.0813133232571</v>
      </c>
      <c r="H4" s="2">
        <v>56222.092418154287</v>
      </c>
      <c r="I4" s="2">
        <v>163373.829</v>
      </c>
      <c r="J4" s="1">
        <v>0.34413157090267066</v>
      </c>
      <c r="K4">
        <f>IF(Table5[[#This Row],[pl % in water]]&gt;Table5[[#This Row],[mkb % in water]],1,0)</f>
        <v>1</v>
      </c>
    </row>
    <row r="5" spans="1:11" x14ac:dyDescent="0.2">
      <c r="A5">
        <v>150</v>
      </c>
      <c r="B5">
        <v>1</v>
      </c>
      <c r="C5">
        <v>0</v>
      </c>
      <c r="D5" s="2">
        <v>6912.2734717422682</v>
      </c>
      <c r="E5" s="2">
        <v>95296.476470181704</v>
      </c>
      <c r="F5" s="1">
        <v>7.2534407648378485E-2</v>
      </c>
      <c r="G5" s="2">
        <v>118.80376303839802</v>
      </c>
      <c r="H5" s="2">
        <v>185.75914812851494</v>
      </c>
      <c r="I5" s="2">
        <v>73928.534870000003</v>
      </c>
      <c r="J5" s="1">
        <v>2.5126853718278608E-3</v>
      </c>
      <c r="K5">
        <f>IF(Table5[[#This Row],[pl % in water]]&gt;Table5[[#This Row],[mkb % in water]],1,0)</f>
        <v>0</v>
      </c>
    </row>
    <row r="6" spans="1:11" x14ac:dyDescent="0.2">
      <c r="A6">
        <v>191</v>
      </c>
      <c r="B6">
        <v>1</v>
      </c>
      <c r="C6">
        <v>0</v>
      </c>
      <c r="D6" s="2">
        <v>1052.1702354171271</v>
      </c>
      <c r="E6" s="2">
        <v>3846.269154633017</v>
      </c>
      <c r="F6" s="1">
        <v>0.27355605994181065</v>
      </c>
      <c r="G6" s="2">
        <v>435.4728011914126</v>
      </c>
      <c r="H6" s="2">
        <v>3800.6773734041026</v>
      </c>
      <c r="I6" s="2">
        <v>14339.26548</v>
      </c>
      <c r="J6" s="1">
        <v>0.26505383966181389</v>
      </c>
      <c r="K6">
        <f>IF(Table5[[#This Row],[pl % in water]]&gt;Table5[[#This Row],[mkb % in water]],1,0)</f>
        <v>0</v>
      </c>
    </row>
    <row r="7" spans="1:11" s="3" customFormat="1" hidden="1" x14ac:dyDescent="0.2">
      <c r="A7" s="3">
        <v>206</v>
      </c>
      <c r="B7" s="3">
        <v>0</v>
      </c>
      <c r="C7" s="3">
        <v>0</v>
      </c>
      <c r="D7" s="3">
        <v>203.78942932582086</v>
      </c>
      <c r="E7" s="3">
        <v>12657.028774201397</v>
      </c>
      <c r="F7" s="4">
        <v>1.6100890103149749E-2</v>
      </c>
      <c r="G7" s="3" t="e">
        <v>#N/A</v>
      </c>
      <c r="H7" s="3" t="e">
        <v>#N/A</v>
      </c>
      <c r="I7" s="3" t="e">
        <v>#N/A</v>
      </c>
      <c r="J7" s="4" t="e">
        <v>#N/A</v>
      </c>
      <c r="K7" s="3" t="e">
        <f>IF(Table5[[#This Row],[pl % in water]]&gt;Table5[[#This Row],[mkb % in water]],1,0)</f>
        <v>#N/A</v>
      </c>
    </row>
    <row r="8" spans="1:11" x14ac:dyDescent="0.2">
      <c r="A8">
        <v>219</v>
      </c>
      <c r="B8">
        <v>1</v>
      </c>
      <c r="C8">
        <v>0</v>
      </c>
      <c r="D8" s="2">
        <v>1630.9007562077045</v>
      </c>
      <c r="E8" s="2">
        <v>68898.764064536561</v>
      </c>
      <c r="F8" s="1">
        <v>2.3670972597999891E-2</v>
      </c>
      <c r="G8" s="2">
        <v>2101.1127776349613</v>
      </c>
      <c r="H8" s="2">
        <v>95857.055115828072</v>
      </c>
      <c r="I8" s="2">
        <v>296719.85350000003</v>
      </c>
      <c r="J8" s="1">
        <v>0.32305575102283496</v>
      </c>
      <c r="K8">
        <f>IF(Table5[[#This Row],[pl % in water]]&gt;Table5[[#This Row],[mkb % in water]],1,0)</f>
        <v>1</v>
      </c>
    </row>
    <row r="9" spans="1:11" x14ac:dyDescent="0.2">
      <c r="A9">
        <v>231</v>
      </c>
      <c r="B9">
        <v>1</v>
      </c>
      <c r="C9">
        <v>0</v>
      </c>
      <c r="D9" s="2">
        <v>174627.708962698</v>
      </c>
      <c r="E9" s="2">
        <v>469749.04752951831</v>
      </c>
      <c r="F9" s="1">
        <v>0.37174680796287229</v>
      </c>
      <c r="G9" s="2">
        <v>3122.8125221341547</v>
      </c>
      <c r="H9" s="2">
        <v>173942.46133414248</v>
      </c>
      <c r="I9" s="2">
        <v>344597.89</v>
      </c>
      <c r="J9" s="1">
        <v>0.50476937433987912</v>
      </c>
      <c r="K9">
        <f>IF(Table5[[#This Row],[pl % in water]]&gt;Table5[[#This Row],[mkb % in water]],1,0)</f>
        <v>1</v>
      </c>
    </row>
    <row r="10" spans="1:11" x14ac:dyDescent="0.2">
      <c r="A10">
        <v>291</v>
      </c>
      <c r="B10">
        <v>1</v>
      </c>
      <c r="C10">
        <v>0</v>
      </c>
      <c r="D10" s="2">
        <v>10987.767824265262</v>
      </c>
      <c r="E10" s="2">
        <v>41468.425278089184</v>
      </c>
      <c r="F10" s="1">
        <v>0.26496708641769684</v>
      </c>
      <c r="G10" s="2">
        <v>3125.5572570081513</v>
      </c>
      <c r="H10" s="2">
        <v>171088.52032022874</v>
      </c>
      <c r="I10" s="2">
        <v>386428.89760000003</v>
      </c>
      <c r="J10" s="1">
        <v>0.44274256242949445</v>
      </c>
      <c r="K10">
        <f>IF(Table5[[#This Row],[pl % in water]]&gt;Table5[[#This Row],[mkb % in water]],1,0)</f>
        <v>1</v>
      </c>
    </row>
    <row r="11" spans="1:11" x14ac:dyDescent="0.2">
      <c r="A11">
        <v>313</v>
      </c>
      <c r="B11">
        <v>1</v>
      </c>
      <c r="C11">
        <v>0</v>
      </c>
      <c r="D11" s="2">
        <v>27653.886828305425</v>
      </c>
      <c r="E11" s="2">
        <v>68582.508196034541</v>
      </c>
      <c r="F11" s="1">
        <v>0.40322069804242566</v>
      </c>
      <c r="G11" s="2">
        <v>771.35824439328189</v>
      </c>
      <c r="H11" s="2">
        <v>17492.252992170892</v>
      </c>
      <c r="I11" s="2">
        <v>20313.094219999999</v>
      </c>
      <c r="J11" s="1">
        <v>0.86113187891130127</v>
      </c>
      <c r="K11">
        <f>IF(Table5[[#This Row],[pl % in water]]&gt;Table5[[#This Row],[mkb % in water]],1,0)</f>
        <v>1</v>
      </c>
    </row>
    <row r="12" spans="1:11" s="3" customFormat="1" hidden="1" x14ac:dyDescent="0.2">
      <c r="A12" s="3">
        <v>372</v>
      </c>
      <c r="B12" s="3">
        <v>0</v>
      </c>
      <c r="C12" s="3">
        <v>0</v>
      </c>
      <c r="D12" s="3">
        <v>51963.968436364528</v>
      </c>
      <c r="E12" s="3">
        <v>221341.74565521762</v>
      </c>
      <c r="F12" s="4">
        <v>0.23476804288563086</v>
      </c>
      <c r="G12" s="3" t="e">
        <v>#N/A</v>
      </c>
      <c r="H12" s="3" t="e">
        <v>#N/A</v>
      </c>
      <c r="I12" s="3" t="e">
        <v>#N/A</v>
      </c>
      <c r="J12" s="4" t="e">
        <v>#N/A</v>
      </c>
      <c r="K12" s="3" t="e">
        <f>IF(Table5[[#This Row],[pl % in water]]&gt;Table5[[#This Row],[mkb % in water]],1,0)</f>
        <v>#N/A</v>
      </c>
    </row>
    <row r="13" spans="1:11" x14ac:dyDescent="0.2">
      <c r="A13">
        <v>378</v>
      </c>
      <c r="B13">
        <v>1</v>
      </c>
      <c r="C13">
        <v>0</v>
      </c>
      <c r="D13" s="2">
        <v>15559.933924707198</v>
      </c>
      <c r="E13" s="2">
        <v>90913.470065262794</v>
      </c>
      <c r="F13" s="1">
        <v>0.17115102870385879</v>
      </c>
      <c r="G13" s="2">
        <v>3131.0148501252293</v>
      </c>
      <c r="H13" s="2">
        <v>173495.86507089518</v>
      </c>
      <c r="I13" s="2">
        <v>446711.64649999997</v>
      </c>
      <c r="J13" s="1">
        <v>0.38838446776626673</v>
      </c>
      <c r="K13">
        <f>IF(Table5[[#This Row],[pl % in water]]&gt;Table5[[#This Row],[mkb % in water]],1,0)</f>
        <v>1</v>
      </c>
    </row>
    <row r="14" spans="1:11" x14ac:dyDescent="0.2">
      <c r="A14">
        <v>414</v>
      </c>
      <c r="B14">
        <v>0</v>
      </c>
      <c r="C14">
        <v>0</v>
      </c>
      <c r="D14" s="2">
        <v>55695.234184806395</v>
      </c>
      <c r="E14" s="2">
        <v>506362.46948512015</v>
      </c>
      <c r="F14" s="1">
        <v>0.10999084162267883</v>
      </c>
      <c r="G14" s="2">
        <v>3150.5378938329445</v>
      </c>
      <c r="H14" s="2">
        <v>174627.69253449666</v>
      </c>
      <c r="I14" s="2">
        <v>972134.55590000004</v>
      </c>
      <c r="J14" s="1">
        <v>0.17963325290173099</v>
      </c>
      <c r="K14">
        <f>IF(Table5[[#This Row],[pl % in water]]&gt;Table5[[#This Row],[mkb % in water]],1,0)</f>
        <v>1</v>
      </c>
    </row>
    <row r="15" spans="1:11" x14ac:dyDescent="0.2">
      <c r="A15">
        <v>462</v>
      </c>
      <c r="B15">
        <v>1</v>
      </c>
      <c r="C15">
        <v>0</v>
      </c>
      <c r="D15" s="2">
        <v>170267.55282099056</v>
      </c>
      <c r="E15" s="2">
        <v>296646.42453986761</v>
      </c>
      <c r="F15" s="1">
        <v>0.57397473468657145</v>
      </c>
      <c r="G15" s="2">
        <v>3074.7355099987267</v>
      </c>
      <c r="H15" s="2">
        <v>169722.04605253146</v>
      </c>
      <c r="I15" s="2">
        <v>261693.3959</v>
      </c>
      <c r="J15" s="1">
        <v>0.64855303462601233</v>
      </c>
      <c r="K15">
        <f>IF(Table5[[#This Row],[pl % in water]]&gt;Table5[[#This Row],[mkb % in water]],1,0)</f>
        <v>1</v>
      </c>
    </row>
    <row r="16" spans="1:11" x14ac:dyDescent="0.2">
      <c r="A16">
        <v>488</v>
      </c>
      <c r="B16">
        <v>1</v>
      </c>
      <c r="C16">
        <v>0</v>
      </c>
      <c r="D16" s="2">
        <v>10298.364519248058</v>
      </c>
      <c r="E16" s="2">
        <v>70642.34503049773</v>
      </c>
      <c r="F16" s="1">
        <v>0.14578174768691562</v>
      </c>
      <c r="G16" s="2">
        <v>3143.1720589501315</v>
      </c>
      <c r="H16" s="2">
        <v>174178.90600545413</v>
      </c>
      <c r="I16" s="2">
        <v>280966.36700000003</v>
      </c>
      <c r="J16" s="1">
        <v>0.61992795744643026</v>
      </c>
      <c r="K16">
        <f>IF(Table5[[#This Row],[pl % in water]]&gt;Table5[[#This Row],[mkb % in water]],1,0)</f>
        <v>1</v>
      </c>
    </row>
    <row r="17" spans="1:11" x14ac:dyDescent="0.2">
      <c r="A17">
        <v>489</v>
      </c>
      <c r="B17">
        <v>1</v>
      </c>
      <c r="C17">
        <v>0</v>
      </c>
      <c r="D17" s="2">
        <v>157196.82402428327</v>
      </c>
      <c r="E17" s="2">
        <v>462193.18704583071</v>
      </c>
      <c r="F17" s="1">
        <v>0.34011064730102947</v>
      </c>
      <c r="G17" s="2">
        <v>3120.0457887013858</v>
      </c>
      <c r="H17" s="2">
        <v>171775.8618247064</v>
      </c>
      <c r="I17" s="2">
        <v>361466.13160000002</v>
      </c>
      <c r="J17" s="1">
        <v>0.47521979739665987</v>
      </c>
      <c r="K17">
        <f>IF(Table5[[#This Row],[pl % in water]]&gt;Table5[[#This Row],[mkb % in water]],1,0)</f>
        <v>1</v>
      </c>
    </row>
    <row r="18" spans="1:11" s="3" customFormat="1" hidden="1" x14ac:dyDescent="0.2">
      <c r="A18" s="3">
        <v>505</v>
      </c>
      <c r="B18" s="3">
        <v>1</v>
      </c>
      <c r="C18" s="3">
        <v>0</v>
      </c>
      <c r="D18" s="3">
        <v>11224.72847006484</v>
      </c>
      <c r="E18" s="3">
        <v>81444.704210197218</v>
      </c>
      <c r="F18" s="4">
        <v>0.13782023741034666</v>
      </c>
      <c r="G18" s="3" t="e">
        <v>#N/A</v>
      </c>
      <c r="H18" s="3" t="e">
        <v>#N/A</v>
      </c>
      <c r="I18" s="3" t="e">
        <v>#N/A</v>
      </c>
      <c r="J18" s="4" t="e">
        <v>#N/A</v>
      </c>
      <c r="K18" s="3" t="e">
        <f>IF(Table5[[#This Row],[pl % in water]]&gt;Table5[[#This Row],[mkb % in water]],1,0)</f>
        <v>#N/A</v>
      </c>
    </row>
    <row r="19" spans="1:11" s="3" customFormat="1" hidden="1" x14ac:dyDescent="0.2">
      <c r="A19" s="3">
        <v>511</v>
      </c>
      <c r="B19" s="3">
        <v>1</v>
      </c>
      <c r="C19" s="3">
        <v>0</v>
      </c>
      <c r="D19" s="3">
        <v>13.469121367018758</v>
      </c>
      <c r="E19" s="3">
        <v>42677.914612287183</v>
      </c>
      <c r="F19" s="4">
        <v>3.1559933256769139E-4</v>
      </c>
      <c r="G19" s="3" t="e">
        <v>#N/A</v>
      </c>
      <c r="H19" s="3" t="e">
        <v>#N/A</v>
      </c>
      <c r="I19" s="3" t="e">
        <v>#N/A</v>
      </c>
      <c r="J19" s="4" t="e">
        <v>#N/A</v>
      </c>
      <c r="K19" s="3" t="e">
        <f>IF(Table5[[#This Row],[pl % in water]]&gt;Table5[[#This Row],[mkb % in water]],1,0)</f>
        <v>#N/A</v>
      </c>
    </row>
    <row r="20" spans="1:11" x14ac:dyDescent="0.2">
      <c r="A20">
        <v>551</v>
      </c>
      <c r="B20">
        <v>1</v>
      </c>
      <c r="C20">
        <v>0</v>
      </c>
      <c r="D20" s="2">
        <v>58644.339332667063</v>
      </c>
      <c r="E20" s="2">
        <v>220704.95823529057</v>
      </c>
      <c r="F20" s="1">
        <v>0.26571373747819083</v>
      </c>
      <c r="G20" s="2">
        <v>2552.9297403379146</v>
      </c>
      <c r="H20" s="2">
        <v>153183.82927640455</v>
      </c>
      <c r="I20" s="2">
        <v>179270.99119999999</v>
      </c>
      <c r="J20" s="1">
        <v>0.85448196750085548</v>
      </c>
      <c r="K20">
        <f>IF(Table5[[#This Row],[pl % in water]]&gt;Table5[[#This Row],[mkb % in water]],1,0)</f>
        <v>1</v>
      </c>
    </row>
    <row r="21" spans="1:11" x14ac:dyDescent="0.2">
      <c r="A21">
        <v>588</v>
      </c>
      <c r="B21">
        <v>0</v>
      </c>
      <c r="C21">
        <v>0</v>
      </c>
      <c r="D21" s="2">
        <v>41.562417862832532</v>
      </c>
      <c r="E21" s="2">
        <v>27075.193643023078</v>
      </c>
      <c r="F21" s="1">
        <v>1.5350737066119793E-3</v>
      </c>
      <c r="G21" s="2">
        <v>549.46895094052365</v>
      </c>
      <c r="H21" s="2">
        <v>1529.8367767026825</v>
      </c>
      <c r="I21" s="2">
        <v>34923.325279999997</v>
      </c>
      <c r="J21" s="1">
        <v>4.3805587367099733E-2</v>
      </c>
      <c r="K21">
        <f>IF(Table5[[#This Row],[pl % in water]]&gt;Table5[[#This Row],[mkb % in water]],1,0)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29" sqref="E29"/>
    </sheetView>
  </sheetViews>
  <sheetFormatPr defaultRowHeight="12.75" x14ac:dyDescent="0.2"/>
  <cols>
    <col min="1" max="1" width="7.140625" bestFit="1" customWidth="1"/>
    <col min="2" max="2" width="13.5703125" style="2" customWidth="1"/>
    <col min="3" max="3" width="11.85546875" style="2" bestFit="1" customWidth="1"/>
    <col min="4" max="4" width="14" style="1" customWidth="1"/>
    <col min="5" max="5" width="14.42578125" style="2" customWidth="1"/>
    <col min="6" max="6" width="11.85546875" style="2" bestFit="1" customWidth="1"/>
    <col min="7" max="7" width="13.140625" style="1" customWidth="1"/>
  </cols>
  <sheetData>
    <row r="1" spans="1:7" x14ac:dyDescent="0.2">
      <c r="A1" s="6" t="s">
        <v>15</v>
      </c>
      <c r="B1" s="7" t="s">
        <v>11</v>
      </c>
      <c r="C1" s="7" t="s">
        <v>12</v>
      </c>
      <c r="D1" s="8" t="s">
        <v>18</v>
      </c>
      <c r="E1" s="7" t="s">
        <v>13</v>
      </c>
      <c r="F1" s="7" t="s">
        <v>14</v>
      </c>
      <c r="G1" s="8" t="s">
        <v>19</v>
      </c>
    </row>
    <row r="2" spans="1:7" x14ac:dyDescent="0.2">
      <c r="A2" s="6">
        <v>13</v>
      </c>
      <c r="B2" s="7">
        <v>427.28939815138222</v>
      </c>
      <c r="C2" s="7">
        <v>515936.90703179431</v>
      </c>
      <c r="D2" s="8">
        <v>8.2818149337211648E-4</v>
      </c>
      <c r="E2" s="7">
        <v>154108.07797431439</v>
      </c>
      <c r="F2" s="7">
        <v>384225.75180000003</v>
      </c>
      <c r="G2" s="8">
        <v>0.40108732236805367</v>
      </c>
    </row>
    <row r="3" spans="1:7" x14ac:dyDescent="0.2">
      <c r="A3" s="6">
        <v>41</v>
      </c>
      <c r="B3" s="7">
        <v>29019.272024083006</v>
      </c>
      <c r="C3" s="7">
        <v>53432.070422113582</v>
      </c>
      <c r="D3" s="8">
        <v>0.54310588743484267</v>
      </c>
      <c r="E3" s="7">
        <v>27743.552163333567</v>
      </c>
      <c r="F3" s="7">
        <v>30607.365040000001</v>
      </c>
      <c r="G3" s="8">
        <v>0.90643386410676685</v>
      </c>
    </row>
    <row r="4" spans="1:7" x14ac:dyDescent="0.2">
      <c r="A4" s="6">
        <v>80</v>
      </c>
      <c r="B4" s="7">
        <v>2763.5399134341565</v>
      </c>
      <c r="C4" s="7">
        <v>101532.70287186191</v>
      </c>
      <c r="D4" s="8">
        <v>2.7218224623861809E-2</v>
      </c>
      <c r="E4" s="7">
        <v>56222.092418154287</v>
      </c>
      <c r="F4" s="7">
        <v>163373.829</v>
      </c>
      <c r="G4" s="8">
        <v>0.34413157090267066</v>
      </c>
    </row>
    <row r="5" spans="1:7" x14ac:dyDescent="0.2">
      <c r="A5" s="6">
        <v>150</v>
      </c>
      <c r="B5" s="7">
        <v>6912.2734717422682</v>
      </c>
      <c r="C5" s="7">
        <v>95296.476470181704</v>
      </c>
      <c r="D5" s="8">
        <v>7.2534407648378485E-2</v>
      </c>
      <c r="E5" s="7">
        <v>185.75914812851494</v>
      </c>
      <c r="F5" s="7">
        <v>73928.534870000003</v>
      </c>
      <c r="G5" s="8">
        <v>2.5126853718278608E-3</v>
      </c>
    </row>
    <row r="6" spans="1:7" x14ac:dyDescent="0.2">
      <c r="A6" s="6">
        <v>191</v>
      </c>
      <c r="B6" s="7">
        <v>1052.1702354171271</v>
      </c>
      <c r="C6" s="7">
        <v>3846.269154633017</v>
      </c>
      <c r="D6" s="8">
        <v>0.27355605994181065</v>
      </c>
      <c r="E6" s="7">
        <v>3800.6773734041026</v>
      </c>
      <c r="F6" s="7">
        <v>14339.26548</v>
      </c>
      <c r="G6" s="8">
        <v>0.26505383966181389</v>
      </c>
    </row>
    <row r="7" spans="1:7" x14ac:dyDescent="0.2">
      <c r="A7" s="6">
        <v>219</v>
      </c>
      <c r="B7" s="7">
        <v>1630.9007562077045</v>
      </c>
      <c r="C7" s="7">
        <v>68898.764064536561</v>
      </c>
      <c r="D7" s="8">
        <v>2.3670972597999891E-2</v>
      </c>
      <c r="E7" s="7">
        <v>95857.055115828072</v>
      </c>
      <c r="F7" s="7">
        <v>296719.85350000003</v>
      </c>
      <c r="G7" s="8">
        <v>0.32305575102283496</v>
      </c>
    </row>
    <row r="8" spans="1:7" x14ac:dyDescent="0.2">
      <c r="A8" s="6">
        <v>231</v>
      </c>
      <c r="B8" s="7">
        <v>174627.708962698</v>
      </c>
      <c r="C8" s="7">
        <v>469749.04752951831</v>
      </c>
      <c r="D8" s="8">
        <v>0.37174680796287229</v>
      </c>
      <c r="E8" s="7">
        <v>173942.46133414248</v>
      </c>
      <c r="F8" s="7">
        <v>344597.89</v>
      </c>
      <c r="G8" s="8">
        <v>0.50476937433987912</v>
      </c>
    </row>
    <row r="9" spans="1:7" x14ac:dyDescent="0.2">
      <c r="A9" s="6">
        <v>291</v>
      </c>
      <c r="B9" s="7">
        <v>10987.767824265262</v>
      </c>
      <c r="C9" s="7">
        <v>41468.425278089184</v>
      </c>
      <c r="D9" s="8">
        <v>0.26496708641769684</v>
      </c>
      <c r="E9" s="7">
        <v>171088.52032022874</v>
      </c>
      <c r="F9" s="7">
        <v>386428.89760000003</v>
      </c>
      <c r="G9" s="8">
        <v>0.44274256242949445</v>
      </c>
    </row>
    <row r="10" spans="1:7" x14ac:dyDescent="0.2">
      <c r="A10" s="6">
        <v>313</v>
      </c>
      <c r="B10" s="7">
        <v>27653.886828305425</v>
      </c>
      <c r="C10" s="7">
        <v>68582.508196034541</v>
      </c>
      <c r="D10" s="8">
        <v>0.40322069804242566</v>
      </c>
      <c r="E10" s="7">
        <v>17492.252992170892</v>
      </c>
      <c r="F10" s="7">
        <v>20313.094219999999</v>
      </c>
      <c r="G10" s="8">
        <v>0.86113187891130127</v>
      </c>
    </row>
    <row r="11" spans="1:7" x14ac:dyDescent="0.2">
      <c r="A11" s="6">
        <v>378</v>
      </c>
      <c r="B11" s="7">
        <v>15559.933924707198</v>
      </c>
      <c r="C11" s="7">
        <v>90913.470065262794</v>
      </c>
      <c r="D11" s="8">
        <v>0.17115102870385879</v>
      </c>
      <c r="E11" s="7">
        <v>173495.86507089518</v>
      </c>
      <c r="F11" s="7">
        <v>446711.64649999997</v>
      </c>
      <c r="G11" s="8">
        <v>0.38838446776626673</v>
      </c>
    </row>
    <row r="12" spans="1:7" x14ac:dyDescent="0.2">
      <c r="A12" s="6">
        <v>414</v>
      </c>
      <c r="B12" s="7">
        <v>55695.234184806395</v>
      </c>
      <c r="C12" s="7">
        <v>506362.46948512015</v>
      </c>
      <c r="D12" s="8">
        <v>0.10999084162267883</v>
      </c>
      <c r="E12" s="7">
        <v>174627.69253449666</v>
      </c>
      <c r="F12" s="7">
        <v>972134.55590000004</v>
      </c>
      <c r="G12" s="8">
        <v>0.17963325290173099</v>
      </c>
    </row>
    <row r="13" spans="1:7" x14ac:dyDescent="0.2">
      <c r="A13" s="6">
        <v>462</v>
      </c>
      <c r="B13" s="7">
        <v>170267.55282099056</v>
      </c>
      <c r="C13" s="7">
        <v>296646.42453986761</v>
      </c>
      <c r="D13" s="8">
        <v>0.57397473468657145</v>
      </c>
      <c r="E13" s="7">
        <v>169722.04605253146</v>
      </c>
      <c r="F13" s="7">
        <v>261693.3959</v>
      </c>
      <c r="G13" s="8">
        <v>0.64855303462601233</v>
      </c>
    </row>
    <row r="14" spans="1:7" x14ac:dyDescent="0.2">
      <c r="A14" s="6">
        <v>488</v>
      </c>
      <c r="B14" s="7">
        <v>10298.364519248058</v>
      </c>
      <c r="C14" s="7">
        <v>70642.34503049773</v>
      </c>
      <c r="D14" s="8">
        <v>0.14578174768691562</v>
      </c>
      <c r="E14" s="7">
        <v>174178.90600545413</v>
      </c>
      <c r="F14" s="7">
        <v>280966.36700000003</v>
      </c>
      <c r="G14" s="8">
        <v>0.61992795744643026</v>
      </c>
    </row>
    <row r="15" spans="1:7" x14ac:dyDescent="0.2">
      <c r="A15" s="6">
        <v>489</v>
      </c>
      <c r="B15" s="7">
        <v>157196.82402428327</v>
      </c>
      <c r="C15" s="7">
        <v>462193.18704583071</v>
      </c>
      <c r="D15" s="8">
        <v>0.34011064730102947</v>
      </c>
      <c r="E15" s="7">
        <v>171775.8618247064</v>
      </c>
      <c r="F15" s="7">
        <v>361466.13160000002</v>
      </c>
      <c r="G15" s="8">
        <v>0.47521979739665987</v>
      </c>
    </row>
    <row r="16" spans="1:7" x14ac:dyDescent="0.2">
      <c r="A16" s="6">
        <v>551</v>
      </c>
      <c r="B16" s="7">
        <v>58644.339332667063</v>
      </c>
      <c r="C16" s="7">
        <v>220704.95823529057</v>
      </c>
      <c r="D16" s="8">
        <v>0.26571373747819083</v>
      </c>
      <c r="E16" s="7">
        <v>153183.82927640455</v>
      </c>
      <c r="F16" s="7">
        <v>179270.99119999999</v>
      </c>
      <c r="G16" s="8">
        <v>0.85448196750085548</v>
      </c>
    </row>
    <row r="17" spans="1:7" x14ac:dyDescent="0.2">
      <c r="A17" s="6">
        <v>588</v>
      </c>
      <c r="B17" s="7">
        <v>41.562417862832532</v>
      </c>
      <c r="C17" s="7">
        <v>27075.193643023078</v>
      </c>
      <c r="D17" s="8">
        <v>1.5350737066119793E-3</v>
      </c>
      <c r="E17" s="7">
        <v>1529.8367767026825</v>
      </c>
      <c r="F17" s="7">
        <v>34923.325279999997</v>
      </c>
      <c r="G17" s="8">
        <v>4.3805587367099733E-2</v>
      </c>
    </row>
    <row r="18" spans="1:7" x14ac:dyDescent="0.2">
      <c r="A18" s="6"/>
      <c r="B18" s="7"/>
      <c r="C18" s="7"/>
      <c r="D18" s="8"/>
      <c r="E18" s="7"/>
      <c r="F18" s="7"/>
      <c r="G18" s="8"/>
    </row>
    <row r="19" spans="1:7" x14ac:dyDescent="0.2">
      <c r="A19" s="9" t="s">
        <v>16</v>
      </c>
      <c r="B19" s="10">
        <f>SUM(Table1[W_Marker m²])</f>
        <v>722778.6206388697</v>
      </c>
      <c r="C19" s="11">
        <f>SUM(Table1[Marker m²])</f>
        <v>3093281.2190636559</v>
      </c>
      <c r="D19" s="13"/>
      <c r="E19" s="12">
        <f>SUM(Table1[W_Polygon m²])</f>
        <v>1718954.4863808961</v>
      </c>
      <c r="F19" s="11">
        <f>SUM(Table1[Polygon m²])</f>
        <v>4251700.8948900001</v>
      </c>
      <c r="G19" s="13"/>
    </row>
    <row r="20" spans="1:7" x14ac:dyDescent="0.2">
      <c r="A20" s="9" t="s">
        <v>17</v>
      </c>
      <c r="B20" s="11">
        <f>AVERAGE(Table1[W_Marker m²])</f>
        <v>45173.663789929356</v>
      </c>
      <c r="C20" s="11">
        <f>AVERAGE(Table1[Marker m²])</f>
        <v>193330.0761914785</v>
      </c>
      <c r="D20" s="14">
        <f>AVERAGE(Table1[mk² % in water])</f>
        <v>0.22431913358431985</v>
      </c>
      <c r="E20" s="11">
        <f>AVERAGE(Table1[W_Polygon m²])</f>
        <v>107434.655398806</v>
      </c>
      <c r="F20" s="11">
        <f>AVERAGE(Table1[Polygon m²])</f>
        <v>265731.30593062501</v>
      </c>
      <c r="G20" s="14">
        <f>AVERAGE(Table1[pl² % in water])</f>
        <v>0.45380780713248109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CODES</vt:lpstr>
      <vt:lpstr>W1</vt:lpstr>
      <vt:lpstr>with format for paper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2020-04-27T17:05:32Z</cp:lastPrinted>
  <dcterms:created xsi:type="dcterms:W3CDTF">2020-04-26T23:03:13Z</dcterms:created>
  <dcterms:modified xsi:type="dcterms:W3CDTF">2020-07-10T22:08:58Z</dcterms:modified>
</cp:coreProperties>
</file>