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035" windowHeight="7785" tabRatio="1000" activeTab="14"/>
  </bookViews>
  <sheets>
    <sheet name="NR113172" sheetId="1" r:id="rId1"/>
    <sheet name="Prevotella" sheetId="2" r:id="rId2"/>
    <sheet name="KX2777" sheetId="3" r:id="rId3"/>
    <sheet name="FIRM" sheetId="4" r:id="rId4"/>
    <sheet name="AJ400275" sheetId="5" r:id="rId5"/>
    <sheet name="AY271254" sheetId="6" r:id="rId6"/>
    <sheet name="ACF920F3" sheetId="7" r:id="rId7"/>
    <sheet name="HM453208" sheetId="8" r:id="rId8"/>
    <sheet name="EU728784" sheetId="9" r:id="rId9"/>
    <sheet name="080" sheetId="10" r:id="rId10"/>
    <sheet name="KV751252" sheetId="11" r:id="rId11"/>
    <sheet name="HM079525" sheetId="12" r:id="rId12"/>
    <sheet name="271" sheetId="13" r:id="rId13"/>
    <sheet name="U2504" sheetId="14" r:id="rId14"/>
    <sheet name="Eco" sheetId="15" r:id="rId15"/>
  </sheets>
  <calcPr calcId="145621"/>
</workbook>
</file>

<file path=xl/calcChain.xml><?xml version="1.0" encoding="utf-8"?>
<calcChain xmlns="http://schemas.openxmlformats.org/spreadsheetml/2006/main">
  <c r="H4" i="15" l="1"/>
  <c r="H5" i="15"/>
  <c r="H6" i="15"/>
  <c r="I6" i="15" s="1"/>
  <c r="J6" i="15" s="1"/>
  <c r="H7" i="15"/>
  <c r="H8" i="15"/>
  <c r="I8" i="15" s="1"/>
  <c r="J8" i="15" s="1"/>
  <c r="H9" i="15"/>
  <c r="H10" i="15"/>
  <c r="H11" i="15"/>
  <c r="H12" i="15"/>
  <c r="I12" i="15" s="1"/>
  <c r="J12" i="15" s="1"/>
  <c r="H13" i="15"/>
  <c r="H14" i="15"/>
  <c r="I14" i="15" s="1"/>
  <c r="J14" i="15" s="1"/>
  <c r="H15" i="15"/>
  <c r="H16" i="15"/>
  <c r="H17" i="15"/>
  <c r="H18" i="15"/>
  <c r="I18" i="15" s="1"/>
  <c r="J18" i="15" s="1"/>
  <c r="H19" i="15"/>
  <c r="H20" i="15"/>
  <c r="H21" i="15"/>
  <c r="H22" i="15"/>
  <c r="I22" i="15" s="1"/>
  <c r="J22" i="15" s="1"/>
  <c r="H23" i="15"/>
  <c r="H24" i="15"/>
  <c r="I24" i="15" s="1"/>
  <c r="J24" i="15" s="1"/>
  <c r="K24" i="15" s="1"/>
  <c r="H25" i="15"/>
  <c r="H26" i="15"/>
  <c r="I26" i="15" s="1"/>
  <c r="J26" i="15" s="1"/>
  <c r="B27" i="15"/>
  <c r="C26" i="15"/>
  <c r="D26" i="15" s="1"/>
  <c r="E26" i="15" s="1"/>
  <c r="I25" i="15"/>
  <c r="J25" i="15" s="1"/>
  <c r="D25" i="15"/>
  <c r="E25" i="15" s="1"/>
  <c r="C25" i="15"/>
  <c r="C24" i="15"/>
  <c r="D24" i="15" s="1"/>
  <c r="E24" i="15" s="1"/>
  <c r="I23" i="15"/>
  <c r="J23" i="15" s="1"/>
  <c r="C23" i="15"/>
  <c r="D23" i="15" s="1"/>
  <c r="E23" i="15" s="1"/>
  <c r="D22" i="15"/>
  <c r="E22" i="15" s="1"/>
  <c r="C22" i="15"/>
  <c r="I21" i="15"/>
  <c r="J21" i="15" s="1"/>
  <c r="C21" i="15"/>
  <c r="D21" i="15" s="1"/>
  <c r="E21" i="15" s="1"/>
  <c r="I20" i="15"/>
  <c r="J20" i="15" s="1"/>
  <c r="D20" i="15"/>
  <c r="E20" i="15" s="1"/>
  <c r="C20" i="15"/>
  <c r="I19" i="15"/>
  <c r="J19" i="15" s="1"/>
  <c r="C19" i="15"/>
  <c r="D19" i="15" s="1"/>
  <c r="E19" i="15" s="1"/>
  <c r="D18" i="15"/>
  <c r="E18" i="15" s="1"/>
  <c r="C18" i="15"/>
  <c r="I17" i="15"/>
  <c r="J17" i="15" s="1"/>
  <c r="C17" i="15"/>
  <c r="D17" i="15" s="1"/>
  <c r="E17" i="15" s="1"/>
  <c r="I16" i="15"/>
  <c r="J16" i="15" s="1"/>
  <c r="C16" i="15"/>
  <c r="D16" i="15" s="1"/>
  <c r="E16" i="15" s="1"/>
  <c r="I15" i="15"/>
  <c r="J15" i="15" s="1"/>
  <c r="D15" i="15"/>
  <c r="E15" i="15" s="1"/>
  <c r="C15" i="15"/>
  <c r="C14" i="15"/>
  <c r="D14" i="15" s="1"/>
  <c r="E14" i="15" s="1"/>
  <c r="I13" i="15"/>
  <c r="J13" i="15" s="1"/>
  <c r="C13" i="15"/>
  <c r="D13" i="15" s="1"/>
  <c r="E13" i="15" s="1"/>
  <c r="D12" i="15"/>
  <c r="E12" i="15" s="1"/>
  <c r="C12" i="15"/>
  <c r="I11" i="15"/>
  <c r="J11" i="15" s="1"/>
  <c r="C11" i="15"/>
  <c r="D11" i="15" s="1"/>
  <c r="E11" i="15" s="1"/>
  <c r="I10" i="15"/>
  <c r="J10" i="15" s="1"/>
  <c r="D10" i="15"/>
  <c r="E10" i="15" s="1"/>
  <c r="C10" i="15"/>
  <c r="I9" i="15"/>
  <c r="J9" i="15" s="1"/>
  <c r="C9" i="15"/>
  <c r="D9" i="15" s="1"/>
  <c r="E9" i="15" s="1"/>
  <c r="C8" i="15"/>
  <c r="D8" i="15" s="1"/>
  <c r="E8" i="15" s="1"/>
  <c r="I7" i="15"/>
  <c r="J7" i="15" s="1"/>
  <c r="D7" i="15"/>
  <c r="E7" i="15" s="1"/>
  <c r="D6" i="15"/>
  <c r="E6" i="15" s="1"/>
  <c r="I5" i="15"/>
  <c r="J5" i="15" s="1"/>
  <c r="D5" i="15"/>
  <c r="E5" i="15" s="1"/>
  <c r="C5" i="15"/>
  <c r="I4" i="15"/>
  <c r="J4" i="15" s="1"/>
  <c r="D4" i="15"/>
  <c r="E4" i="15" s="1"/>
  <c r="H3" i="15"/>
  <c r="I3" i="15" s="1"/>
  <c r="J3" i="15" s="1"/>
  <c r="K3" i="15" s="1"/>
  <c r="C3" i="15"/>
  <c r="D3" i="15" s="1"/>
  <c r="E3" i="15" s="1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3" i="14"/>
  <c r="K13" i="15" l="1"/>
  <c r="K6" i="15"/>
  <c r="K8" i="15"/>
  <c r="K17" i="15"/>
  <c r="K16" i="15"/>
  <c r="K20" i="15"/>
  <c r="K9" i="15"/>
  <c r="K12" i="15"/>
  <c r="K5" i="15"/>
  <c r="K7" i="15"/>
  <c r="N22" i="15" s="1"/>
  <c r="K11" i="15"/>
  <c r="K15" i="15"/>
  <c r="K19" i="15"/>
  <c r="K23" i="15"/>
  <c r="K4" i="15"/>
  <c r="K10" i="15"/>
  <c r="M8" i="15" s="1"/>
  <c r="K14" i="15"/>
  <c r="K18" i="15"/>
  <c r="K22" i="15"/>
  <c r="K26" i="15"/>
  <c r="K21" i="15"/>
  <c r="K25" i="15"/>
  <c r="H27" i="15"/>
  <c r="M3" i="15" l="1"/>
  <c r="M13" i="15"/>
  <c r="M17" i="15"/>
  <c r="N8" i="15"/>
  <c r="N13" i="15"/>
  <c r="L13" i="15"/>
  <c r="L3" i="15"/>
  <c r="N17" i="15"/>
  <c r="L17" i="15"/>
  <c r="M22" i="15"/>
  <c r="L22" i="15"/>
  <c r="L23" i="15" s="1"/>
  <c r="L8" i="15"/>
  <c r="L9" i="15" s="1"/>
  <c r="L14" i="15" l="1"/>
  <c r="M23" i="15"/>
  <c r="M9" i="15"/>
  <c r="L18" i="15"/>
  <c r="M18" i="15"/>
  <c r="M4" i="15"/>
  <c r="M14" i="15"/>
  <c r="B27" i="14" l="1"/>
  <c r="I26" i="14"/>
  <c r="J26" i="14" s="1"/>
  <c r="C26" i="14"/>
  <c r="D26" i="14" s="1"/>
  <c r="E26" i="14" s="1"/>
  <c r="I25" i="14"/>
  <c r="J25" i="14" s="1"/>
  <c r="C25" i="14"/>
  <c r="D25" i="14" s="1"/>
  <c r="E25" i="14" s="1"/>
  <c r="I24" i="14"/>
  <c r="J24" i="14" s="1"/>
  <c r="C24" i="14"/>
  <c r="D24" i="14" s="1"/>
  <c r="E24" i="14" s="1"/>
  <c r="I23" i="14"/>
  <c r="J23" i="14" s="1"/>
  <c r="C23" i="14"/>
  <c r="D23" i="14" s="1"/>
  <c r="E23" i="14" s="1"/>
  <c r="I22" i="14"/>
  <c r="J22" i="14" s="1"/>
  <c r="C22" i="14"/>
  <c r="D22" i="14" s="1"/>
  <c r="E22" i="14" s="1"/>
  <c r="I21" i="14"/>
  <c r="J21" i="14" s="1"/>
  <c r="C21" i="14"/>
  <c r="D21" i="14" s="1"/>
  <c r="E21" i="14" s="1"/>
  <c r="I20" i="14"/>
  <c r="J20" i="14" s="1"/>
  <c r="C20" i="14"/>
  <c r="D20" i="14" s="1"/>
  <c r="E20" i="14" s="1"/>
  <c r="I19" i="14"/>
  <c r="J19" i="14" s="1"/>
  <c r="C19" i="14"/>
  <c r="D19" i="14" s="1"/>
  <c r="E19" i="14" s="1"/>
  <c r="I18" i="14"/>
  <c r="J18" i="14" s="1"/>
  <c r="C18" i="14"/>
  <c r="D18" i="14" s="1"/>
  <c r="E18" i="14" s="1"/>
  <c r="I17" i="14"/>
  <c r="J17" i="14" s="1"/>
  <c r="C17" i="14"/>
  <c r="D17" i="14" s="1"/>
  <c r="E17" i="14" s="1"/>
  <c r="I16" i="14"/>
  <c r="J16" i="14" s="1"/>
  <c r="C16" i="14"/>
  <c r="D16" i="14" s="1"/>
  <c r="E16" i="14" s="1"/>
  <c r="I15" i="14"/>
  <c r="J15" i="14" s="1"/>
  <c r="C15" i="14"/>
  <c r="D15" i="14" s="1"/>
  <c r="E15" i="14" s="1"/>
  <c r="I14" i="14"/>
  <c r="J14" i="14" s="1"/>
  <c r="C14" i="14"/>
  <c r="D14" i="14" s="1"/>
  <c r="E14" i="14" s="1"/>
  <c r="I13" i="14"/>
  <c r="J13" i="14" s="1"/>
  <c r="C13" i="14"/>
  <c r="D13" i="14" s="1"/>
  <c r="E13" i="14" s="1"/>
  <c r="I12" i="14"/>
  <c r="J12" i="14" s="1"/>
  <c r="C12" i="14"/>
  <c r="D12" i="14" s="1"/>
  <c r="E12" i="14" s="1"/>
  <c r="I11" i="14"/>
  <c r="J11" i="14" s="1"/>
  <c r="C11" i="14"/>
  <c r="D11" i="14" s="1"/>
  <c r="E11" i="14" s="1"/>
  <c r="I10" i="14"/>
  <c r="J10" i="14" s="1"/>
  <c r="C10" i="14"/>
  <c r="D10" i="14" s="1"/>
  <c r="E10" i="14" s="1"/>
  <c r="I9" i="14"/>
  <c r="J9" i="14" s="1"/>
  <c r="C9" i="14"/>
  <c r="D9" i="14" s="1"/>
  <c r="E9" i="14" s="1"/>
  <c r="I8" i="14"/>
  <c r="J8" i="14" s="1"/>
  <c r="C8" i="14"/>
  <c r="D8" i="14" s="1"/>
  <c r="E8" i="14" s="1"/>
  <c r="I7" i="14"/>
  <c r="J7" i="14" s="1"/>
  <c r="D7" i="14"/>
  <c r="E7" i="14" s="1"/>
  <c r="I6" i="14"/>
  <c r="J6" i="14" s="1"/>
  <c r="D6" i="14"/>
  <c r="E6" i="14" s="1"/>
  <c r="I5" i="14"/>
  <c r="J5" i="14" s="1"/>
  <c r="C5" i="14"/>
  <c r="D5" i="14" s="1"/>
  <c r="E5" i="14" s="1"/>
  <c r="I4" i="14"/>
  <c r="J4" i="14" s="1"/>
  <c r="C4" i="14"/>
  <c r="D4" i="14" s="1"/>
  <c r="E4" i="14" s="1"/>
  <c r="I3" i="14"/>
  <c r="J3" i="14" s="1"/>
  <c r="C3" i="14"/>
  <c r="D3" i="14" s="1"/>
  <c r="E3" i="14" s="1"/>
  <c r="C6" i="8"/>
  <c r="G6" i="5"/>
  <c r="G6" i="6"/>
  <c r="G23" i="2"/>
  <c r="G24" i="2"/>
  <c r="G25" i="2"/>
  <c r="G26" i="5"/>
  <c r="K5" i="14" l="1"/>
  <c r="K14" i="14"/>
  <c r="K16" i="14"/>
  <c r="K20" i="14"/>
  <c r="K6" i="14"/>
  <c r="K24" i="14"/>
  <c r="K4" i="14"/>
  <c r="K15" i="14"/>
  <c r="K21" i="14"/>
  <c r="K26" i="14"/>
  <c r="K9" i="14"/>
  <c r="K10" i="14"/>
  <c r="K3" i="14"/>
  <c r="K13" i="14"/>
  <c r="K23" i="14"/>
  <c r="K19" i="14"/>
  <c r="K25" i="14"/>
  <c r="K11" i="14"/>
  <c r="K18" i="14"/>
  <c r="K8" i="14"/>
  <c r="K7" i="14"/>
  <c r="K12" i="14"/>
  <c r="K17" i="14"/>
  <c r="K22" i="14"/>
  <c r="H27" i="14"/>
  <c r="G9" i="6"/>
  <c r="G10" i="6"/>
  <c r="G14" i="11"/>
  <c r="G15" i="11"/>
  <c r="G16" i="11"/>
  <c r="M22" i="4"/>
  <c r="G16" i="3"/>
  <c r="G14" i="2"/>
  <c r="L13" i="14" l="1"/>
  <c r="N13" i="14"/>
  <c r="M13" i="14"/>
  <c r="M3" i="14"/>
  <c r="N22" i="14"/>
  <c r="M17" i="14"/>
  <c r="L17" i="14"/>
  <c r="L3" i="14"/>
  <c r="M8" i="14"/>
  <c r="L8" i="14"/>
  <c r="N8" i="14"/>
  <c r="M22" i="14"/>
  <c r="M23" i="14" s="1"/>
  <c r="L22" i="14"/>
  <c r="N17" i="14"/>
  <c r="M22" i="13"/>
  <c r="L22" i="13"/>
  <c r="K22" i="13"/>
  <c r="K23" i="13" s="1"/>
  <c r="M17" i="13"/>
  <c r="L17" i="13"/>
  <c r="L18" i="13" s="1"/>
  <c r="K17" i="13"/>
  <c r="M13" i="13"/>
  <c r="L13" i="13"/>
  <c r="K13" i="13"/>
  <c r="K14" i="13" s="1"/>
  <c r="M8" i="13"/>
  <c r="L8" i="13"/>
  <c r="L9" i="13" s="1"/>
  <c r="K8" i="13"/>
  <c r="K9" i="13" s="1"/>
  <c r="L3" i="13"/>
  <c r="L4" i="13" s="1"/>
  <c r="K3" i="13"/>
  <c r="L23" i="13" s="1"/>
  <c r="G4" i="13"/>
  <c r="H4" i="13" s="1"/>
  <c r="I4" i="13" s="1"/>
  <c r="J4" i="13" s="1"/>
  <c r="G5" i="13"/>
  <c r="H5" i="13" s="1"/>
  <c r="I5" i="13" s="1"/>
  <c r="J5" i="13" s="1"/>
  <c r="G6" i="13"/>
  <c r="H6" i="13" s="1"/>
  <c r="I6" i="13" s="1"/>
  <c r="J6" i="13" s="1"/>
  <c r="G7" i="13"/>
  <c r="H7" i="13" s="1"/>
  <c r="I7" i="13" s="1"/>
  <c r="J7" i="13" s="1"/>
  <c r="G8" i="13"/>
  <c r="H8" i="13" s="1"/>
  <c r="I8" i="13" s="1"/>
  <c r="J8" i="13" s="1"/>
  <c r="G9" i="13"/>
  <c r="H9" i="13" s="1"/>
  <c r="I9" i="13" s="1"/>
  <c r="J9" i="13" s="1"/>
  <c r="G10" i="13"/>
  <c r="H10" i="13" s="1"/>
  <c r="I10" i="13" s="1"/>
  <c r="J10" i="13" s="1"/>
  <c r="G11" i="13"/>
  <c r="H11" i="13" s="1"/>
  <c r="I11" i="13" s="1"/>
  <c r="J11" i="13" s="1"/>
  <c r="G12" i="13"/>
  <c r="H12" i="13" s="1"/>
  <c r="I12" i="13" s="1"/>
  <c r="J12" i="13" s="1"/>
  <c r="G13" i="13"/>
  <c r="H13" i="13" s="1"/>
  <c r="I13" i="13" s="1"/>
  <c r="J13" i="13" s="1"/>
  <c r="G14" i="13"/>
  <c r="H14" i="13" s="1"/>
  <c r="I14" i="13" s="1"/>
  <c r="J14" i="13" s="1"/>
  <c r="G15" i="13"/>
  <c r="H15" i="13" s="1"/>
  <c r="I15" i="13" s="1"/>
  <c r="J15" i="13" s="1"/>
  <c r="G16" i="13"/>
  <c r="H16" i="13" s="1"/>
  <c r="I16" i="13" s="1"/>
  <c r="J16" i="13" s="1"/>
  <c r="G17" i="13"/>
  <c r="H17" i="13" s="1"/>
  <c r="I17" i="13" s="1"/>
  <c r="J17" i="13" s="1"/>
  <c r="G18" i="13"/>
  <c r="H18" i="13" s="1"/>
  <c r="I18" i="13" s="1"/>
  <c r="J18" i="13" s="1"/>
  <c r="G19" i="13"/>
  <c r="H19" i="13" s="1"/>
  <c r="I19" i="13" s="1"/>
  <c r="J19" i="13" s="1"/>
  <c r="G20" i="13"/>
  <c r="H20" i="13" s="1"/>
  <c r="I20" i="13" s="1"/>
  <c r="J20" i="13" s="1"/>
  <c r="G21" i="13"/>
  <c r="H21" i="13" s="1"/>
  <c r="I21" i="13" s="1"/>
  <c r="J21" i="13" s="1"/>
  <c r="G22" i="13"/>
  <c r="H22" i="13" s="1"/>
  <c r="I22" i="13" s="1"/>
  <c r="J22" i="13" s="1"/>
  <c r="G23" i="13"/>
  <c r="H23" i="13" s="1"/>
  <c r="I23" i="13" s="1"/>
  <c r="J23" i="13" s="1"/>
  <c r="G24" i="13"/>
  <c r="H24" i="13" s="1"/>
  <c r="I24" i="13" s="1"/>
  <c r="J24" i="13" s="1"/>
  <c r="G25" i="13"/>
  <c r="H25" i="13" s="1"/>
  <c r="I25" i="13" s="1"/>
  <c r="J25" i="13" s="1"/>
  <c r="G26" i="13"/>
  <c r="H26" i="13" s="1"/>
  <c r="I26" i="13" s="1"/>
  <c r="J26" i="13" s="1"/>
  <c r="H3" i="13"/>
  <c r="I3" i="13" s="1"/>
  <c r="J3" i="13" s="1"/>
  <c r="G3" i="13"/>
  <c r="D26" i="13"/>
  <c r="C25" i="13"/>
  <c r="D25" i="13" s="1"/>
  <c r="C24" i="13"/>
  <c r="D24" i="13" s="1"/>
  <c r="C23" i="13"/>
  <c r="D23" i="13" s="1"/>
  <c r="C22" i="13"/>
  <c r="D22" i="13" s="1"/>
  <c r="C21" i="13"/>
  <c r="D21" i="13" s="1"/>
  <c r="C20" i="13"/>
  <c r="D20" i="13" s="1"/>
  <c r="C19" i="13"/>
  <c r="D19" i="13" s="1"/>
  <c r="C18" i="13"/>
  <c r="D18" i="13" s="1"/>
  <c r="C17" i="13"/>
  <c r="D17" i="13" s="1"/>
  <c r="C16" i="13"/>
  <c r="D16" i="13" s="1"/>
  <c r="C15" i="13"/>
  <c r="D15" i="13" s="1"/>
  <c r="C14" i="13"/>
  <c r="D14" i="13" s="1"/>
  <c r="C13" i="13"/>
  <c r="D13" i="13" s="1"/>
  <c r="C12" i="13"/>
  <c r="D12" i="13" s="1"/>
  <c r="C11" i="13"/>
  <c r="D11" i="13" s="1"/>
  <c r="C10" i="13"/>
  <c r="D10" i="13" s="1"/>
  <c r="C9" i="13"/>
  <c r="D9" i="13" s="1"/>
  <c r="C8" i="13"/>
  <c r="D8" i="13" s="1"/>
  <c r="C7" i="13"/>
  <c r="D7" i="13" s="1"/>
  <c r="C6" i="13"/>
  <c r="D6" i="13" s="1"/>
  <c r="C5" i="13"/>
  <c r="D5" i="13" s="1"/>
  <c r="C4" i="13"/>
  <c r="D4" i="13" s="1"/>
  <c r="C3" i="13"/>
  <c r="D3" i="13" s="1"/>
  <c r="M22" i="12"/>
  <c r="L22" i="12"/>
  <c r="K22" i="12"/>
  <c r="L13" i="12"/>
  <c r="K13" i="12"/>
  <c r="L3" i="12"/>
  <c r="K3" i="12"/>
  <c r="L23" i="12" s="1"/>
  <c r="G4" i="12"/>
  <c r="H4" i="12" s="1"/>
  <c r="I4" i="12" s="1"/>
  <c r="J4" i="12" s="1"/>
  <c r="H5" i="12"/>
  <c r="I5" i="12" s="1"/>
  <c r="J5" i="12" s="1"/>
  <c r="M8" i="12" s="1"/>
  <c r="G6" i="12"/>
  <c r="H6" i="12" s="1"/>
  <c r="I6" i="12" s="1"/>
  <c r="J6" i="12" s="1"/>
  <c r="G7" i="12"/>
  <c r="H7" i="12" s="1"/>
  <c r="I7" i="12" s="1"/>
  <c r="J7" i="12" s="1"/>
  <c r="G8" i="12"/>
  <c r="H8" i="12" s="1"/>
  <c r="I8" i="12" s="1"/>
  <c r="J8" i="12" s="1"/>
  <c r="G9" i="12"/>
  <c r="H9" i="12" s="1"/>
  <c r="I9" i="12" s="1"/>
  <c r="J9" i="12" s="1"/>
  <c r="G10" i="12"/>
  <c r="H10" i="12" s="1"/>
  <c r="I10" i="12" s="1"/>
  <c r="J10" i="12" s="1"/>
  <c r="G11" i="12"/>
  <c r="H11" i="12" s="1"/>
  <c r="I11" i="12" s="1"/>
  <c r="J11" i="12" s="1"/>
  <c r="H12" i="12"/>
  <c r="I12" i="12" s="1"/>
  <c r="J12" i="12" s="1"/>
  <c r="L8" i="12" s="1"/>
  <c r="G13" i="12"/>
  <c r="H13" i="12" s="1"/>
  <c r="I13" i="12" s="1"/>
  <c r="J13" i="12" s="1"/>
  <c r="G14" i="12"/>
  <c r="H14" i="12" s="1"/>
  <c r="I14" i="12" s="1"/>
  <c r="J14" i="12" s="1"/>
  <c r="G15" i="12"/>
  <c r="H15" i="12" s="1"/>
  <c r="I15" i="12" s="1"/>
  <c r="J15" i="12" s="1"/>
  <c r="G16" i="12"/>
  <c r="H16" i="12" s="1"/>
  <c r="I16" i="12" s="1"/>
  <c r="J16" i="12" s="1"/>
  <c r="H17" i="12"/>
  <c r="I17" i="12" s="1"/>
  <c r="J17" i="12" s="1"/>
  <c r="K17" i="12" s="1"/>
  <c r="H18" i="12"/>
  <c r="I18" i="12" s="1"/>
  <c r="J18" i="12" s="1"/>
  <c r="G19" i="12"/>
  <c r="H19" i="12" s="1"/>
  <c r="I19" i="12" s="1"/>
  <c r="J19" i="12" s="1"/>
  <c r="G20" i="12"/>
  <c r="H20" i="12" s="1"/>
  <c r="I20" i="12" s="1"/>
  <c r="J20" i="12" s="1"/>
  <c r="G21" i="12"/>
  <c r="H21" i="12" s="1"/>
  <c r="I21" i="12" s="1"/>
  <c r="J21" i="12" s="1"/>
  <c r="G22" i="12"/>
  <c r="H22" i="12" s="1"/>
  <c r="I22" i="12" s="1"/>
  <c r="J22" i="12" s="1"/>
  <c r="G23" i="12"/>
  <c r="H23" i="12" s="1"/>
  <c r="I23" i="12" s="1"/>
  <c r="J23" i="12" s="1"/>
  <c r="G24" i="12"/>
  <c r="H24" i="12" s="1"/>
  <c r="I24" i="12" s="1"/>
  <c r="J24" i="12" s="1"/>
  <c r="G25" i="12"/>
  <c r="H25" i="12" s="1"/>
  <c r="I25" i="12" s="1"/>
  <c r="J25" i="12" s="1"/>
  <c r="G26" i="12"/>
  <c r="H26" i="12" s="1"/>
  <c r="I26" i="12" s="1"/>
  <c r="J26" i="12" s="1"/>
  <c r="H3" i="12"/>
  <c r="I3" i="12" s="1"/>
  <c r="J3" i="12" s="1"/>
  <c r="G3" i="12"/>
  <c r="D26" i="12"/>
  <c r="C25" i="12"/>
  <c r="D25" i="12" s="1"/>
  <c r="C24" i="12"/>
  <c r="D24" i="12" s="1"/>
  <c r="C23" i="12"/>
  <c r="D23" i="12" s="1"/>
  <c r="C22" i="12"/>
  <c r="D22" i="12" s="1"/>
  <c r="C21" i="12"/>
  <c r="D21" i="12" s="1"/>
  <c r="C20" i="12"/>
  <c r="D20" i="12" s="1"/>
  <c r="C19" i="12"/>
  <c r="D19" i="12" s="1"/>
  <c r="C18" i="12"/>
  <c r="D18" i="12" s="1"/>
  <c r="C17" i="12"/>
  <c r="D17" i="12" s="1"/>
  <c r="C16" i="12"/>
  <c r="D16" i="12" s="1"/>
  <c r="C15" i="12"/>
  <c r="D15" i="12" s="1"/>
  <c r="C14" i="12"/>
  <c r="D14" i="12" s="1"/>
  <c r="C13" i="12"/>
  <c r="D13" i="12" s="1"/>
  <c r="C12" i="12"/>
  <c r="D12" i="12" s="1"/>
  <c r="C11" i="12"/>
  <c r="D11" i="12" s="1"/>
  <c r="C10" i="12"/>
  <c r="D10" i="12" s="1"/>
  <c r="C9" i="12"/>
  <c r="D9" i="12" s="1"/>
  <c r="C8" i="12"/>
  <c r="D8" i="12" s="1"/>
  <c r="C7" i="12"/>
  <c r="D7" i="12" s="1"/>
  <c r="C6" i="12"/>
  <c r="D6" i="12" s="1"/>
  <c r="C5" i="12"/>
  <c r="D5" i="12" s="1"/>
  <c r="C4" i="12"/>
  <c r="D4" i="12" s="1"/>
  <c r="C3" i="12"/>
  <c r="D3" i="12" s="1"/>
  <c r="M22" i="11"/>
  <c r="L22" i="11"/>
  <c r="K22" i="11"/>
  <c r="K23" i="11" s="1"/>
  <c r="M17" i="11"/>
  <c r="L17" i="11"/>
  <c r="L18" i="11" s="1"/>
  <c r="K17" i="11"/>
  <c r="K9" i="11"/>
  <c r="M8" i="11"/>
  <c r="L8" i="11"/>
  <c r="L9" i="11" s="1"/>
  <c r="K8" i="11"/>
  <c r="L4" i="11"/>
  <c r="L3" i="11"/>
  <c r="K3" i="11"/>
  <c r="L23" i="11" s="1"/>
  <c r="G4" i="11"/>
  <c r="H4" i="11" s="1"/>
  <c r="I4" i="11" s="1"/>
  <c r="J4" i="11" s="1"/>
  <c r="G5" i="11"/>
  <c r="H5" i="11" s="1"/>
  <c r="I5" i="11" s="1"/>
  <c r="J5" i="11" s="1"/>
  <c r="G6" i="11"/>
  <c r="H6" i="11" s="1"/>
  <c r="I6" i="11" s="1"/>
  <c r="J6" i="11" s="1"/>
  <c r="G7" i="11"/>
  <c r="H7" i="11" s="1"/>
  <c r="I7" i="11" s="1"/>
  <c r="J7" i="11" s="1"/>
  <c r="G8" i="11"/>
  <c r="H8" i="11" s="1"/>
  <c r="I8" i="11" s="1"/>
  <c r="J8" i="11" s="1"/>
  <c r="G9" i="11"/>
  <c r="H9" i="11" s="1"/>
  <c r="I9" i="11" s="1"/>
  <c r="J9" i="11" s="1"/>
  <c r="G10" i="11"/>
  <c r="H10" i="11" s="1"/>
  <c r="I10" i="11" s="1"/>
  <c r="J10" i="11" s="1"/>
  <c r="G11" i="11"/>
  <c r="H11" i="11" s="1"/>
  <c r="I11" i="11" s="1"/>
  <c r="J11" i="11" s="1"/>
  <c r="G12" i="11"/>
  <c r="H12" i="11" s="1"/>
  <c r="I12" i="11" s="1"/>
  <c r="J12" i="11" s="1"/>
  <c r="G13" i="11"/>
  <c r="H13" i="11" s="1"/>
  <c r="I13" i="11" s="1"/>
  <c r="J13" i="11" s="1"/>
  <c r="H14" i="11"/>
  <c r="I14" i="11" s="1"/>
  <c r="J14" i="11" s="1"/>
  <c r="H15" i="11"/>
  <c r="I15" i="11" s="1"/>
  <c r="J15" i="11" s="1"/>
  <c r="H16" i="11"/>
  <c r="I16" i="11" s="1"/>
  <c r="J16" i="11" s="1"/>
  <c r="G17" i="11"/>
  <c r="H17" i="11" s="1"/>
  <c r="I17" i="11" s="1"/>
  <c r="J17" i="11" s="1"/>
  <c r="G18" i="11"/>
  <c r="H18" i="11" s="1"/>
  <c r="I18" i="11" s="1"/>
  <c r="J18" i="11" s="1"/>
  <c r="G19" i="11"/>
  <c r="H19" i="11" s="1"/>
  <c r="I19" i="11" s="1"/>
  <c r="J19" i="11" s="1"/>
  <c r="G20" i="11"/>
  <c r="H20" i="11" s="1"/>
  <c r="I20" i="11" s="1"/>
  <c r="J20" i="11" s="1"/>
  <c r="G21" i="11"/>
  <c r="H21" i="11" s="1"/>
  <c r="I21" i="11" s="1"/>
  <c r="J21" i="11" s="1"/>
  <c r="G22" i="11"/>
  <c r="H22" i="11" s="1"/>
  <c r="I22" i="11" s="1"/>
  <c r="J22" i="11" s="1"/>
  <c r="G23" i="11"/>
  <c r="H23" i="11" s="1"/>
  <c r="I23" i="11" s="1"/>
  <c r="J23" i="11" s="1"/>
  <c r="G24" i="11"/>
  <c r="H24" i="11" s="1"/>
  <c r="I24" i="11" s="1"/>
  <c r="J24" i="11" s="1"/>
  <c r="G25" i="11"/>
  <c r="H25" i="11" s="1"/>
  <c r="I25" i="11" s="1"/>
  <c r="J25" i="11" s="1"/>
  <c r="G26" i="11"/>
  <c r="H26" i="11" s="1"/>
  <c r="I26" i="11" s="1"/>
  <c r="J26" i="11" s="1"/>
  <c r="H3" i="11"/>
  <c r="I3" i="11" s="1"/>
  <c r="J3" i="11" s="1"/>
  <c r="G3" i="11"/>
  <c r="D26" i="11"/>
  <c r="C25" i="11"/>
  <c r="D25" i="11" s="1"/>
  <c r="C24" i="11"/>
  <c r="D24" i="11" s="1"/>
  <c r="C23" i="11"/>
  <c r="D23" i="11" s="1"/>
  <c r="C22" i="11"/>
  <c r="D22" i="11" s="1"/>
  <c r="C21" i="11"/>
  <c r="D21" i="11" s="1"/>
  <c r="C20" i="11"/>
  <c r="D20" i="11" s="1"/>
  <c r="C19" i="11"/>
  <c r="D19" i="11" s="1"/>
  <c r="C18" i="11"/>
  <c r="D18" i="11" s="1"/>
  <c r="C17" i="11"/>
  <c r="D17" i="11" s="1"/>
  <c r="C16" i="11"/>
  <c r="D16" i="11" s="1"/>
  <c r="C15" i="11"/>
  <c r="D15" i="11" s="1"/>
  <c r="C14" i="11"/>
  <c r="D14" i="11" s="1"/>
  <c r="C13" i="11"/>
  <c r="D13" i="11" s="1"/>
  <c r="C12" i="11"/>
  <c r="D12" i="11" s="1"/>
  <c r="C11" i="11"/>
  <c r="D11" i="11" s="1"/>
  <c r="C10" i="11"/>
  <c r="D10" i="11" s="1"/>
  <c r="C9" i="11"/>
  <c r="D9" i="11" s="1"/>
  <c r="C8" i="11"/>
  <c r="D8" i="11" s="1"/>
  <c r="C7" i="11"/>
  <c r="D7" i="11" s="1"/>
  <c r="C6" i="11"/>
  <c r="D6" i="11" s="1"/>
  <c r="C5" i="11"/>
  <c r="D5" i="11" s="1"/>
  <c r="C4" i="11"/>
  <c r="D4" i="11" s="1"/>
  <c r="C3" i="11"/>
  <c r="D3" i="11" s="1"/>
  <c r="C26" i="10"/>
  <c r="M17" i="10"/>
  <c r="L17" i="10"/>
  <c r="L18" i="10" s="1"/>
  <c r="K17" i="10"/>
  <c r="L3" i="10"/>
  <c r="K3" i="10"/>
  <c r="G4" i="10"/>
  <c r="H4" i="10" s="1"/>
  <c r="I4" i="10" s="1"/>
  <c r="J4" i="10" s="1"/>
  <c r="G5" i="10"/>
  <c r="H5" i="10" s="1"/>
  <c r="I5" i="10" s="1"/>
  <c r="J5" i="10" s="1"/>
  <c r="G6" i="10"/>
  <c r="H6" i="10" s="1"/>
  <c r="I6" i="10" s="1"/>
  <c r="J6" i="10" s="1"/>
  <c r="G7" i="10"/>
  <c r="H7" i="10" s="1"/>
  <c r="I7" i="10" s="1"/>
  <c r="J7" i="10" s="1"/>
  <c r="G8" i="10"/>
  <c r="H8" i="10" s="1"/>
  <c r="I8" i="10" s="1"/>
  <c r="J8" i="10" s="1"/>
  <c r="G9" i="10"/>
  <c r="H9" i="10" s="1"/>
  <c r="I9" i="10" s="1"/>
  <c r="J9" i="10" s="1"/>
  <c r="H10" i="10"/>
  <c r="I10" i="10" s="1"/>
  <c r="J10" i="10" s="1"/>
  <c r="M8" i="10" s="1"/>
  <c r="G11" i="10"/>
  <c r="H11" i="10" s="1"/>
  <c r="I11" i="10" s="1"/>
  <c r="J11" i="10" s="1"/>
  <c r="G12" i="10"/>
  <c r="H12" i="10" s="1"/>
  <c r="I12" i="10" s="1"/>
  <c r="J12" i="10" s="1"/>
  <c r="G13" i="10"/>
  <c r="H13" i="10" s="1"/>
  <c r="I13" i="10" s="1"/>
  <c r="J13" i="10" s="1"/>
  <c r="H14" i="10"/>
  <c r="I14" i="10" s="1"/>
  <c r="J14" i="10" s="1"/>
  <c r="M13" i="10" s="1"/>
  <c r="G15" i="10"/>
  <c r="H15" i="10" s="1"/>
  <c r="I15" i="10" s="1"/>
  <c r="J15" i="10" s="1"/>
  <c r="G16" i="10"/>
  <c r="H16" i="10" s="1"/>
  <c r="I16" i="10" s="1"/>
  <c r="J16" i="10" s="1"/>
  <c r="G17" i="10"/>
  <c r="H17" i="10" s="1"/>
  <c r="I17" i="10" s="1"/>
  <c r="J17" i="10" s="1"/>
  <c r="G18" i="10"/>
  <c r="H18" i="10" s="1"/>
  <c r="I18" i="10" s="1"/>
  <c r="J18" i="10" s="1"/>
  <c r="G19" i="10"/>
  <c r="H19" i="10" s="1"/>
  <c r="I19" i="10" s="1"/>
  <c r="J19" i="10" s="1"/>
  <c r="G20" i="10"/>
  <c r="H20" i="10" s="1"/>
  <c r="I20" i="10" s="1"/>
  <c r="J20" i="10" s="1"/>
  <c r="G21" i="10"/>
  <c r="H21" i="10" s="1"/>
  <c r="I21" i="10" s="1"/>
  <c r="J21" i="10" s="1"/>
  <c r="G22" i="10"/>
  <c r="H22" i="10" s="1"/>
  <c r="I22" i="10" s="1"/>
  <c r="J22" i="10" s="1"/>
  <c r="G23" i="10"/>
  <c r="H23" i="10" s="1"/>
  <c r="I23" i="10" s="1"/>
  <c r="J23" i="10" s="1"/>
  <c r="G24" i="10"/>
  <c r="H24" i="10" s="1"/>
  <c r="I24" i="10" s="1"/>
  <c r="J24" i="10" s="1"/>
  <c r="G25" i="10"/>
  <c r="H25" i="10" s="1"/>
  <c r="I25" i="10" s="1"/>
  <c r="J25" i="10" s="1"/>
  <c r="G26" i="10"/>
  <c r="H26" i="10" s="1"/>
  <c r="I26" i="10" s="1"/>
  <c r="H3" i="10"/>
  <c r="I3" i="10" s="1"/>
  <c r="J3" i="10" s="1"/>
  <c r="G3" i="10"/>
  <c r="D26" i="10"/>
  <c r="C25" i="10"/>
  <c r="D25" i="10" s="1"/>
  <c r="C24" i="10"/>
  <c r="D24" i="10" s="1"/>
  <c r="C23" i="10"/>
  <c r="D23" i="10" s="1"/>
  <c r="C22" i="10"/>
  <c r="D22" i="10" s="1"/>
  <c r="C21" i="10"/>
  <c r="D21" i="10" s="1"/>
  <c r="C20" i="10"/>
  <c r="D20" i="10" s="1"/>
  <c r="C19" i="10"/>
  <c r="D19" i="10" s="1"/>
  <c r="C18" i="10"/>
  <c r="D18" i="10" s="1"/>
  <c r="C17" i="10"/>
  <c r="D17" i="10" s="1"/>
  <c r="C16" i="10"/>
  <c r="D16" i="10" s="1"/>
  <c r="C15" i="10"/>
  <c r="D15" i="10" s="1"/>
  <c r="C14" i="10"/>
  <c r="D14" i="10" s="1"/>
  <c r="C13" i="10"/>
  <c r="D13" i="10" s="1"/>
  <c r="C12" i="10"/>
  <c r="D12" i="10" s="1"/>
  <c r="C11" i="10"/>
  <c r="D11" i="10" s="1"/>
  <c r="C10" i="10"/>
  <c r="D10" i="10" s="1"/>
  <c r="C9" i="10"/>
  <c r="D9" i="10" s="1"/>
  <c r="C8" i="10"/>
  <c r="D8" i="10" s="1"/>
  <c r="C7" i="10"/>
  <c r="D7" i="10" s="1"/>
  <c r="C6" i="10"/>
  <c r="D6" i="10" s="1"/>
  <c r="C5" i="10"/>
  <c r="D5" i="10" s="1"/>
  <c r="C4" i="10"/>
  <c r="D4" i="10" s="1"/>
  <c r="C3" i="10"/>
  <c r="D3" i="10" s="1"/>
  <c r="G4" i="9"/>
  <c r="H4" i="9" s="1"/>
  <c r="I4" i="9" s="1"/>
  <c r="G5" i="9"/>
  <c r="H5" i="9" s="1"/>
  <c r="I5" i="9" s="1"/>
  <c r="G6" i="9"/>
  <c r="H6" i="9" s="1"/>
  <c r="I6" i="9" s="1"/>
  <c r="G7" i="9"/>
  <c r="H7" i="9" s="1"/>
  <c r="I7" i="9" s="1"/>
  <c r="G8" i="9"/>
  <c r="H8" i="9" s="1"/>
  <c r="I8" i="9" s="1"/>
  <c r="G9" i="9"/>
  <c r="H9" i="9" s="1"/>
  <c r="I9" i="9" s="1"/>
  <c r="G10" i="9"/>
  <c r="H10" i="9" s="1"/>
  <c r="I10" i="9" s="1"/>
  <c r="G11" i="9"/>
  <c r="H11" i="9" s="1"/>
  <c r="I11" i="9" s="1"/>
  <c r="G12" i="9"/>
  <c r="H12" i="9" s="1"/>
  <c r="I12" i="9" s="1"/>
  <c r="G13" i="9"/>
  <c r="H13" i="9" s="1"/>
  <c r="I13" i="9" s="1"/>
  <c r="G14" i="9"/>
  <c r="H14" i="9" s="1"/>
  <c r="I14" i="9" s="1"/>
  <c r="H15" i="9"/>
  <c r="I15" i="9" s="1"/>
  <c r="G16" i="9"/>
  <c r="H16" i="9" s="1"/>
  <c r="I16" i="9" s="1"/>
  <c r="G17" i="9"/>
  <c r="H17" i="9" s="1"/>
  <c r="I17" i="9" s="1"/>
  <c r="G18" i="9"/>
  <c r="H18" i="9" s="1"/>
  <c r="I18" i="9" s="1"/>
  <c r="G19" i="9"/>
  <c r="H19" i="9" s="1"/>
  <c r="I19" i="9" s="1"/>
  <c r="G20" i="9"/>
  <c r="H20" i="9" s="1"/>
  <c r="I20" i="9" s="1"/>
  <c r="G21" i="9"/>
  <c r="H21" i="9" s="1"/>
  <c r="I21" i="9" s="1"/>
  <c r="G22" i="9"/>
  <c r="H22" i="9" s="1"/>
  <c r="I22" i="9" s="1"/>
  <c r="G23" i="9"/>
  <c r="H23" i="9" s="1"/>
  <c r="I23" i="9" s="1"/>
  <c r="G24" i="9"/>
  <c r="H24" i="9" s="1"/>
  <c r="I24" i="9" s="1"/>
  <c r="G25" i="9"/>
  <c r="H25" i="9" s="1"/>
  <c r="I25" i="9" s="1"/>
  <c r="G26" i="9"/>
  <c r="H26" i="9" s="1"/>
  <c r="I26" i="9" s="1"/>
  <c r="G3" i="9"/>
  <c r="H3" i="9" s="1"/>
  <c r="I3" i="9" s="1"/>
  <c r="D26" i="9"/>
  <c r="C25" i="9"/>
  <c r="D25" i="9" s="1"/>
  <c r="C24" i="9"/>
  <c r="D24" i="9" s="1"/>
  <c r="C23" i="9"/>
  <c r="D23" i="9" s="1"/>
  <c r="C22" i="9"/>
  <c r="D22" i="9" s="1"/>
  <c r="C21" i="9"/>
  <c r="D21" i="9" s="1"/>
  <c r="C20" i="9"/>
  <c r="D20" i="9" s="1"/>
  <c r="C19" i="9"/>
  <c r="D19" i="9" s="1"/>
  <c r="C18" i="9"/>
  <c r="D18" i="9" s="1"/>
  <c r="C17" i="9"/>
  <c r="D17" i="9" s="1"/>
  <c r="C16" i="9"/>
  <c r="D16" i="9" s="1"/>
  <c r="C15" i="9"/>
  <c r="D15" i="9" s="1"/>
  <c r="C14" i="9"/>
  <c r="D14" i="9" s="1"/>
  <c r="C13" i="9"/>
  <c r="D13" i="9" s="1"/>
  <c r="C12" i="9"/>
  <c r="D12" i="9" s="1"/>
  <c r="C11" i="9"/>
  <c r="D11" i="9" s="1"/>
  <c r="C10" i="9"/>
  <c r="D10" i="9" s="1"/>
  <c r="C9" i="9"/>
  <c r="D9" i="9" s="1"/>
  <c r="C8" i="9"/>
  <c r="D8" i="9" s="1"/>
  <c r="C7" i="9"/>
  <c r="D7" i="9" s="1"/>
  <c r="C6" i="9"/>
  <c r="D6" i="9" s="1"/>
  <c r="C5" i="9"/>
  <c r="D5" i="9" s="1"/>
  <c r="C4" i="9"/>
  <c r="D4" i="9" s="1"/>
  <c r="C3" i="9"/>
  <c r="D3" i="9" s="1"/>
  <c r="C26" i="8"/>
  <c r="G4" i="8"/>
  <c r="H4" i="8" s="1"/>
  <c r="I4" i="8" s="1"/>
  <c r="G5" i="8"/>
  <c r="H5" i="8" s="1"/>
  <c r="I5" i="8" s="1"/>
  <c r="G6" i="8"/>
  <c r="H6" i="8" s="1"/>
  <c r="I6" i="8" s="1"/>
  <c r="G7" i="8"/>
  <c r="H7" i="8" s="1"/>
  <c r="I7" i="8" s="1"/>
  <c r="G8" i="8"/>
  <c r="H8" i="8" s="1"/>
  <c r="I8" i="8" s="1"/>
  <c r="G9" i="8"/>
  <c r="H9" i="8" s="1"/>
  <c r="I9" i="8" s="1"/>
  <c r="G10" i="8"/>
  <c r="H10" i="8" s="1"/>
  <c r="I10" i="8" s="1"/>
  <c r="G11" i="8"/>
  <c r="H11" i="8" s="1"/>
  <c r="I11" i="8" s="1"/>
  <c r="G12" i="8"/>
  <c r="H12" i="8" s="1"/>
  <c r="I12" i="8" s="1"/>
  <c r="G13" i="8"/>
  <c r="H13" i="8" s="1"/>
  <c r="I13" i="8" s="1"/>
  <c r="G14" i="8"/>
  <c r="H14" i="8" s="1"/>
  <c r="I14" i="8" s="1"/>
  <c r="G15" i="8"/>
  <c r="H15" i="8" s="1"/>
  <c r="I15" i="8" s="1"/>
  <c r="G16" i="8"/>
  <c r="H16" i="8" s="1"/>
  <c r="I16" i="8" s="1"/>
  <c r="G17" i="8"/>
  <c r="H17" i="8" s="1"/>
  <c r="I17" i="8" s="1"/>
  <c r="G18" i="8"/>
  <c r="H18" i="8" s="1"/>
  <c r="I18" i="8" s="1"/>
  <c r="G19" i="8"/>
  <c r="H19" i="8" s="1"/>
  <c r="I19" i="8" s="1"/>
  <c r="G20" i="8"/>
  <c r="H20" i="8" s="1"/>
  <c r="I20" i="8" s="1"/>
  <c r="G21" i="8"/>
  <c r="H21" i="8" s="1"/>
  <c r="I21" i="8" s="1"/>
  <c r="G22" i="8"/>
  <c r="H22" i="8" s="1"/>
  <c r="I22" i="8" s="1"/>
  <c r="G23" i="8"/>
  <c r="H23" i="8" s="1"/>
  <c r="I23" i="8" s="1"/>
  <c r="G24" i="8"/>
  <c r="H24" i="8" s="1"/>
  <c r="I24" i="8" s="1"/>
  <c r="G25" i="8"/>
  <c r="H25" i="8" s="1"/>
  <c r="I25" i="8" s="1"/>
  <c r="G26" i="8"/>
  <c r="H26" i="8" s="1"/>
  <c r="I26" i="8" s="1"/>
  <c r="G3" i="8"/>
  <c r="H3" i="8" s="1"/>
  <c r="I3" i="8" s="1"/>
  <c r="D26" i="8"/>
  <c r="C25" i="8"/>
  <c r="D25" i="8" s="1"/>
  <c r="C24" i="8"/>
  <c r="D24" i="8" s="1"/>
  <c r="C23" i="8"/>
  <c r="D23" i="8" s="1"/>
  <c r="C22" i="8"/>
  <c r="D22" i="8" s="1"/>
  <c r="C21" i="8"/>
  <c r="D21" i="8" s="1"/>
  <c r="C20" i="8"/>
  <c r="D20" i="8" s="1"/>
  <c r="C19" i="8"/>
  <c r="D19" i="8" s="1"/>
  <c r="C18" i="8"/>
  <c r="D18" i="8" s="1"/>
  <c r="C17" i="8"/>
  <c r="D17" i="8" s="1"/>
  <c r="C16" i="8"/>
  <c r="D16" i="8" s="1"/>
  <c r="C15" i="8"/>
  <c r="D15" i="8" s="1"/>
  <c r="C14" i="8"/>
  <c r="D14" i="8" s="1"/>
  <c r="C13" i="8"/>
  <c r="D13" i="8" s="1"/>
  <c r="C12" i="8"/>
  <c r="D12" i="8" s="1"/>
  <c r="C11" i="8"/>
  <c r="D11" i="8" s="1"/>
  <c r="C10" i="8"/>
  <c r="D10" i="8" s="1"/>
  <c r="C9" i="8"/>
  <c r="D9" i="8" s="1"/>
  <c r="C8" i="8"/>
  <c r="D8" i="8" s="1"/>
  <c r="C7" i="8"/>
  <c r="D7" i="8" s="1"/>
  <c r="D6" i="8"/>
  <c r="C5" i="8"/>
  <c r="D5" i="8" s="1"/>
  <c r="C4" i="8"/>
  <c r="D4" i="8" s="1"/>
  <c r="C3" i="8"/>
  <c r="D3" i="8" s="1"/>
  <c r="L22" i="7"/>
  <c r="K22" i="7"/>
  <c r="L17" i="7"/>
  <c r="K17" i="7"/>
  <c r="L13" i="7"/>
  <c r="K13" i="7"/>
  <c r="K8" i="7"/>
  <c r="G4" i="7"/>
  <c r="H4" i="7" s="1"/>
  <c r="I4" i="7" s="1"/>
  <c r="J4" i="7" s="1"/>
  <c r="G5" i="7"/>
  <c r="H5" i="7" s="1"/>
  <c r="I5" i="7" s="1"/>
  <c r="J5" i="7" s="1"/>
  <c r="H6" i="7"/>
  <c r="I6" i="7" s="1"/>
  <c r="J6" i="7" s="1"/>
  <c r="M22" i="7" s="1"/>
  <c r="H7" i="7"/>
  <c r="I7" i="7" s="1"/>
  <c r="J7" i="7" s="1"/>
  <c r="K3" i="7" s="1"/>
  <c r="L23" i="7" s="1"/>
  <c r="G8" i="7"/>
  <c r="H8" i="7" s="1"/>
  <c r="I8" i="7" s="1"/>
  <c r="J8" i="7" s="1"/>
  <c r="G9" i="7"/>
  <c r="H9" i="7" s="1"/>
  <c r="I9" i="7" s="1"/>
  <c r="J9" i="7" s="1"/>
  <c r="G10" i="7"/>
  <c r="H10" i="7" s="1"/>
  <c r="I10" i="7" s="1"/>
  <c r="J10" i="7" s="1"/>
  <c r="G11" i="7"/>
  <c r="H11" i="7" s="1"/>
  <c r="I11" i="7" s="1"/>
  <c r="J11" i="7" s="1"/>
  <c r="H12" i="7"/>
  <c r="I12" i="7" s="1"/>
  <c r="J12" i="7" s="1"/>
  <c r="G13" i="7"/>
  <c r="H13" i="7" s="1"/>
  <c r="I13" i="7" s="1"/>
  <c r="J13" i="7" s="1"/>
  <c r="G14" i="7"/>
  <c r="H14" i="7" s="1"/>
  <c r="I14" i="7" s="1"/>
  <c r="J14" i="7" s="1"/>
  <c r="G15" i="7"/>
  <c r="H15" i="7" s="1"/>
  <c r="I15" i="7" s="1"/>
  <c r="J15" i="7" s="1"/>
  <c r="G16" i="7"/>
  <c r="H16" i="7" s="1"/>
  <c r="I16" i="7" s="1"/>
  <c r="J16" i="7" s="1"/>
  <c r="G17" i="7"/>
  <c r="H17" i="7" s="1"/>
  <c r="I17" i="7" s="1"/>
  <c r="J17" i="7" s="1"/>
  <c r="G18" i="7"/>
  <c r="H18" i="7" s="1"/>
  <c r="I18" i="7" s="1"/>
  <c r="J18" i="7" s="1"/>
  <c r="G19" i="7"/>
  <c r="H19" i="7" s="1"/>
  <c r="I19" i="7" s="1"/>
  <c r="J19" i="7" s="1"/>
  <c r="G20" i="7"/>
  <c r="H20" i="7" s="1"/>
  <c r="I20" i="7" s="1"/>
  <c r="J20" i="7" s="1"/>
  <c r="G21" i="7"/>
  <c r="H21" i="7" s="1"/>
  <c r="I21" i="7" s="1"/>
  <c r="J21" i="7" s="1"/>
  <c r="G22" i="7"/>
  <c r="H22" i="7" s="1"/>
  <c r="I22" i="7" s="1"/>
  <c r="J22" i="7" s="1"/>
  <c r="G23" i="7"/>
  <c r="H23" i="7" s="1"/>
  <c r="I23" i="7" s="1"/>
  <c r="J23" i="7" s="1"/>
  <c r="G24" i="7"/>
  <c r="H24" i="7" s="1"/>
  <c r="I24" i="7" s="1"/>
  <c r="J24" i="7" s="1"/>
  <c r="G25" i="7"/>
  <c r="H25" i="7" s="1"/>
  <c r="I25" i="7" s="1"/>
  <c r="J25" i="7" s="1"/>
  <c r="G26" i="7"/>
  <c r="H26" i="7" s="1"/>
  <c r="I26" i="7" s="1"/>
  <c r="J26" i="7" s="1"/>
  <c r="H3" i="7"/>
  <c r="I3" i="7" s="1"/>
  <c r="J3" i="7" s="1"/>
  <c r="G3" i="7"/>
  <c r="D26" i="7"/>
  <c r="C25" i="7"/>
  <c r="D25" i="7" s="1"/>
  <c r="C24" i="7"/>
  <c r="D24" i="7" s="1"/>
  <c r="C23" i="7"/>
  <c r="D23" i="7" s="1"/>
  <c r="C22" i="7"/>
  <c r="D22" i="7" s="1"/>
  <c r="C21" i="7"/>
  <c r="D21" i="7" s="1"/>
  <c r="C20" i="7"/>
  <c r="D20" i="7" s="1"/>
  <c r="C19" i="7"/>
  <c r="D19" i="7" s="1"/>
  <c r="C18" i="7"/>
  <c r="D18" i="7" s="1"/>
  <c r="C17" i="7"/>
  <c r="D17" i="7" s="1"/>
  <c r="C16" i="7"/>
  <c r="D16" i="7" s="1"/>
  <c r="C15" i="7"/>
  <c r="D15" i="7" s="1"/>
  <c r="C14" i="7"/>
  <c r="D14" i="7" s="1"/>
  <c r="C13" i="7"/>
  <c r="D13" i="7" s="1"/>
  <c r="C12" i="7"/>
  <c r="D12" i="7" s="1"/>
  <c r="C11" i="7"/>
  <c r="D11" i="7" s="1"/>
  <c r="C10" i="7"/>
  <c r="D10" i="7" s="1"/>
  <c r="C9" i="7"/>
  <c r="D9" i="7" s="1"/>
  <c r="C8" i="7"/>
  <c r="D8" i="7" s="1"/>
  <c r="C7" i="7"/>
  <c r="D7" i="7" s="1"/>
  <c r="C6" i="7"/>
  <c r="D6" i="7" s="1"/>
  <c r="C5" i="7"/>
  <c r="D5" i="7" s="1"/>
  <c r="C4" i="7"/>
  <c r="D4" i="7" s="1"/>
  <c r="C3" i="7"/>
  <c r="D3" i="7" s="1"/>
  <c r="C15" i="4"/>
  <c r="D15" i="4" s="1"/>
  <c r="L17" i="4"/>
  <c r="K17" i="4"/>
  <c r="L8" i="4"/>
  <c r="K8" i="4"/>
  <c r="G4" i="4"/>
  <c r="H4" i="4" s="1"/>
  <c r="I4" i="4" s="1"/>
  <c r="J4" i="4" s="1"/>
  <c r="G5" i="4"/>
  <c r="H5" i="4" s="1"/>
  <c r="I5" i="4" s="1"/>
  <c r="J5" i="4" s="1"/>
  <c r="G6" i="4"/>
  <c r="H6" i="4" s="1"/>
  <c r="I6" i="4" s="1"/>
  <c r="G7" i="4"/>
  <c r="H7" i="4" s="1"/>
  <c r="I7" i="4" s="1"/>
  <c r="J7" i="4" s="1"/>
  <c r="G8" i="4"/>
  <c r="H8" i="4" s="1"/>
  <c r="I8" i="4" s="1"/>
  <c r="J8" i="4" s="1"/>
  <c r="G9" i="4"/>
  <c r="H9" i="4" s="1"/>
  <c r="I9" i="4" s="1"/>
  <c r="J9" i="4" s="1"/>
  <c r="G10" i="4"/>
  <c r="H10" i="4" s="1"/>
  <c r="I10" i="4" s="1"/>
  <c r="J10" i="4" s="1"/>
  <c r="G11" i="4"/>
  <c r="H11" i="4" s="1"/>
  <c r="I11" i="4" s="1"/>
  <c r="J11" i="4" s="1"/>
  <c r="G12" i="4"/>
  <c r="H12" i="4" s="1"/>
  <c r="I12" i="4" s="1"/>
  <c r="J12" i="4" s="1"/>
  <c r="G13" i="4"/>
  <c r="H13" i="4" s="1"/>
  <c r="I13" i="4" s="1"/>
  <c r="J13" i="4" s="1"/>
  <c r="G14" i="4"/>
  <c r="H14" i="4"/>
  <c r="I14" i="4" s="1"/>
  <c r="J14" i="4" s="1"/>
  <c r="G15" i="4"/>
  <c r="H15" i="4"/>
  <c r="I15" i="4" s="1"/>
  <c r="G16" i="4"/>
  <c r="H16" i="4"/>
  <c r="I16" i="4" s="1"/>
  <c r="J16" i="4" s="1"/>
  <c r="G17" i="4"/>
  <c r="H17" i="4"/>
  <c r="I17" i="4" s="1"/>
  <c r="J17" i="4" s="1"/>
  <c r="G18" i="4"/>
  <c r="H18" i="4"/>
  <c r="I18" i="4" s="1"/>
  <c r="J18" i="4" s="1"/>
  <c r="G19" i="4"/>
  <c r="H19" i="4"/>
  <c r="I19" i="4" s="1"/>
  <c r="J19" i="4" s="1"/>
  <c r="G20" i="4"/>
  <c r="H20" i="4"/>
  <c r="I20" i="4" s="1"/>
  <c r="J20" i="4" s="1"/>
  <c r="G21" i="4"/>
  <c r="H21" i="4"/>
  <c r="I21" i="4" s="1"/>
  <c r="J21" i="4" s="1"/>
  <c r="G22" i="4"/>
  <c r="H22" i="4"/>
  <c r="I22" i="4" s="1"/>
  <c r="G23" i="4"/>
  <c r="H23" i="4"/>
  <c r="I23" i="4" s="1"/>
  <c r="J23" i="4" s="1"/>
  <c r="G24" i="4"/>
  <c r="H24" i="4"/>
  <c r="I24" i="4" s="1"/>
  <c r="J24" i="4" s="1"/>
  <c r="G25" i="4"/>
  <c r="H25" i="4"/>
  <c r="I25" i="4" s="1"/>
  <c r="J25" i="4" s="1"/>
  <c r="G26" i="4"/>
  <c r="H26" i="4"/>
  <c r="I26" i="4" s="1"/>
  <c r="J26" i="4" s="1"/>
  <c r="H3" i="4"/>
  <c r="I3" i="4"/>
  <c r="J3" i="4" s="1"/>
  <c r="G3" i="4"/>
  <c r="D26" i="4"/>
  <c r="C25" i="4"/>
  <c r="D25" i="4" s="1"/>
  <c r="C24" i="4"/>
  <c r="D24" i="4" s="1"/>
  <c r="C23" i="4"/>
  <c r="D23" i="4" s="1"/>
  <c r="D22" i="4"/>
  <c r="C21" i="4"/>
  <c r="D21" i="4" s="1"/>
  <c r="C20" i="4"/>
  <c r="D20" i="4" s="1"/>
  <c r="C19" i="4"/>
  <c r="D19" i="4" s="1"/>
  <c r="C18" i="4"/>
  <c r="D18" i="4" s="1"/>
  <c r="C17" i="4"/>
  <c r="D17" i="4" s="1"/>
  <c r="C16" i="4"/>
  <c r="D16" i="4" s="1"/>
  <c r="C14" i="4"/>
  <c r="D14" i="4" s="1"/>
  <c r="C13" i="4"/>
  <c r="D13" i="4" s="1"/>
  <c r="C12" i="4"/>
  <c r="D12" i="4" s="1"/>
  <c r="C11" i="4"/>
  <c r="D11" i="4" s="1"/>
  <c r="C10" i="4"/>
  <c r="D10" i="4" s="1"/>
  <c r="C9" i="4"/>
  <c r="D9" i="4" s="1"/>
  <c r="C8" i="4"/>
  <c r="D8" i="4" s="1"/>
  <c r="C7" i="4"/>
  <c r="D7" i="4" s="1"/>
  <c r="D6" i="4"/>
  <c r="C5" i="4"/>
  <c r="D5" i="4" s="1"/>
  <c r="C4" i="4"/>
  <c r="D4" i="4" s="1"/>
  <c r="C3" i="4"/>
  <c r="D3" i="4" s="1"/>
  <c r="G4" i="3"/>
  <c r="H4" i="3" s="1"/>
  <c r="I4" i="3" s="1"/>
  <c r="G5" i="3"/>
  <c r="H5" i="3" s="1"/>
  <c r="I5" i="3" s="1"/>
  <c r="G6" i="3"/>
  <c r="H6" i="3" s="1"/>
  <c r="I6" i="3" s="1"/>
  <c r="G7" i="3"/>
  <c r="H7" i="3" s="1"/>
  <c r="I7" i="3" s="1"/>
  <c r="G8" i="3"/>
  <c r="H8" i="3" s="1"/>
  <c r="I8" i="3" s="1"/>
  <c r="G9" i="3"/>
  <c r="H9" i="3" s="1"/>
  <c r="I9" i="3" s="1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H16" i="3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H21" i="3" s="1"/>
  <c r="I21" i="3" s="1"/>
  <c r="G22" i="3"/>
  <c r="H22" i="3" s="1"/>
  <c r="I22" i="3" s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3" i="3"/>
  <c r="H3" i="3" s="1"/>
  <c r="I3" i="3" s="1"/>
  <c r="D26" i="3"/>
  <c r="C25" i="3"/>
  <c r="D25" i="3" s="1"/>
  <c r="C24" i="3"/>
  <c r="D24" i="3" s="1"/>
  <c r="C23" i="3"/>
  <c r="D23" i="3" s="1"/>
  <c r="C22" i="3"/>
  <c r="D22" i="3" s="1"/>
  <c r="C21" i="3"/>
  <c r="D21" i="3" s="1"/>
  <c r="C20" i="3"/>
  <c r="D20" i="3" s="1"/>
  <c r="C19" i="3"/>
  <c r="D19" i="3" s="1"/>
  <c r="C18" i="3"/>
  <c r="D18" i="3" s="1"/>
  <c r="C17" i="3"/>
  <c r="D17" i="3" s="1"/>
  <c r="C16" i="3"/>
  <c r="D16" i="3" s="1"/>
  <c r="C15" i="3"/>
  <c r="D15" i="3" s="1"/>
  <c r="C14" i="3"/>
  <c r="D14" i="3" s="1"/>
  <c r="C13" i="3"/>
  <c r="D13" i="3" s="1"/>
  <c r="C12" i="3"/>
  <c r="D12" i="3" s="1"/>
  <c r="C11" i="3"/>
  <c r="D11" i="3" s="1"/>
  <c r="C10" i="3"/>
  <c r="D10" i="3" s="1"/>
  <c r="C9" i="3"/>
  <c r="D9" i="3" s="1"/>
  <c r="C8" i="3"/>
  <c r="D8" i="3" s="1"/>
  <c r="C7" i="3"/>
  <c r="D7" i="3" s="1"/>
  <c r="C6" i="3"/>
  <c r="D6" i="3" s="1"/>
  <c r="C5" i="3"/>
  <c r="D5" i="3" s="1"/>
  <c r="C4" i="3"/>
  <c r="D4" i="3" s="1"/>
  <c r="C3" i="3"/>
  <c r="D3" i="3" s="1"/>
  <c r="H19" i="2"/>
  <c r="I19" i="2" s="1"/>
  <c r="J19" i="2" s="1"/>
  <c r="H18" i="2"/>
  <c r="I18" i="2" s="1"/>
  <c r="J18" i="2" s="1"/>
  <c r="L8" i="2"/>
  <c r="K8" i="2"/>
  <c r="H4" i="2"/>
  <c r="I4" i="2" s="1"/>
  <c r="J4" i="2" s="1"/>
  <c r="H5" i="2"/>
  <c r="H6" i="2"/>
  <c r="H7" i="2"/>
  <c r="H8" i="2"/>
  <c r="H9" i="2"/>
  <c r="H10" i="2"/>
  <c r="H11" i="2"/>
  <c r="H12" i="2"/>
  <c r="H13" i="2"/>
  <c r="H14" i="2"/>
  <c r="I14" i="2" s="1"/>
  <c r="J14" i="2" s="1"/>
  <c r="H15" i="2"/>
  <c r="H16" i="2"/>
  <c r="H17" i="2"/>
  <c r="H20" i="2"/>
  <c r="H21" i="2"/>
  <c r="H22" i="2"/>
  <c r="H23" i="2"/>
  <c r="I23" i="2" s="1"/>
  <c r="J23" i="2" s="1"/>
  <c r="H24" i="2"/>
  <c r="I24" i="2" s="1"/>
  <c r="J24" i="2" s="1"/>
  <c r="H25" i="2"/>
  <c r="I25" i="2" s="1"/>
  <c r="J25" i="2" s="1"/>
  <c r="H26" i="2"/>
  <c r="H3" i="2"/>
  <c r="G5" i="2"/>
  <c r="I5" i="2" s="1"/>
  <c r="J5" i="2" s="1"/>
  <c r="G6" i="2"/>
  <c r="I6" i="2" s="1"/>
  <c r="J6" i="2" s="1"/>
  <c r="G7" i="2"/>
  <c r="I7" i="2" s="1"/>
  <c r="J7" i="2" s="1"/>
  <c r="G8" i="2"/>
  <c r="I8" i="2" s="1"/>
  <c r="J8" i="2" s="1"/>
  <c r="G9" i="2"/>
  <c r="I9" i="2" s="1"/>
  <c r="J9" i="2" s="1"/>
  <c r="G10" i="2"/>
  <c r="I10" i="2" s="1"/>
  <c r="J10" i="2" s="1"/>
  <c r="G11" i="2"/>
  <c r="I11" i="2" s="1"/>
  <c r="J11" i="2" s="1"/>
  <c r="G12" i="2"/>
  <c r="I12" i="2" s="1"/>
  <c r="J12" i="2" s="1"/>
  <c r="G13" i="2"/>
  <c r="I13" i="2" s="1"/>
  <c r="J13" i="2" s="1"/>
  <c r="G15" i="2"/>
  <c r="I15" i="2" s="1"/>
  <c r="J15" i="2" s="1"/>
  <c r="G16" i="2"/>
  <c r="I16" i="2" s="1"/>
  <c r="J16" i="2" s="1"/>
  <c r="G17" i="2"/>
  <c r="I17" i="2" s="1"/>
  <c r="J17" i="2" s="1"/>
  <c r="G20" i="2"/>
  <c r="I20" i="2" s="1"/>
  <c r="J20" i="2" s="1"/>
  <c r="G21" i="2"/>
  <c r="I21" i="2" s="1"/>
  <c r="J21" i="2" s="1"/>
  <c r="G22" i="2"/>
  <c r="I22" i="2" s="1"/>
  <c r="J22" i="2" s="1"/>
  <c r="G26" i="2"/>
  <c r="I26" i="2" s="1"/>
  <c r="J26" i="2" s="1"/>
  <c r="I3" i="2"/>
  <c r="J3" i="2" s="1"/>
  <c r="G3" i="2"/>
  <c r="D26" i="2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C18" i="2"/>
  <c r="D18" i="2" s="1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C3" i="2"/>
  <c r="D3" i="2" s="1"/>
  <c r="L17" i="1"/>
  <c r="K17" i="1"/>
  <c r="M13" i="1"/>
  <c r="L13" i="1"/>
  <c r="K13" i="1"/>
  <c r="M8" i="1"/>
  <c r="L8" i="1"/>
  <c r="K8" i="1"/>
  <c r="K3" i="1"/>
  <c r="K18" i="1" s="1"/>
  <c r="H4" i="1"/>
  <c r="I4" i="1" s="1"/>
  <c r="J4" i="1" s="1"/>
  <c r="G5" i="1"/>
  <c r="H5" i="1" s="1"/>
  <c r="I5" i="1" s="1"/>
  <c r="J5" i="1" s="1"/>
  <c r="G6" i="1"/>
  <c r="H6" i="1" s="1"/>
  <c r="I6" i="1" s="1"/>
  <c r="J6" i="1" s="1"/>
  <c r="G7" i="1"/>
  <c r="H7" i="1" s="1"/>
  <c r="I7" i="1" s="1"/>
  <c r="J7" i="1" s="1"/>
  <c r="G8" i="1"/>
  <c r="H8" i="1" s="1"/>
  <c r="I8" i="1" s="1"/>
  <c r="J8" i="1" s="1"/>
  <c r="G9" i="1"/>
  <c r="H9" i="1" s="1"/>
  <c r="I9" i="1" s="1"/>
  <c r="J9" i="1" s="1"/>
  <c r="G10" i="1"/>
  <c r="H10" i="1" s="1"/>
  <c r="I10" i="1" s="1"/>
  <c r="J10" i="1" s="1"/>
  <c r="G11" i="1"/>
  <c r="H11" i="1" s="1"/>
  <c r="I11" i="1" s="1"/>
  <c r="J11" i="1" s="1"/>
  <c r="G12" i="1"/>
  <c r="H12" i="1" s="1"/>
  <c r="I12" i="1" s="1"/>
  <c r="J12" i="1" s="1"/>
  <c r="G13" i="1"/>
  <c r="H13" i="1" s="1"/>
  <c r="I13" i="1" s="1"/>
  <c r="J13" i="1" s="1"/>
  <c r="G14" i="1"/>
  <c r="H14" i="1" s="1"/>
  <c r="I14" i="1" s="1"/>
  <c r="J14" i="1" s="1"/>
  <c r="G15" i="1"/>
  <c r="H15" i="1" s="1"/>
  <c r="I15" i="1" s="1"/>
  <c r="J15" i="1" s="1"/>
  <c r="G16" i="1"/>
  <c r="H16" i="1" s="1"/>
  <c r="I16" i="1" s="1"/>
  <c r="J16" i="1" s="1"/>
  <c r="G17" i="1"/>
  <c r="H17" i="1" s="1"/>
  <c r="I17" i="1" s="1"/>
  <c r="J17" i="1" s="1"/>
  <c r="G18" i="1"/>
  <c r="H18" i="1" s="1"/>
  <c r="I18" i="1" s="1"/>
  <c r="J18" i="1" s="1"/>
  <c r="G19" i="1"/>
  <c r="H19" i="1" s="1"/>
  <c r="I19" i="1" s="1"/>
  <c r="J19" i="1" s="1"/>
  <c r="G20" i="1"/>
  <c r="H20" i="1" s="1"/>
  <c r="I20" i="1" s="1"/>
  <c r="J20" i="1" s="1"/>
  <c r="G21" i="1"/>
  <c r="H21" i="1" s="1"/>
  <c r="I21" i="1" s="1"/>
  <c r="J21" i="1" s="1"/>
  <c r="G22" i="1"/>
  <c r="H22" i="1" s="1"/>
  <c r="I22" i="1" s="1"/>
  <c r="J22" i="1" s="1"/>
  <c r="G23" i="1"/>
  <c r="H23" i="1" s="1"/>
  <c r="I23" i="1" s="1"/>
  <c r="J23" i="1" s="1"/>
  <c r="G24" i="1"/>
  <c r="H24" i="1" s="1"/>
  <c r="I24" i="1" s="1"/>
  <c r="J24" i="1" s="1"/>
  <c r="G25" i="1"/>
  <c r="H25" i="1" s="1"/>
  <c r="I25" i="1" s="1"/>
  <c r="J25" i="1" s="1"/>
  <c r="G26" i="1"/>
  <c r="H26" i="1" s="1"/>
  <c r="I26" i="1" s="1"/>
  <c r="H3" i="1"/>
  <c r="I3" i="1" s="1"/>
  <c r="J3" i="1" s="1"/>
  <c r="G3" i="1"/>
  <c r="D26" i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C6" i="1"/>
  <c r="D6" i="1" s="1"/>
  <c r="C5" i="1"/>
  <c r="D5" i="1" s="1"/>
  <c r="C4" i="1"/>
  <c r="D4" i="1" s="1"/>
  <c r="C3" i="1"/>
  <c r="D3" i="1" s="1"/>
  <c r="H9" i="6"/>
  <c r="I9" i="6" s="1"/>
  <c r="J9" i="6" s="1"/>
  <c r="H4" i="6"/>
  <c r="I4" i="6" s="1"/>
  <c r="J4" i="6" s="1"/>
  <c r="H5" i="6"/>
  <c r="I5" i="6"/>
  <c r="J5" i="6" s="1"/>
  <c r="H6" i="6"/>
  <c r="I6" i="6" s="1"/>
  <c r="H7" i="6"/>
  <c r="I7" i="6"/>
  <c r="J7" i="6" s="1"/>
  <c r="H8" i="6"/>
  <c r="I8" i="6" s="1"/>
  <c r="J8" i="6" s="1"/>
  <c r="H10" i="6"/>
  <c r="I10" i="6" s="1"/>
  <c r="J10" i="6" s="1"/>
  <c r="H11" i="6"/>
  <c r="I11" i="6"/>
  <c r="J11" i="6" s="1"/>
  <c r="H12" i="6"/>
  <c r="I12" i="6" s="1"/>
  <c r="J12" i="6" s="1"/>
  <c r="H13" i="6"/>
  <c r="I13" i="6"/>
  <c r="J13" i="6" s="1"/>
  <c r="H14" i="6"/>
  <c r="I14" i="6" s="1"/>
  <c r="J14" i="6" s="1"/>
  <c r="H15" i="6"/>
  <c r="I15" i="6"/>
  <c r="J15" i="6" s="1"/>
  <c r="H16" i="6"/>
  <c r="I16" i="6" s="1"/>
  <c r="J16" i="6" s="1"/>
  <c r="H17" i="6"/>
  <c r="I17" i="6"/>
  <c r="J17" i="6" s="1"/>
  <c r="H18" i="6"/>
  <c r="I18" i="6" s="1"/>
  <c r="J18" i="6" s="1"/>
  <c r="H19" i="6"/>
  <c r="I19" i="6"/>
  <c r="J19" i="6" s="1"/>
  <c r="H20" i="6"/>
  <c r="I20" i="6" s="1"/>
  <c r="J20" i="6" s="1"/>
  <c r="H21" i="6"/>
  <c r="I21" i="6"/>
  <c r="J21" i="6" s="1"/>
  <c r="H22" i="6"/>
  <c r="I22" i="6" s="1"/>
  <c r="J22" i="6" s="1"/>
  <c r="H23" i="6"/>
  <c r="I23" i="6"/>
  <c r="J23" i="6" s="1"/>
  <c r="H24" i="6"/>
  <c r="I24" i="6" s="1"/>
  <c r="J24" i="6" s="1"/>
  <c r="H25" i="6"/>
  <c r="I25" i="6" s="1"/>
  <c r="J25" i="6" s="1"/>
  <c r="H26" i="6"/>
  <c r="I26" i="6" s="1"/>
  <c r="J26" i="6" s="1"/>
  <c r="H3" i="6"/>
  <c r="I3" i="6"/>
  <c r="J3" i="6" s="1"/>
  <c r="G3" i="6"/>
  <c r="D31" i="6"/>
  <c r="C26" i="6"/>
  <c r="D26" i="6" s="1"/>
  <c r="C25" i="6"/>
  <c r="D25" i="6" s="1"/>
  <c r="C24" i="6"/>
  <c r="D24" i="6" s="1"/>
  <c r="C23" i="6"/>
  <c r="D23" i="6" s="1"/>
  <c r="C22" i="6"/>
  <c r="D22" i="6" s="1"/>
  <c r="C21" i="6"/>
  <c r="D21" i="6" s="1"/>
  <c r="C20" i="6"/>
  <c r="D20" i="6" s="1"/>
  <c r="C19" i="6"/>
  <c r="D19" i="6" s="1"/>
  <c r="C18" i="6"/>
  <c r="D18" i="6" s="1"/>
  <c r="C17" i="6"/>
  <c r="D17" i="6" s="1"/>
  <c r="C16" i="6"/>
  <c r="D16" i="6" s="1"/>
  <c r="C15" i="6"/>
  <c r="D15" i="6" s="1"/>
  <c r="C14" i="6"/>
  <c r="D14" i="6" s="1"/>
  <c r="C13" i="6"/>
  <c r="D13" i="6" s="1"/>
  <c r="C12" i="6"/>
  <c r="D12" i="6" s="1"/>
  <c r="C11" i="6"/>
  <c r="D11" i="6" s="1"/>
  <c r="C10" i="6"/>
  <c r="D10" i="6" s="1"/>
  <c r="C9" i="6"/>
  <c r="D9" i="6" s="1"/>
  <c r="C8" i="6"/>
  <c r="D8" i="6" s="1"/>
  <c r="C7" i="6"/>
  <c r="D7" i="6" s="1"/>
  <c r="D6" i="6"/>
  <c r="C5" i="6"/>
  <c r="D5" i="6" s="1"/>
  <c r="C4" i="6"/>
  <c r="D4" i="6" s="1"/>
  <c r="C3" i="6"/>
  <c r="D3" i="6" s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3" i="5"/>
  <c r="G4" i="5"/>
  <c r="G5" i="5"/>
  <c r="G7" i="5"/>
  <c r="G13" i="5"/>
  <c r="G14" i="5"/>
  <c r="G15" i="5"/>
  <c r="G16" i="5"/>
  <c r="G17" i="5"/>
  <c r="G18" i="5"/>
  <c r="G19" i="5"/>
  <c r="G20" i="5"/>
  <c r="G21" i="5"/>
  <c r="G22" i="5"/>
  <c r="C4" i="5"/>
  <c r="C5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3" i="5"/>
  <c r="M4" i="14" l="1"/>
  <c r="L18" i="14"/>
  <c r="L14" i="14"/>
  <c r="L9" i="14"/>
  <c r="M14" i="14"/>
  <c r="L23" i="14"/>
  <c r="M9" i="14"/>
  <c r="M18" i="14"/>
  <c r="L4" i="12"/>
  <c r="M13" i="12"/>
  <c r="K23" i="12"/>
  <c r="L9" i="12"/>
  <c r="L3" i="2"/>
  <c r="L4" i="2" s="1"/>
  <c r="M8" i="2"/>
  <c r="K3" i="2"/>
  <c r="L9" i="2"/>
  <c r="K9" i="2"/>
  <c r="K22" i="2"/>
  <c r="K23" i="2" s="1"/>
  <c r="L22" i="2"/>
  <c r="L23" i="2" s="1"/>
  <c r="M22" i="2"/>
  <c r="L14" i="13"/>
  <c r="K18" i="13"/>
  <c r="K8" i="12"/>
  <c r="K9" i="12" s="1"/>
  <c r="M17" i="12"/>
  <c r="L17" i="12"/>
  <c r="L18" i="12" s="1"/>
  <c r="K14" i="12"/>
  <c r="L14" i="12"/>
  <c r="K18" i="12"/>
  <c r="K13" i="11"/>
  <c r="K14" i="11" s="1"/>
  <c r="L13" i="11"/>
  <c r="L14" i="11" s="1"/>
  <c r="M13" i="11"/>
  <c r="K18" i="11"/>
  <c r="K8" i="10"/>
  <c r="K9" i="10" s="1"/>
  <c r="L8" i="10"/>
  <c r="L9" i="10" s="1"/>
  <c r="K13" i="10"/>
  <c r="K14" i="10" s="1"/>
  <c r="L13" i="10"/>
  <c r="L14" i="10" s="1"/>
  <c r="K18" i="10"/>
  <c r="L4" i="10"/>
  <c r="M17" i="7"/>
  <c r="L3" i="7"/>
  <c r="M13" i="7"/>
  <c r="K23" i="7"/>
  <c r="M8" i="7"/>
  <c r="K14" i="7"/>
  <c r="L18" i="7"/>
  <c r="L8" i="7"/>
  <c r="L9" i="7" s="1"/>
  <c r="L4" i="7"/>
  <c r="K9" i="7"/>
  <c r="K18" i="7"/>
  <c r="L14" i="7"/>
  <c r="J21" i="3"/>
  <c r="J9" i="3"/>
  <c r="J15" i="3"/>
  <c r="J19" i="3"/>
  <c r="J7" i="3"/>
  <c r="K13" i="2"/>
  <c r="K14" i="2" s="1"/>
  <c r="M13" i="2"/>
  <c r="L13" i="2"/>
  <c r="M17" i="2"/>
  <c r="L17" i="2"/>
  <c r="L18" i="2" s="1"/>
  <c r="K17" i="2"/>
  <c r="K18" i="2" s="1"/>
  <c r="L14" i="2"/>
  <c r="M17" i="1"/>
  <c r="L3" i="1"/>
  <c r="L4" i="1" s="1"/>
  <c r="L9" i="1"/>
  <c r="K14" i="1"/>
  <c r="K9" i="1"/>
  <c r="L18" i="1"/>
  <c r="L14" i="1"/>
  <c r="B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B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B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B27" i="10"/>
  <c r="E26" i="10"/>
  <c r="J26" i="10" s="1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B27" i="9"/>
  <c r="E26" i="9"/>
  <c r="J26" i="9" s="1"/>
  <c r="E25" i="9"/>
  <c r="J25" i="9" s="1"/>
  <c r="E24" i="9"/>
  <c r="J24" i="9" s="1"/>
  <c r="E23" i="9"/>
  <c r="J23" i="9" s="1"/>
  <c r="E22" i="9"/>
  <c r="J22" i="9" s="1"/>
  <c r="E21" i="9"/>
  <c r="J21" i="9" s="1"/>
  <c r="E20" i="9"/>
  <c r="J20" i="9" s="1"/>
  <c r="E19" i="9"/>
  <c r="J19" i="9" s="1"/>
  <c r="E18" i="9"/>
  <c r="J18" i="9" s="1"/>
  <c r="E17" i="9"/>
  <c r="J17" i="9" s="1"/>
  <c r="E16" i="9"/>
  <c r="J16" i="9" s="1"/>
  <c r="E15" i="9"/>
  <c r="J15" i="9" s="1"/>
  <c r="E14" i="9"/>
  <c r="J14" i="9" s="1"/>
  <c r="E13" i="9"/>
  <c r="J13" i="9" s="1"/>
  <c r="L13" i="9" s="1"/>
  <c r="E12" i="9"/>
  <c r="J12" i="9" s="1"/>
  <c r="E11" i="9"/>
  <c r="J11" i="9" s="1"/>
  <c r="E10" i="9"/>
  <c r="J10" i="9" s="1"/>
  <c r="E9" i="9"/>
  <c r="J9" i="9" s="1"/>
  <c r="E8" i="9"/>
  <c r="J8" i="9" s="1"/>
  <c r="E7" i="9"/>
  <c r="J7" i="9" s="1"/>
  <c r="E6" i="9"/>
  <c r="J6" i="9" s="1"/>
  <c r="E5" i="9"/>
  <c r="J5" i="9" s="1"/>
  <c r="E4" i="9"/>
  <c r="J4" i="9" s="1"/>
  <c r="E3" i="9"/>
  <c r="J3" i="9" s="1"/>
  <c r="B27" i="8"/>
  <c r="E26" i="8"/>
  <c r="J26" i="8" s="1"/>
  <c r="E25" i="8"/>
  <c r="J25" i="8" s="1"/>
  <c r="E24" i="8"/>
  <c r="J24" i="8" s="1"/>
  <c r="E23" i="8"/>
  <c r="J23" i="8" s="1"/>
  <c r="E22" i="8"/>
  <c r="J22" i="8" s="1"/>
  <c r="E21" i="8"/>
  <c r="J21" i="8" s="1"/>
  <c r="E20" i="8"/>
  <c r="J20" i="8" s="1"/>
  <c r="E19" i="8"/>
  <c r="J19" i="8" s="1"/>
  <c r="E18" i="8"/>
  <c r="J18" i="8" s="1"/>
  <c r="E17" i="8"/>
  <c r="J17" i="8" s="1"/>
  <c r="E16" i="8"/>
  <c r="J16" i="8" s="1"/>
  <c r="E15" i="8"/>
  <c r="J15" i="8" s="1"/>
  <c r="E14" i="8"/>
  <c r="J14" i="8" s="1"/>
  <c r="E13" i="8"/>
  <c r="J13" i="8" s="1"/>
  <c r="E12" i="8"/>
  <c r="J12" i="8" s="1"/>
  <c r="E11" i="8"/>
  <c r="J11" i="8" s="1"/>
  <c r="E10" i="8"/>
  <c r="J10" i="8" s="1"/>
  <c r="E9" i="8"/>
  <c r="J9" i="8" s="1"/>
  <c r="E8" i="8"/>
  <c r="J8" i="8" s="1"/>
  <c r="E7" i="8"/>
  <c r="J7" i="8" s="1"/>
  <c r="E6" i="8"/>
  <c r="J6" i="8" s="1"/>
  <c r="E5" i="8"/>
  <c r="J5" i="8" s="1"/>
  <c r="E4" i="8"/>
  <c r="J4" i="8" s="1"/>
  <c r="E3" i="8"/>
  <c r="J3" i="8" s="1"/>
  <c r="B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B27" i="6"/>
  <c r="G26" i="6"/>
  <c r="E26" i="6"/>
  <c r="E25" i="6"/>
  <c r="G24" i="6"/>
  <c r="E24" i="6"/>
  <c r="G23" i="6"/>
  <c r="K22" i="6" s="1"/>
  <c r="E23" i="6"/>
  <c r="G22" i="6"/>
  <c r="E22" i="6"/>
  <c r="G21" i="6"/>
  <c r="E21" i="6"/>
  <c r="G20" i="6"/>
  <c r="E20" i="6"/>
  <c r="G19" i="6"/>
  <c r="E19" i="6"/>
  <c r="G18" i="6"/>
  <c r="E18" i="6"/>
  <c r="G17" i="6"/>
  <c r="E17" i="6"/>
  <c r="G16" i="6"/>
  <c r="E16" i="6"/>
  <c r="G15" i="6"/>
  <c r="E15" i="6"/>
  <c r="G14" i="6"/>
  <c r="E14" i="6"/>
  <c r="G13" i="6"/>
  <c r="K13" i="6" s="1"/>
  <c r="E13" i="6"/>
  <c r="G12" i="6"/>
  <c r="E12" i="6"/>
  <c r="G11" i="6"/>
  <c r="E11" i="6"/>
  <c r="E10" i="6"/>
  <c r="E9" i="6"/>
  <c r="G8" i="6"/>
  <c r="E8" i="6"/>
  <c r="G7" i="6"/>
  <c r="E7" i="6"/>
  <c r="E6" i="6"/>
  <c r="J6" i="6" s="1"/>
  <c r="G5" i="6"/>
  <c r="E5" i="6"/>
  <c r="G4" i="6"/>
  <c r="E4" i="6"/>
  <c r="E3" i="6"/>
  <c r="D31" i="5"/>
  <c r="B27" i="5"/>
  <c r="H26" i="5"/>
  <c r="I26" i="5" s="1"/>
  <c r="E26" i="5"/>
  <c r="H25" i="5"/>
  <c r="I25" i="5" s="1"/>
  <c r="E25" i="5"/>
  <c r="H24" i="5"/>
  <c r="I24" i="5" s="1"/>
  <c r="E24" i="5"/>
  <c r="H23" i="5"/>
  <c r="I23" i="5" s="1"/>
  <c r="E23" i="5"/>
  <c r="H22" i="5"/>
  <c r="I22" i="5" s="1"/>
  <c r="E22" i="5"/>
  <c r="H21" i="5"/>
  <c r="I21" i="5" s="1"/>
  <c r="E21" i="5"/>
  <c r="H20" i="5"/>
  <c r="I20" i="5" s="1"/>
  <c r="E20" i="5"/>
  <c r="H19" i="5"/>
  <c r="I19" i="5" s="1"/>
  <c r="E19" i="5"/>
  <c r="H18" i="5"/>
  <c r="I18" i="5" s="1"/>
  <c r="E18" i="5"/>
  <c r="H17" i="5"/>
  <c r="I17" i="5" s="1"/>
  <c r="E17" i="5"/>
  <c r="H16" i="5"/>
  <c r="I16" i="5" s="1"/>
  <c r="E16" i="5"/>
  <c r="H15" i="5"/>
  <c r="I15" i="5" s="1"/>
  <c r="E15" i="5"/>
  <c r="H14" i="5"/>
  <c r="I14" i="5" s="1"/>
  <c r="E14" i="5"/>
  <c r="H13" i="5"/>
  <c r="I13" i="5" s="1"/>
  <c r="E13" i="5"/>
  <c r="H12" i="5"/>
  <c r="I12" i="5" s="1"/>
  <c r="E12" i="5"/>
  <c r="H11" i="5"/>
  <c r="I11" i="5" s="1"/>
  <c r="E11" i="5"/>
  <c r="H10" i="5"/>
  <c r="I10" i="5" s="1"/>
  <c r="E10" i="5"/>
  <c r="H9" i="5"/>
  <c r="I9" i="5" s="1"/>
  <c r="E9" i="5"/>
  <c r="H8" i="5"/>
  <c r="I8" i="5" s="1"/>
  <c r="E8" i="5"/>
  <c r="H7" i="5"/>
  <c r="I7" i="5" s="1"/>
  <c r="E7" i="5"/>
  <c r="H6" i="5"/>
  <c r="I6" i="5" s="1"/>
  <c r="E6" i="5"/>
  <c r="H5" i="5"/>
  <c r="I5" i="5" s="1"/>
  <c r="E5" i="5"/>
  <c r="H4" i="5"/>
  <c r="I4" i="5" s="1"/>
  <c r="E4" i="5"/>
  <c r="G3" i="5"/>
  <c r="E3" i="5"/>
  <c r="B27" i="4"/>
  <c r="E26" i="4"/>
  <c r="E25" i="4"/>
  <c r="E24" i="4"/>
  <c r="E23" i="4"/>
  <c r="E22" i="4"/>
  <c r="J22" i="4" s="1"/>
  <c r="E21" i="4"/>
  <c r="E20" i="4"/>
  <c r="E19" i="4"/>
  <c r="E18" i="4"/>
  <c r="E17" i="4"/>
  <c r="E16" i="4"/>
  <c r="E15" i="4"/>
  <c r="J15" i="4" s="1"/>
  <c r="E14" i="4"/>
  <c r="E13" i="4"/>
  <c r="E12" i="4"/>
  <c r="E11" i="4"/>
  <c r="E10" i="4"/>
  <c r="E9" i="4"/>
  <c r="E8" i="4"/>
  <c r="E7" i="4"/>
  <c r="E6" i="4"/>
  <c r="J6" i="4" s="1"/>
  <c r="E5" i="4"/>
  <c r="E4" i="4"/>
  <c r="E3" i="4"/>
  <c r="F27" i="3"/>
  <c r="B27" i="3"/>
  <c r="E26" i="3"/>
  <c r="J26" i="3" s="1"/>
  <c r="E25" i="3"/>
  <c r="J25" i="3" s="1"/>
  <c r="E24" i="3"/>
  <c r="J24" i="3" s="1"/>
  <c r="E23" i="3"/>
  <c r="J23" i="3" s="1"/>
  <c r="E22" i="3"/>
  <c r="J22" i="3" s="1"/>
  <c r="E21" i="3"/>
  <c r="E20" i="3"/>
  <c r="J20" i="3" s="1"/>
  <c r="E19" i="3"/>
  <c r="E18" i="3"/>
  <c r="J18" i="3" s="1"/>
  <c r="E17" i="3"/>
  <c r="J17" i="3" s="1"/>
  <c r="E16" i="3"/>
  <c r="J16" i="3" s="1"/>
  <c r="K13" i="3" s="1"/>
  <c r="E15" i="3"/>
  <c r="E14" i="3"/>
  <c r="J14" i="3" s="1"/>
  <c r="E13" i="3"/>
  <c r="J13" i="3" s="1"/>
  <c r="E12" i="3"/>
  <c r="J12" i="3" s="1"/>
  <c r="E11" i="3"/>
  <c r="J11" i="3" s="1"/>
  <c r="E10" i="3"/>
  <c r="J10" i="3" s="1"/>
  <c r="E9" i="3"/>
  <c r="E8" i="3"/>
  <c r="J8" i="3" s="1"/>
  <c r="E7" i="3"/>
  <c r="E6" i="3"/>
  <c r="J6" i="3" s="1"/>
  <c r="E5" i="3"/>
  <c r="J5" i="3" s="1"/>
  <c r="E4" i="3"/>
  <c r="J4" i="3" s="1"/>
  <c r="E3" i="3"/>
  <c r="J3" i="3" s="1"/>
  <c r="F27" i="2"/>
  <c r="B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F27" i="1"/>
  <c r="B27" i="1"/>
  <c r="E26" i="1"/>
  <c r="J26" i="1" s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L17" i="9" l="1"/>
  <c r="K17" i="9"/>
  <c r="K22" i="9"/>
  <c r="K23" i="9" s="1"/>
  <c r="L22" i="9"/>
  <c r="L23" i="9" s="1"/>
  <c r="M8" i="9"/>
  <c r="K3" i="9"/>
  <c r="K18" i="9" s="1"/>
  <c r="M17" i="9"/>
  <c r="M22" i="9"/>
  <c r="L3" i="9"/>
  <c r="L4" i="9" s="1"/>
  <c r="M13" i="9"/>
  <c r="K13" i="9"/>
  <c r="K14" i="9" s="1"/>
  <c r="L8" i="9"/>
  <c r="L9" i="9" s="1"/>
  <c r="K8" i="9"/>
  <c r="K9" i="9" s="1"/>
  <c r="M22" i="6"/>
  <c r="M17" i="6"/>
  <c r="M13" i="6"/>
  <c r="M8" i="6"/>
  <c r="K22" i="4"/>
  <c r="L22" i="4"/>
  <c r="M22" i="10"/>
  <c r="L22" i="10"/>
  <c r="L23" i="10" s="1"/>
  <c r="K22" i="10"/>
  <c r="K23" i="10" s="1"/>
  <c r="L8" i="8"/>
  <c r="K8" i="8"/>
  <c r="L13" i="8"/>
  <c r="K13" i="8"/>
  <c r="L17" i="8"/>
  <c r="K17" i="8"/>
  <c r="L22" i="8"/>
  <c r="K22" i="8"/>
  <c r="M22" i="8"/>
  <c r="L3" i="8"/>
  <c r="M17" i="8"/>
  <c r="M13" i="8"/>
  <c r="M8" i="8"/>
  <c r="K3" i="8"/>
  <c r="L13" i="4"/>
  <c r="K13" i="4"/>
  <c r="L3" i="4"/>
  <c r="M8" i="4"/>
  <c r="K3" i="4"/>
  <c r="M13" i="4"/>
  <c r="M17" i="4"/>
  <c r="L13" i="3"/>
  <c r="L17" i="3"/>
  <c r="K17" i="3"/>
  <c r="L22" i="3"/>
  <c r="K22" i="3"/>
  <c r="L8" i="3"/>
  <c r="L9" i="3" s="1"/>
  <c r="K8" i="3"/>
  <c r="L3" i="3"/>
  <c r="M8" i="3"/>
  <c r="K3" i="3"/>
  <c r="L4" i="3" s="1"/>
  <c r="M17" i="3"/>
  <c r="M22" i="3"/>
  <c r="M13" i="3"/>
  <c r="L22" i="1"/>
  <c r="L23" i="1" s="1"/>
  <c r="K22" i="1"/>
  <c r="K23" i="1" s="1"/>
  <c r="M22" i="1"/>
  <c r="L17" i="6"/>
  <c r="K17" i="6"/>
  <c r="L22" i="6"/>
  <c r="L8" i="6"/>
  <c r="K8" i="6"/>
  <c r="L13" i="6"/>
  <c r="G27" i="6"/>
  <c r="J13" i="5"/>
  <c r="J25" i="5"/>
  <c r="J4" i="5"/>
  <c r="J6" i="5"/>
  <c r="J8" i="5"/>
  <c r="J10" i="5"/>
  <c r="J14" i="5"/>
  <c r="L13" i="5" s="1"/>
  <c r="J16" i="5"/>
  <c r="J18" i="5"/>
  <c r="J20" i="5"/>
  <c r="J22" i="5"/>
  <c r="J26" i="5"/>
  <c r="J5" i="5"/>
  <c r="J7" i="5"/>
  <c r="J12" i="5"/>
  <c r="J15" i="5"/>
  <c r="J17" i="5"/>
  <c r="J19" i="5"/>
  <c r="J24" i="5"/>
  <c r="J9" i="5"/>
  <c r="J21" i="5"/>
  <c r="K17" i="5" s="1"/>
  <c r="J23" i="5"/>
  <c r="J11" i="5"/>
  <c r="K13" i="5"/>
  <c r="G27" i="5"/>
  <c r="H3" i="5"/>
  <c r="L18" i="9" l="1"/>
  <c r="L14" i="9"/>
  <c r="K22" i="5"/>
  <c r="L18" i="8"/>
  <c r="L9" i="8"/>
  <c r="L4" i="8"/>
  <c r="L23" i="8"/>
  <c r="L14" i="8"/>
  <c r="K8" i="5"/>
  <c r="K23" i="8"/>
  <c r="K14" i="8"/>
  <c r="K18" i="8"/>
  <c r="K9" i="8"/>
  <c r="L23" i="4"/>
  <c r="L9" i="4"/>
  <c r="L18" i="4"/>
  <c r="K18" i="4"/>
  <c r="L14" i="4"/>
  <c r="K23" i="4"/>
  <c r="K9" i="4"/>
  <c r="K14" i="4"/>
  <c r="L4" i="4"/>
  <c r="L23" i="3"/>
  <c r="K14" i="3"/>
  <c r="K9" i="3"/>
  <c r="K18" i="3"/>
  <c r="L18" i="3"/>
  <c r="K23" i="3"/>
  <c r="L14" i="3"/>
  <c r="L3" i="6"/>
  <c r="K3" i="6"/>
  <c r="L9" i="6" s="1"/>
  <c r="E32" i="6" s="1"/>
  <c r="L22" i="5"/>
  <c r="L17" i="5"/>
  <c r="M22" i="5"/>
  <c r="L8" i="5"/>
  <c r="I3" i="5"/>
  <c r="J3" i="5" s="1"/>
  <c r="K3" i="5"/>
  <c r="K18" i="6" l="1"/>
  <c r="D34" i="6" s="1"/>
  <c r="L23" i="6"/>
  <c r="E35" i="6" s="1"/>
  <c r="K9" i="6"/>
  <c r="D32" i="6" s="1"/>
  <c r="L4" i="6"/>
  <c r="E31" i="6" s="1"/>
  <c r="K23" i="6"/>
  <c r="D35" i="6" s="1"/>
  <c r="K14" i="6"/>
  <c r="D33" i="6" s="1"/>
  <c r="L14" i="6"/>
  <c r="E33" i="6" s="1"/>
  <c r="L18" i="6"/>
  <c r="E34" i="6" s="1"/>
  <c r="L3" i="5"/>
  <c r="L4" i="5" s="1"/>
  <c r="E31" i="5" s="1"/>
  <c r="M13" i="5"/>
  <c r="M17" i="5"/>
  <c r="M8" i="5"/>
  <c r="L14" i="5"/>
  <c r="E33" i="5" s="1"/>
  <c r="K18" i="5"/>
  <c r="D34" i="5" s="1"/>
  <c r="L18" i="5"/>
  <c r="E34" i="5" s="1"/>
  <c r="K14" i="5"/>
  <c r="D33" i="5" s="1"/>
  <c r="L9" i="5"/>
  <c r="E32" i="5" s="1"/>
  <c r="L23" i="5"/>
  <c r="E35" i="5" s="1"/>
  <c r="K23" i="5"/>
  <c r="D35" i="5" s="1"/>
  <c r="K9" i="5"/>
  <c r="D32" i="5" s="1"/>
</calcChain>
</file>

<file path=xl/sharedStrings.xml><?xml version="1.0" encoding="utf-8"?>
<sst xmlns="http://schemas.openxmlformats.org/spreadsheetml/2006/main" count="288" uniqueCount="31">
  <si>
    <t>EUB338</t>
  </si>
  <si>
    <t>NR113172</t>
  </si>
  <si>
    <t>CT值</t>
  </si>
  <si>
    <t>dct</t>
  </si>
  <si>
    <t>2（-dct）</t>
  </si>
  <si>
    <t>X</t>
  </si>
  <si>
    <t>P</t>
  </si>
  <si>
    <t>C</t>
  </si>
  <si>
    <t>HgS</t>
  </si>
  <si>
    <t>HgCl2</t>
  </si>
  <si>
    <t>HFD 0.6</t>
  </si>
  <si>
    <t>HFD 1.5</t>
  </si>
  <si>
    <t>Prevotella</t>
  </si>
  <si>
    <t>KX2777</t>
  </si>
  <si>
    <t>firm</t>
  </si>
  <si>
    <t>AJ400275</t>
  </si>
  <si>
    <t>AY271254</t>
  </si>
  <si>
    <t>ACF920F3</t>
  </si>
  <si>
    <t>HM453208</t>
  </si>
  <si>
    <t>EU728784</t>
  </si>
  <si>
    <t>080</t>
  </si>
  <si>
    <t>KV751252</t>
  </si>
  <si>
    <t>SE</t>
  </si>
  <si>
    <t>Modify</t>
  </si>
  <si>
    <t>2(-dCt)</t>
  </si>
  <si>
    <t>Norm/EUB</t>
  </si>
  <si>
    <t>U02514</t>
  </si>
  <si>
    <r>
      <rPr>
        <sz val="10"/>
        <rFont val="Microsoft Sans Serif"/>
        <family val="2"/>
      </rPr>
      <t>ct</t>
    </r>
    <r>
      <rPr>
        <sz val="10"/>
        <rFont val="宋体"/>
        <charset val="134"/>
      </rPr>
      <t>值</t>
    </r>
  </si>
  <si>
    <t>ct值</t>
  </si>
  <si>
    <r>
      <rPr>
        <sz val="10"/>
        <rFont val="Microsoft Sans Serif"/>
        <family val="2"/>
      </rPr>
      <t>Eco1457F</t>
    </r>
    <r>
      <rPr>
        <sz val="10"/>
        <rFont val="宋体"/>
        <charset val="134"/>
      </rPr>
      <t>（</t>
    </r>
    <r>
      <rPr>
        <sz val="10"/>
        <rFont val="Microsoft Sans Serif"/>
        <family val="2"/>
      </rPr>
      <t>3</t>
    </r>
    <r>
      <rPr>
        <sz val="10"/>
        <rFont val="宋体"/>
        <charset val="134"/>
      </rPr>
      <t>）</t>
    </r>
  </si>
  <si>
    <t>HM079525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</si>
</sst>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0.00;\-###0.00"/>
    <numFmt numFmtId="165" formatCode="0.00_ "/>
    <numFmt numFmtId="166" formatCode="0.0_ "/>
    <numFmt numFmtId="167" formatCode="0.000_ "/>
    <numFmt numFmtId="168" formatCode="0.000"/>
    <numFmt numFmtId="169" formatCode="###0.00000;\-###0.00000"/>
  </numFmts>
  <fonts count="1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宋体"/>
      <charset val="134"/>
    </font>
    <font>
      <sz val="8.25"/>
      <name val="Microsoft Sans Serif"/>
      <family val="2"/>
    </font>
    <font>
      <sz val="8.25"/>
      <name val="Microsoft Sans Serif"/>
      <family val="2"/>
    </font>
    <font>
      <sz val="9"/>
      <name val="宋体"/>
      <charset val="1"/>
    </font>
    <font>
      <sz val="9"/>
      <name val="宋体"/>
      <charset val="134"/>
    </font>
    <font>
      <sz val="8.25"/>
      <color rgb="FFFF0000"/>
      <name val="Microsoft Sans Serif"/>
      <family val="2"/>
    </font>
    <font>
      <sz val="9"/>
      <color rgb="FFFF0000"/>
      <name val="宋体"/>
      <charset val="134"/>
    </font>
    <font>
      <sz val="10"/>
      <name val="Microsoft Sans Serif"/>
      <family val="2"/>
    </font>
    <font>
      <sz val="10"/>
      <color theme="1"/>
      <name val="Calibri"/>
      <family val="2"/>
      <scheme val="minor"/>
    </font>
    <font>
      <sz val="10"/>
      <name val="宋体"/>
      <charset val="134"/>
    </font>
    <font>
      <sz val="8.25"/>
      <color theme="1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5" fillId="0" borderId="0">
      <alignment vertical="top"/>
      <protection locked="0"/>
    </xf>
    <xf numFmtId="0" fontId="4" fillId="0" borderId="0">
      <alignment vertical="top"/>
      <protection locked="0"/>
    </xf>
  </cellStyleXfs>
  <cellXfs count="27">
    <xf numFmtId="0" fontId="0" fillId="0" borderId="0" xfId="0">
      <alignment vertical="center"/>
    </xf>
    <xf numFmtId="165" fontId="0" fillId="0" borderId="0" xfId="0" applyNumberFormat="1">
      <alignment vertical="center"/>
    </xf>
    <xf numFmtId="165" fontId="2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165" fontId="3" fillId="0" borderId="0" xfId="1" applyNumberFormat="1" applyFont="1" applyFill="1" applyBorder="1" applyAlignment="1" applyProtection="1">
      <alignment vertical="center"/>
    </xf>
    <xf numFmtId="164" fontId="4" fillId="0" borderId="0" xfId="1" applyNumberFormat="1" applyFont="1" applyFill="1" applyBorder="1" applyAlignment="1" applyProtection="1">
      <alignment vertical="center"/>
    </xf>
    <xf numFmtId="164" fontId="5" fillId="0" borderId="0" xfId="1" applyNumberFormat="1" applyFont="1" applyFill="1" applyBorder="1" applyAlignment="1" applyProtection="1">
      <alignment vertical="center"/>
    </xf>
    <xf numFmtId="165" fontId="5" fillId="0" borderId="0" xfId="1" applyNumberFormat="1" applyFont="1" applyFill="1" applyBorder="1" applyAlignment="1" applyProtection="1">
      <alignment vertical="center"/>
    </xf>
    <xf numFmtId="164" fontId="6" fillId="0" borderId="0" xfId="1" applyNumberFormat="1" applyFont="1" applyFill="1" applyBorder="1" applyAlignment="1" applyProtection="1">
      <alignment vertical="center"/>
    </xf>
    <xf numFmtId="164" fontId="4" fillId="0" borderId="0" xfId="1" applyNumberFormat="1" applyFont="1" applyFill="1" applyBorder="1" applyAlignment="1" applyProtection="1">
      <alignment vertical="center"/>
    </xf>
    <xf numFmtId="164" fontId="7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166" fontId="0" fillId="0" borderId="0" xfId="0" applyNumberFormat="1">
      <alignment vertical="center"/>
    </xf>
    <xf numFmtId="167" fontId="0" fillId="0" borderId="0" xfId="0" applyNumberFormat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165" fontId="1" fillId="0" borderId="0" xfId="0" applyNumberFormat="1" applyFont="1">
      <alignment vertical="center"/>
    </xf>
    <xf numFmtId="168" fontId="0" fillId="0" borderId="0" xfId="0" applyNumberFormat="1">
      <alignment vertical="center"/>
    </xf>
    <xf numFmtId="165" fontId="9" fillId="0" borderId="0" xfId="1" applyNumberFormat="1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1" fillId="0" borderId="0" xfId="0" applyFont="1" applyFill="1" applyAlignment="1">
      <alignment vertical="center"/>
    </xf>
    <xf numFmtId="0" fontId="10" fillId="3" borderId="0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vertical="center"/>
    </xf>
    <xf numFmtId="164" fontId="4" fillId="0" borderId="0" xfId="2" applyNumberFormat="1" applyFont="1" applyFill="1" applyBorder="1" applyAlignment="1" applyProtection="1">
      <alignment vertical="center"/>
    </xf>
    <xf numFmtId="164" fontId="3" fillId="0" borderId="0" xfId="2" applyNumberFormat="1" applyFont="1" applyFill="1" applyBorder="1" applyAlignment="1" applyProtection="1">
      <alignment vertical="center"/>
    </xf>
    <xf numFmtId="164" fontId="13" fillId="0" borderId="0" xfId="2" applyNumberFormat="1" applyFont="1" applyFill="1" applyBorder="1" applyAlignment="1" applyProtection="1">
      <alignment vertical="center"/>
    </xf>
    <xf numFmtId="164" fontId="6" fillId="0" borderId="0" xfId="2" applyNumberFormat="1" applyFont="1" applyFill="1" applyBorder="1" applyAlignment="1" applyProtection="1">
      <alignment vertical="center"/>
    </xf>
    <xf numFmtId="169" fontId="4" fillId="0" borderId="0" xfId="2" applyNumberFormat="1" applyFont="1" applyFill="1" applyBorder="1" applyAlignment="1" applyProtection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'AJ400275'!$D$30</c:f>
              <c:strCache>
                <c:ptCount val="1"/>
                <c:pt idx="0">
                  <c:v>AJ400275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'AJ400275'!$E$31:$E$35</c:f>
                <c:numCache>
                  <c:formatCode>General</c:formatCode>
                  <c:ptCount val="5"/>
                  <c:pt idx="0">
                    <c:v>67.246270956665384</c:v>
                  </c:pt>
                  <c:pt idx="1">
                    <c:v>3999.9592082445311</c:v>
                  </c:pt>
                  <c:pt idx="2">
                    <c:v>112.71487434009337</c:v>
                  </c:pt>
                  <c:pt idx="3">
                    <c:v>30.920737626548185</c:v>
                  </c:pt>
                  <c:pt idx="4">
                    <c:v>136.62891959834542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'AJ400275'!$B$31:$B$35</c:f>
              <c:strCache>
                <c:ptCount val="5"/>
                <c:pt idx="0">
                  <c:v>C</c:v>
                </c:pt>
                <c:pt idx="1">
                  <c:v>HgS</c:v>
                </c:pt>
                <c:pt idx="2">
                  <c:v>HgCl2</c:v>
                </c:pt>
                <c:pt idx="3">
                  <c:v>HFD 0.6</c:v>
                </c:pt>
                <c:pt idx="4">
                  <c:v>HFD 1.5</c:v>
                </c:pt>
              </c:strCache>
            </c:strRef>
          </c:cat>
          <c:val>
            <c:numRef>
              <c:f>'AJ400275'!$D$31:$D$35</c:f>
              <c:numCache>
                <c:formatCode>0.00_ </c:formatCode>
                <c:ptCount val="5"/>
                <c:pt idx="0">
                  <c:v>100</c:v>
                </c:pt>
                <c:pt idx="1">
                  <c:v>14884.780973835559</c:v>
                </c:pt>
                <c:pt idx="2">
                  <c:v>203.39451480695101</c:v>
                </c:pt>
                <c:pt idx="3">
                  <c:v>88.113940378461606</c:v>
                </c:pt>
                <c:pt idx="4">
                  <c:v>411.81247467286249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746944"/>
        <c:axId val="205748480"/>
      </c:barChart>
      <c:catAx>
        <c:axId val="205746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48480"/>
        <c:crosses val="autoZero"/>
        <c:auto val="1"/>
        <c:lblAlgn val="ctr"/>
        <c:lblOffset val="100"/>
        <c:noMultiLvlLbl val="0"/>
      </c:catAx>
      <c:valAx>
        <c:axId val="20574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46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'AY271254'!$D$30</c:f>
              <c:strCache>
                <c:ptCount val="1"/>
                <c:pt idx="0">
                  <c:v>AJ400275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'AY271254'!$E$31:$E$35</c:f>
                <c:numCache>
                  <c:formatCode>General</c:formatCode>
                  <c:ptCount val="5"/>
                  <c:pt idx="0">
                    <c:v>8.1101142825246431</c:v>
                  </c:pt>
                  <c:pt idx="1">
                    <c:v>896.51357253682181</c:v>
                  </c:pt>
                  <c:pt idx="2">
                    <c:v>4.4300494949127369</c:v>
                  </c:pt>
                  <c:pt idx="3">
                    <c:v>11.087343730833396</c:v>
                  </c:pt>
                  <c:pt idx="4">
                    <c:v>31.77991786198238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'AY271254'!$B$31:$B$35</c:f>
              <c:strCache>
                <c:ptCount val="5"/>
                <c:pt idx="0">
                  <c:v>C</c:v>
                </c:pt>
                <c:pt idx="1">
                  <c:v>HgS</c:v>
                </c:pt>
                <c:pt idx="2">
                  <c:v>HgCl2</c:v>
                </c:pt>
                <c:pt idx="3">
                  <c:v>HFD 0.6</c:v>
                </c:pt>
                <c:pt idx="4">
                  <c:v>HFD 1.5</c:v>
                </c:pt>
              </c:strCache>
            </c:strRef>
          </c:cat>
          <c:val>
            <c:numRef>
              <c:f>'AY271254'!$D$31:$D$35</c:f>
              <c:numCache>
                <c:formatCode>0.00_ </c:formatCode>
                <c:ptCount val="5"/>
                <c:pt idx="0">
                  <c:v>100</c:v>
                </c:pt>
                <c:pt idx="1">
                  <c:v>1720.0221243005403</c:v>
                </c:pt>
                <c:pt idx="2">
                  <c:v>113.0127283534448</c:v>
                </c:pt>
                <c:pt idx="3">
                  <c:v>97.974603008418555</c:v>
                </c:pt>
                <c:pt idx="4">
                  <c:v>159.54572830677714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597952"/>
        <c:axId val="229599872"/>
      </c:barChart>
      <c:catAx>
        <c:axId val="229597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599872"/>
        <c:crosses val="autoZero"/>
        <c:auto val="1"/>
        <c:lblAlgn val="ctr"/>
        <c:lblOffset val="100"/>
        <c:noMultiLvlLbl val="0"/>
      </c:catAx>
      <c:valAx>
        <c:axId val="22959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59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'HM453208'!#REF!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'HM453208'!#REF!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'HM453208'!#REF!</c:f>
            </c:multiLvlStrRef>
          </c:cat>
          <c:val>
            <c:numRef>
              <c:f>'HM453208'!#REF!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8685312"/>
        <c:axId val="268686848"/>
      </c:barChart>
      <c:catAx>
        <c:axId val="268685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686848"/>
        <c:crosses val="autoZero"/>
        <c:auto val="1"/>
        <c:lblAlgn val="ctr"/>
        <c:lblOffset val="100"/>
        <c:noMultiLvlLbl val="0"/>
      </c:catAx>
      <c:valAx>
        <c:axId val="26868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685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'EU728784'!#REF!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'EU728784'!#REF!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'EU728784'!#REF!</c:f>
            </c:strRef>
          </c:cat>
          <c:val>
            <c:numRef>
              <c:f>'EU728784'!#REF!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613824"/>
        <c:axId val="155636096"/>
      </c:barChart>
      <c:catAx>
        <c:axId val="1556138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36096"/>
        <c:crosses val="autoZero"/>
        <c:auto val="1"/>
        <c:lblAlgn val="ctr"/>
        <c:lblOffset val="100"/>
        <c:noMultiLvlLbl val="0"/>
      </c:catAx>
      <c:valAx>
        <c:axId val="15563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13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28</xdr:row>
      <xdr:rowOff>44450</xdr:rowOff>
    </xdr:from>
    <xdr:to>
      <xdr:col>11</xdr:col>
      <xdr:colOff>581025</xdr:colOff>
      <xdr:row>44</xdr:row>
      <xdr:rowOff>44450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158750</xdr:rowOff>
    </xdr:from>
    <xdr:to>
      <xdr:col>12</xdr:col>
      <xdr:colOff>371475</xdr:colOff>
      <xdr:row>42</xdr:row>
      <xdr:rowOff>158750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165100</xdr:rowOff>
    </xdr:from>
    <xdr:to>
      <xdr:col>6</xdr:col>
      <xdr:colOff>0</xdr:colOff>
      <xdr:row>28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101600</xdr:rowOff>
    </xdr:from>
    <xdr:to>
      <xdr:col>6</xdr:col>
      <xdr:colOff>0</xdr:colOff>
      <xdr:row>27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90" zoomScaleNormal="90" workbookViewId="0">
      <selection activeCell="G4" sqref="G4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2" t="s">
        <v>1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F2" s="1" t="s">
        <v>2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11">
        <v>14.2073079899001</v>
      </c>
      <c r="G3" s="6">
        <f>F3</f>
        <v>14.2073079899001</v>
      </c>
      <c r="H3" s="1">
        <f>G3-15</f>
        <v>-0.7926920100999002</v>
      </c>
      <c r="I3" s="1">
        <f>2^(-H3)</f>
        <v>1.7323038570575231</v>
      </c>
      <c r="J3" s="12">
        <f>I3/E3*100</f>
        <v>108.50938340483025</v>
      </c>
      <c r="K3" s="1">
        <f>AVERAGE(J3:J7)</f>
        <v>82.919722248160525</v>
      </c>
      <c r="L3" s="1">
        <f>STDEV(J3:J7)/2.25</f>
        <v>11.423566767048882</v>
      </c>
    </row>
    <row r="4" spans="1:13">
      <c r="B4" s="4">
        <v>12.156780268414099</v>
      </c>
      <c r="C4" s="4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6">
        <v>13.5466569331308</v>
      </c>
      <c r="G4" s="9">
        <v>15</v>
      </c>
      <c r="H4" s="1">
        <f t="shared" ref="H4:H26" si="3">G4-15</f>
        <v>0</v>
      </c>
      <c r="I4" s="1">
        <f t="shared" ref="I4:I26" si="4">2^(-H4)</f>
        <v>1</v>
      </c>
      <c r="J4" s="12">
        <f t="shared" ref="J4:J26" si="5">I4/E4*100</f>
        <v>55.739820762354462</v>
      </c>
      <c r="K4" s="1">
        <v>100</v>
      </c>
      <c r="L4" s="1">
        <f>100*L3/K3</f>
        <v>13.776658263350974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11">
        <v>14.3069401536026</v>
      </c>
      <c r="G5" s="6">
        <f t="shared" ref="G5:G26" si="6">F5</f>
        <v>14.3069401536026</v>
      </c>
      <c r="H5" s="1">
        <f t="shared" si="3"/>
        <v>-0.69305984639740004</v>
      </c>
      <c r="I5" s="1">
        <f t="shared" si="4"/>
        <v>1.6167088011192776</v>
      </c>
      <c r="J5" s="12">
        <f t="shared" si="5"/>
        <v>69.86798058606071</v>
      </c>
    </row>
    <row r="6" spans="1:13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6">
        <v>17.152921831297601</v>
      </c>
      <c r="G6" s="6">
        <f t="shared" si="6"/>
        <v>17.152921831297601</v>
      </c>
      <c r="H6" s="1">
        <f t="shared" si="3"/>
        <v>2.1529218312976006</v>
      </c>
      <c r="I6" s="1">
        <f t="shared" si="4"/>
        <v>0.22485676098937563</v>
      </c>
      <c r="J6" s="12">
        <f t="shared" si="5"/>
        <v>68.201402439859919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6">
        <v>15.3273901889158</v>
      </c>
      <c r="G7" s="6">
        <f t="shared" si="6"/>
        <v>15.3273901889158</v>
      </c>
      <c r="H7" s="1">
        <f t="shared" si="3"/>
        <v>0.32739018891579974</v>
      </c>
      <c r="I7" s="1">
        <f t="shared" si="4"/>
        <v>0.79697689833496854</v>
      </c>
      <c r="J7" s="12">
        <f t="shared" si="5"/>
        <v>112.28002404769725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6">
        <v>14.5961240537225</v>
      </c>
      <c r="G8" s="6">
        <f t="shared" si="6"/>
        <v>14.5961240537225</v>
      </c>
      <c r="H8" s="1">
        <f t="shared" si="3"/>
        <v>-0.40387594627750012</v>
      </c>
      <c r="I8" s="1">
        <f t="shared" si="4"/>
        <v>1.323057668611348</v>
      </c>
      <c r="J8" s="12">
        <f t="shared" si="5"/>
        <v>91.330715151296999</v>
      </c>
      <c r="K8" s="1">
        <f>AVERAGE(J8:J12)</f>
        <v>74.078749685982174</v>
      </c>
      <c r="L8" s="1">
        <f>STDEV(J8:J12)/2.25</f>
        <v>21.34704613556022</v>
      </c>
      <c r="M8" s="13">
        <f>TTEST(J3:J7,J8:J12,2,2)</f>
        <v>0.7260839306147806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6">
        <v>15.953608809005299</v>
      </c>
      <c r="G9" s="6">
        <f t="shared" si="6"/>
        <v>15.953608809005299</v>
      </c>
      <c r="H9" s="1">
        <f t="shared" si="3"/>
        <v>0.95360880900529921</v>
      </c>
      <c r="I9" s="1">
        <f t="shared" si="4"/>
        <v>0.51633925566634375</v>
      </c>
      <c r="J9" s="12">
        <f t="shared" si="5"/>
        <v>47.51596842992987</v>
      </c>
      <c r="K9" s="1">
        <f>100*K8/K3</f>
        <v>89.33791343907393</v>
      </c>
      <c r="L9" s="1">
        <f>100*L8/K3</f>
        <v>25.744232562276558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6">
        <v>15.0737999392058</v>
      </c>
      <c r="G10" s="6">
        <f t="shared" si="6"/>
        <v>15.0737999392058</v>
      </c>
      <c r="H10" s="1">
        <f t="shared" si="3"/>
        <v>7.3799939205800413E-2</v>
      </c>
      <c r="I10" s="1">
        <f t="shared" si="4"/>
        <v>0.95013213005923158</v>
      </c>
      <c r="J10" s="12">
        <f t="shared" si="5"/>
        <v>43.852253877916283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6">
        <v>18.793588653129799</v>
      </c>
      <c r="G11" s="6">
        <f t="shared" si="6"/>
        <v>18.793588653129799</v>
      </c>
      <c r="H11" s="1">
        <f t="shared" si="3"/>
        <v>3.7935886531297989</v>
      </c>
      <c r="I11" s="1">
        <f t="shared" si="4"/>
        <v>7.2113408643272467E-2</v>
      </c>
      <c r="J11" s="12">
        <f t="shared" si="5"/>
        <v>36.70985454288018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6">
        <v>15.800543097375799</v>
      </c>
      <c r="G12" s="6">
        <f t="shared" si="6"/>
        <v>15.800543097375799</v>
      </c>
      <c r="H12" s="1">
        <f t="shared" si="3"/>
        <v>0.80054309737579921</v>
      </c>
      <c r="I12" s="1">
        <f t="shared" si="4"/>
        <v>0.57413300650075361</v>
      </c>
      <c r="J12" s="12">
        <f t="shared" si="5"/>
        <v>150.98495642788754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11">
        <v>15.7266544344337</v>
      </c>
      <c r="G13" s="6">
        <f t="shared" si="6"/>
        <v>15.7266544344337</v>
      </c>
      <c r="H13" s="1">
        <f t="shared" si="3"/>
        <v>0.72665443443369959</v>
      </c>
      <c r="I13" s="1">
        <f t="shared" si="4"/>
        <v>0.60430365188387447</v>
      </c>
      <c r="J13" s="12">
        <f t="shared" si="5"/>
        <v>121.30448291517311</v>
      </c>
      <c r="K13" s="1">
        <f>AVERAGE(J13:J16)</f>
        <v>95.351859371803883</v>
      </c>
      <c r="L13" s="1">
        <f>STDEV(J13:J16)/2</f>
        <v>10.762587136365735</v>
      </c>
      <c r="M13" s="13">
        <f>TTEST(J3:J7,J13:J16,2,2)</f>
        <v>0.46529535810146971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6">
        <v>14.4999543405465</v>
      </c>
      <c r="G14" s="6">
        <f t="shared" si="6"/>
        <v>14.4999543405465</v>
      </c>
      <c r="H14" s="1">
        <f t="shared" si="3"/>
        <v>-0.50004565945349988</v>
      </c>
      <c r="I14" s="1">
        <f t="shared" si="4"/>
        <v>1.4142583211324895</v>
      </c>
      <c r="J14" s="12">
        <f t="shared" si="5"/>
        <v>88.450365789721744</v>
      </c>
      <c r="K14" s="1">
        <f>100*K13/K3</f>
        <v>114.99297969961439</v>
      </c>
      <c r="L14" s="1">
        <f>100*L13/K3</f>
        <v>12.979526275010514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6">
        <v>15.8107886502537</v>
      </c>
      <c r="G15" s="6">
        <f t="shared" si="6"/>
        <v>15.8107886502537</v>
      </c>
      <c r="H15" s="1">
        <f t="shared" si="3"/>
        <v>0.81078865025370028</v>
      </c>
      <c r="I15" s="1">
        <f t="shared" si="4"/>
        <v>0.57007014349963803</v>
      </c>
      <c r="J15" s="12">
        <f t="shared" si="5"/>
        <v>70.216084213745972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6">
        <v>14.514280270037601</v>
      </c>
      <c r="G16" s="6">
        <f t="shared" si="6"/>
        <v>14.514280270037601</v>
      </c>
      <c r="H16" s="1">
        <f t="shared" si="3"/>
        <v>-0.48571972996239943</v>
      </c>
      <c r="I16" s="1">
        <f t="shared" si="4"/>
        <v>1.4002842634976727</v>
      </c>
      <c r="J16" s="12">
        <f t="shared" si="5"/>
        <v>101.43650456857465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6">
        <v>13.6841305256957</v>
      </c>
      <c r="G17" s="6">
        <f t="shared" si="6"/>
        <v>13.6841305256957</v>
      </c>
      <c r="H17" s="1">
        <f t="shared" si="3"/>
        <v>-1.3158694743043</v>
      </c>
      <c r="I17" s="1">
        <f t="shared" si="4"/>
        <v>2.4895232246509003</v>
      </c>
      <c r="J17" s="12">
        <f t="shared" si="5"/>
        <v>75.452572738276174</v>
      </c>
      <c r="K17" s="1">
        <f>AVERAGE(J17:J21)</f>
        <v>93.483532632586275</v>
      </c>
      <c r="L17" s="1">
        <f>STDEV(J17:J21)/2.25</f>
        <v>22.764332962187805</v>
      </c>
      <c r="M17" s="1">
        <f>TTEST(J3:J7,J17:J21,2,2)</f>
        <v>0.69102432065220309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6">
        <v>15.818417998259701</v>
      </c>
      <c r="G18" s="6">
        <f t="shared" si="6"/>
        <v>15.818417998259701</v>
      </c>
      <c r="H18" s="1">
        <f t="shared" si="3"/>
        <v>0.81841799825970085</v>
      </c>
      <c r="I18" s="1">
        <f t="shared" si="4"/>
        <v>0.56706342093239925</v>
      </c>
      <c r="J18" s="12">
        <f t="shared" si="5"/>
        <v>47.708555358888084</v>
      </c>
      <c r="K18" s="1">
        <f>100*K17/K3</f>
        <v>112.73980435295067</v>
      </c>
      <c r="L18" s="1">
        <f>100*L17/K3</f>
        <v>27.453460220307001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6">
        <v>16.3076422427397</v>
      </c>
      <c r="G19" s="6">
        <f t="shared" si="6"/>
        <v>16.3076422427397</v>
      </c>
      <c r="H19" s="1">
        <f t="shared" si="3"/>
        <v>1.3076422427396999</v>
      </c>
      <c r="I19" s="1">
        <f t="shared" si="4"/>
        <v>0.40398055485106937</v>
      </c>
      <c r="J19" s="12">
        <f t="shared" si="5"/>
        <v>49.654722484018791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6">
        <v>12.2739976048579</v>
      </c>
      <c r="G20" s="6">
        <f t="shared" si="6"/>
        <v>12.2739976048579</v>
      </c>
      <c r="H20" s="1">
        <f t="shared" si="3"/>
        <v>-2.7260023951420997</v>
      </c>
      <c r="I20" s="1">
        <f t="shared" si="4"/>
        <v>6.616197931656143</v>
      </c>
      <c r="J20" s="12">
        <f t="shared" si="5"/>
        <v>133.88817456013055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6">
        <v>12.8238337325231</v>
      </c>
      <c r="G21" s="6">
        <f t="shared" si="6"/>
        <v>12.8238337325231</v>
      </c>
      <c r="H21" s="1">
        <f t="shared" si="3"/>
        <v>-2.1761662674768996</v>
      </c>
      <c r="I21" s="1">
        <f t="shared" si="4"/>
        <v>4.5195096919649025</v>
      </c>
      <c r="J21" s="12">
        <f t="shared" si="5"/>
        <v>160.71363802161781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6">
        <v>14.824335406817699</v>
      </c>
      <c r="G22" s="6">
        <f t="shared" si="6"/>
        <v>14.824335406817699</v>
      </c>
      <c r="H22" s="1">
        <f t="shared" si="3"/>
        <v>-0.17566459318230088</v>
      </c>
      <c r="I22" s="1">
        <f t="shared" si="4"/>
        <v>1.1294845943605198</v>
      </c>
      <c r="J22" s="12">
        <f t="shared" si="5"/>
        <v>85.590839050938527</v>
      </c>
      <c r="K22" s="1">
        <f>AVERAGE(J22:J26)</f>
        <v>81.972765564621184</v>
      </c>
      <c r="L22" s="1">
        <f>STDEV(J22:J26)/2.25</f>
        <v>5.8177799489894113</v>
      </c>
      <c r="M22" s="1">
        <f>TTEST(J3:J7,J22:J26,2,2)</f>
        <v>0.94328217180469953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6">
        <v>16.320772510833599</v>
      </c>
      <c r="G23" s="6">
        <f t="shared" si="6"/>
        <v>16.320772510833599</v>
      </c>
      <c r="H23" s="1">
        <f t="shared" si="3"/>
        <v>1.3207725108335993</v>
      </c>
      <c r="I23" s="1">
        <f t="shared" si="4"/>
        <v>0.40032052428271458</v>
      </c>
      <c r="J23" s="12">
        <f t="shared" si="5"/>
        <v>77.536261495687313</v>
      </c>
      <c r="K23" s="1">
        <f>100*K22/K3</f>
        <v>98.857983772901093</v>
      </c>
      <c r="L23" s="1">
        <f>100*L22/K3</f>
        <v>7.0161594747966882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6">
        <v>16.269530418436901</v>
      </c>
      <c r="G24" s="6">
        <f t="shared" si="6"/>
        <v>16.269530418436901</v>
      </c>
      <c r="H24" s="1">
        <f t="shared" si="3"/>
        <v>1.2695304184369007</v>
      </c>
      <c r="I24" s="1">
        <f t="shared" si="4"/>
        <v>0.4147947621262183</v>
      </c>
      <c r="J24" s="12">
        <f t="shared" si="5"/>
        <v>102.32758104788103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6">
        <v>15.872295689352701</v>
      </c>
      <c r="G25" s="6">
        <f t="shared" si="6"/>
        <v>15.872295689352701</v>
      </c>
      <c r="H25" s="1">
        <f t="shared" si="3"/>
        <v>0.87229568935270052</v>
      </c>
      <c r="I25" s="1">
        <f t="shared" si="4"/>
        <v>0.5462768952168805</v>
      </c>
      <c r="J25" s="12">
        <f t="shared" si="5"/>
        <v>67.332909813930328</v>
      </c>
    </row>
    <row r="26" spans="1:13">
      <c r="B26" s="4">
        <v>13.435859508719901</v>
      </c>
      <c r="C26" s="4">
        <v>14</v>
      </c>
      <c r="D26" s="1">
        <f t="shared" si="1"/>
        <v>1</v>
      </c>
      <c r="E26" s="1">
        <f t="shared" si="2"/>
        <v>0.5</v>
      </c>
      <c r="F26" s="6">
        <v>16.3756419674475</v>
      </c>
      <c r="G26" s="6">
        <f t="shared" si="6"/>
        <v>16.3756419674475</v>
      </c>
      <c r="H26" s="1">
        <f t="shared" si="3"/>
        <v>1.3756419674474998</v>
      </c>
      <c r="I26" s="1">
        <f t="shared" si="4"/>
        <v>0.38538118207334343</v>
      </c>
      <c r="J26" s="12">
        <f t="shared" si="5"/>
        <v>77.076236414668685</v>
      </c>
    </row>
    <row r="27" spans="1:13">
      <c r="B27" s="1">
        <f>AVERAGE(B3:B26)</f>
        <v>12.942774104768233</v>
      </c>
      <c r="F27" s="1">
        <f>AVERAGE(F3:F26)</f>
        <v>15.24504822673009</v>
      </c>
    </row>
    <row r="30" spans="1:13">
      <c r="D30" s="2"/>
    </row>
  </sheetData>
  <pageMargins left="0.7" right="0.7" top="0.75" bottom="0.75" header="0.3" footer="0.3"/>
  <pageSetup paperSize="9" orientation="portrait" horizontalDpi="2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G14" sqref="G14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3" t="s">
        <v>20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9">
        <v>29.949958347561498</v>
      </c>
      <c r="G3" s="6">
        <f>F3</f>
        <v>29.949958347561498</v>
      </c>
      <c r="H3" s="1">
        <f>G3-29</f>
        <v>0.94995834756149833</v>
      </c>
      <c r="I3" s="1">
        <f>2^(-H3)</f>
        <v>0.51764740684315702</v>
      </c>
      <c r="J3" s="12">
        <f>I3/E3*100</f>
        <v>32.424797017464066</v>
      </c>
      <c r="K3" s="1">
        <f>AVERAGE(J3:J7)</f>
        <v>54.364591013566795</v>
      </c>
      <c r="L3" s="1">
        <f>STDEV(J3:J7)/2.25</f>
        <v>14.760262886148679</v>
      </c>
    </row>
    <row r="4" spans="1:13">
      <c r="B4" s="4">
        <v>12.156780268414099</v>
      </c>
      <c r="C4" s="4">
        <f t="shared" ref="C4:C26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9">
        <v>28.7810608522778</v>
      </c>
      <c r="G4" s="6">
        <f t="shared" ref="G4:G26" si="3">F4</f>
        <v>28.7810608522778</v>
      </c>
      <c r="H4" s="1">
        <f t="shared" ref="H4:H26" si="4">G4-29</f>
        <v>-0.21893914772219958</v>
      </c>
      <c r="I4" s="1">
        <f t="shared" ref="I4:I26" si="5">2^(-H4)</f>
        <v>1.1638774414995581</v>
      </c>
      <c r="J4" s="12">
        <f t="shared" ref="J4:J26" si="6">I4/E4*100</f>
        <v>64.874319978533052</v>
      </c>
      <c r="K4" s="1">
        <v>100</v>
      </c>
      <c r="L4" s="1">
        <f>100*L3/K3</f>
        <v>27.150508466926983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9">
        <v>29.7845990263401</v>
      </c>
      <c r="G5" s="6">
        <f t="shared" si="3"/>
        <v>29.7845990263401</v>
      </c>
      <c r="H5" s="1">
        <f t="shared" si="4"/>
        <v>0.78459902634009993</v>
      </c>
      <c r="I5" s="1">
        <f t="shared" si="5"/>
        <v>0.58051327901186445</v>
      </c>
      <c r="J5" s="12">
        <f t="shared" si="6"/>
        <v>25.087567086831864</v>
      </c>
    </row>
    <row r="6" spans="1:13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9">
        <v>30.497998663836199</v>
      </c>
      <c r="G6" s="6">
        <f t="shared" si="3"/>
        <v>30.497998663836199</v>
      </c>
      <c r="H6" s="1">
        <f t="shared" si="4"/>
        <v>1.4979986638361993</v>
      </c>
      <c r="I6" s="1">
        <f t="shared" si="5"/>
        <v>0.35404418745440136</v>
      </c>
      <c r="J6" s="12">
        <f t="shared" si="6"/>
        <v>107.38529721688792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9">
        <v>30.7442803526163</v>
      </c>
      <c r="G7" s="6">
        <f t="shared" si="3"/>
        <v>30.7442803526163</v>
      </c>
      <c r="H7" s="1">
        <f t="shared" si="4"/>
        <v>1.7442803526163004</v>
      </c>
      <c r="I7" s="1">
        <f t="shared" si="5"/>
        <v>0.29848278827801339</v>
      </c>
      <c r="J7" s="12">
        <f t="shared" si="6"/>
        <v>42.050973768117075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9">
        <v>29.260463788500999</v>
      </c>
      <c r="G8" s="6">
        <f t="shared" si="3"/>
        <v>29.260463788500999</v>
      </c>
      <c r="H8" s="1">
        <f t="shared" si="4"/>
        <v>0.26046378850099927</v>
      </c>
      <c r="I8" s="1">
        <f t="shared" si="5"/>
        <v>0.83481950377849323</v>
      </c>
      <c r="J8" s="12">
        <f t="shared" si="6"/>
        <v>57.627618289961156</v>
      </c>
      <c r="K8" s="1">
        <f>AVERAGE(J8:J12)</f>
        <v>127.37330234342407</v>
      </c>
      <c r="L8" s="1">
        <f>STDEV(J8:J12)/2.25</f>
        <v>50.639594353702073</v>
      </c>
      <c r="M8" s="13">
        <f>TTEST(J3:J7,J8:J12,2,2)</f>
        <v>0.20623920727029876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9">
        <v>27.167067778126199</v>
      </c>
      <c r="G9" s="6">
        <f t="shared" si="3"/>
        <v>27.167067778126199</v>
      </c>
      <c r="H9" s="1">
        <f t="shared" si="4"/>
        <v>-1.8329322218738007</v>
      </c>
      <c r="I9" s="1">
        <f t="shared" si="5"/>
        <v>3.5626042265751474</v>
      </c>
      <c r="J9" s="12">
        <f t="shared" si="6"/>
        <v>327.84760813860686</v>
      </c>
      <c r="K9" s="1">
        <f>100*K8/K3</f>
        <v>234.29460236652531</v>
      </c>
      <c r="L9" s="1">
        <f>100*L8/K3</f>
        <v>93.148119777199938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9">
        <v>26.2031435603772</v>
      </c>
      <c r="G10" s="6">
        <v>28</v>
      </c>
      <c r="H10" s="1">
        <f t="shared" si="4"/>
        <v>-1</v>
      </c>
      <c r="I10" s="1">
        <f t="shared" si="5"/>
        <v>2</v>
      </c>
      <c r="J10" s="12">
        <f t="shared" si="6"/>
        <v>92.307695931054383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9">
        <v>31.309976756050801</v>
      </c>
      <c r="G11" s="6">
        <f t="shared" si="3"/>
        <v>31.309976756050801</v>
      </c>
      <c r="H11" s="1">
        <f t="shared" si="4"/>
        <v>2.3099767560508013</v>
      </c>
      <c r="I11" s="1">
        <f t="shared" si="5"/>
        <v>0.2016636888794148</v>
      </c>
      <c r="J11" s="12">
        <f t="shared" si="6"/>
        <v>102.65836582437846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9">
        <v>31.220535775494302</v>
      </c>
      <c r="G12" s="6">
        <f t="shared" si="3"/>
        <v>31.220535775494302</v>
      </c>
      <c r="H12" s="1">
        <f t="shared" si="4"/>
        <v>2.2205357754943016</v>
      </c>
      <c r="I12" s="1">
        <f t="shared" si="5"/>
        <v>0.21456166227407922</v>
      </c>
      <c r="J12" s="12">
        <f t="shared" si="6"/>
        <v>56.425223533119492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9">
        <v>29.498418739794499</v>
      </c>
      <c r="G13" s="6">
        <f t="shared" si="3"/>
        <v>29.498418739794499</v>
      </c>
      <c r="H13" s="1">
        <f t="shared" si="4"/>
        <v>0.49841873979449858</v>
      </c>
      <c r="I13" s="1">
        <f t="shared" si="5"/>
        <v>0.70788222766813835</v>
      </c>
      <c r="J13" s="12">
        <f t="shared" si="6"/>
        <v>142.09625793991623</v>
      </c>
      <c r="K13" s="1">
        <f>AVERAGE(J13:J16)</f>
        <v>96.663218754617859</v>
      </c>
      <c r="L13" s="1">
        <f>STDEV(J13:J16)/2</f>
        <v>19.952640690352155</v>
      </c>
      <c r="M13" s="13">
        <f>TTEST(J3:J7,J13:J16,2,2)</f>
        <v>0.12534727368963125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9">
        <v>27.1928997034512</v>
      </c>
      <c r="G14" s="9">
        <v>29</v>
      </c>
      <c r="H14" s="1">
        <f t="shared" si="4"/>
        <v>0</v>
      </c>
      <c r="I14" s="1">
        <f t="shared" si="5"/>
        <v>1</v>
      </c>
      <c r="J14" s="12">
        <f t="shared" si="6"/>
        <v>62.541874046669022</v>
      </c>
      <c r="K14" s="1">
        <f>100*K13/K3</f>
        <v>177.80547402719421</v>
      </c>
      <c r="L14" s="1">
        <f>100*L13/K3</f>
        <v>36.701537376364946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9">
        <v>29.0587582834758</v>
      </c>
      <c r="G15" s="6">
        <f t="shared" si="3"/>
        <v>29.0587582834758</v>
      </c>
      <c r="H15" s="1">
        <f t="shared" si="4"/>
        <v>5.8758283475800255E-2</v>
      </c>
      <c r="I15" s="1">
        <f t="shared" si="5"/>
        <v>0.96009010598311073</v>
      </c>
      <c r="J15" s="12">
        <f t="shared" si="6"/>
        <v>118.25521561372069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9">
        <v>29.1841443659054</v>
      </c>
      <c r="G16" s="6">
        <f t="shared" si="3"/>
        <v>29.1841443659054</v>
      </c>
      <c r="H16" s="1">
        <f t="shared" si="4"/>
        <v>0.18414436590540006</v>
      </c>
      <c r="I16" s="1">
        <f t="shared" si="5"/>
        <v>0.88017093324965778</v>
      </c>
      <c r="J16" s="12">
        <f t="shared" si="6"/>
        <v>63.759527418165483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9">
        <v>26.3861770727646</v>
      </c>
      <c r="G17" s="6">
        <f t="shared" si="3"/>
        <v>26.3861770727646</v>
      </c>
      <c r="H17" s="1">
        <f t="shared" si="4"/>
        <v>-2.6138229272354003</v>
      </c>
      <c r="I17" s="1">
        <f t="shared" si="5"/>
        <v>6.1212357280882523</v>
      </c>
      <c r="J17" s="12">
        <f t="shared" si="6"/>
        <v>185.52266532338928</v>
      </c>
      <c r="K17" s="1">
        <f>AVERAGE(J17:J21)</f>
        <v>101.88633730954186</v>
      </c>
      <c r="L17" s="1">
        <f>STDEV(J17:J21)/2.25</f>
        <v>31.542852125229597</v>
      </c>
      <c r="M17" s="1">
        <f>TTEST(J3:J7,J17:J21,2,2)</f>
        <v>0.21209504277352384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9">
        <v>28.427921194100001</v>
      </c>
      <c r="G18" s="6">
        <f t="shared" si="3"/>
        <v>28.427921194100001</v>
      </c>
      <c r="H18" s="1">
        <f t="shared" si="4"/>
        <v>-0.5720788058999986</v>
      </c>
      <c r="I18" s="1">
        <f t="shared" si="5"/>
        <v>1.486664189887744</v>
      </c>
      <c r="J18" s="12">
        <f t="shared" si="6"/>
        <v>125.07701640623235</v>
      </c>
      <c r="K18" s="1">
        <f>100*K17/K3</f>
        <v>187.41304847509275</v>
      </c>
      <c r="L18" s="1">
        <f>100*L17/K3</f>
        <v>58.020949918225291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9">
        <v>32.206554595813301</v>
      </c>
      <c r="G19" s="6">
        <f t="shared" si="3"/>
        <v>32.206554595813301</v>
      </c>
      <c r="H19" s="1">
        <f t="shared" si="4"/>
        <v>3.2065545958133015</v>
      </c>
      <c r="I19" s="1">
        <f t="shared" si="5"/>
        <v>0.10832554530472546</v>
      </c>
      <c r="J19" s="12">
        <f t="shared" si="6"/>
        <v>13.314687614157847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9">
        <v>27.854008356681799</v>
      </c>
      <c r="G20" s="6">
        <f t="shared" si="3"/>
        <v>27.854008356681799</v>
      </c>
      <c r="H20" s="1">
        <f t="shared" si="4"/>
        <v>-1.1459916433182009</v>
      </c>
      <c r="I20" s="1">
        <f t="shared" si="5"/>
        <v>2.2129818876480565</v>
      </c>
      <c r="J20" s="12">
        <f t="shared" si="6"/>
        <v>44.782835751357794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9">
        <v>27.015350245002601</v>
      </c>
      <c r="G21" s="6">
        <f t="shared" si="3"/>
        <v>27.015350245002601</v>
      </c>
      <c r="H21" s="1">
        <f t="shared" si="4"/>
        <v>-1.9846497549973989</v>
      </c>
      <c r="I21" s="1">
        <f t="shared" si="5"/>
        <v>3.9576657012331333</v>
      </c>
      <c r="J21" s="12">
        <f t="shared" si="6"/>
        <v>140.734481452572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9">
        <v>28.458638362587099</v>
      </c>
      <c r="G22" s="6">
        <f t="shared" si="3"/>
        <v>28.458638362587099</v>
      </c>
      <c r="H22" s="1">
        <f t="shared" si="4"/>
        <v>-0.54136163741290133</v>
      </c>
      <c r="I22" s="1">
        <f t="shared" si="5"/>
        <v>1.4553454463798339</v>
      </c>
      <c r="J22" s="12">
        <f t="shared" si="6"/>
        <v>110.2841406483611</v>
      </c>
      <c r="K22" s="1">
        <f>AVERAGE(J22:J26)</f>
        <v>209.71171341610747</v>
      </c>
      <c r="L22" s="1">
        <f>STDEV(J22:J26)/2.25</f>
        <v>64.925917471689587</v>
      </c>
      <c r="M22" s="1">
        <f>TTEST(J3:J7,J22:J26,2,2)</f>
        <v>4.9018599250588601E-2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9">
        <v>28.5181016301471</v>
      </c>
      <c r="G23" s="6">
        <f t="shared" si="3"/>
        <v>28.5181016301471</v>
      </c>
      <c r="H23" s="1">
        <f t="shared" si="4"/>
        <v>-0.48189836985289958</v>
      </c>
      <c r="I23" s="1">
        <f t="shared" si="5"/>
        <v>1.396580147402515</v>
      </c>
      <c r="J23" s="12">
        <f t="shared" si="6"/>
        <v>270.49725642398846</v>
      </c>
      <c r="K23" s="1">
        <f>100*K22/K3</f>
        <v>385.75055841728579</v>
      </c>
      <c r="L23" s="1">
        <f>100*L22/K3</f>
        <v>119.42684799281797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9">
        <v>31.395921196834799</v>
      </c>
      <c r="G24" s="6">
        <f t="shared" si="3"/>
        <v>31.395921196834799</v>
      </c>
      <c r="H24" s="1">
        <f t="shared" si="4"/>
        <v>2.3959211968347986</v>
      </c>
      <c r="I24" s="1">
        <f t="shared" si="5"/>
        <v>0.1900009850369955</v>
      </c>
      <c r="J24" s="12">
        <f t="shared" si="6"/>
        <v>46.872195530844863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9">
        <v>28.3109131117976</v>
      </c>
      <c r="G25" s="6">
        <f t="shared" si="3"/>
        <v>28.3109131117976</v>
      </c>
      <c r="H25" s="1">
        <f t="shared" si="4"/>
        <v>-0.68908688820240016</v>
      </c>
      <c r="I25" s="1">
        <f t="shared" si="5"/>
        <v>1.6122627607028737</v>
      </c>
      <c r="J25" s="12">
        <f t="shared" si="6"/>
        <v>198.72402441561354</v>
      </c>
    </row>
    <row r="26" spans="1:13">
      <c r="B26" s="4">
        <v>13.435859508719901</v>
      </c>
      <c r="C26" s="4">
        <f t="shared" si="0"/>
        <v>13.435859508719901</v>
      </c>
      <c r="D26" s="1">
        <f t="shared" si="1"/>
        <v>0.43585950871990065</v>
      </c>
      <c r="E26" s="1">
        <f t="shared" si="2"/>
        <v>0.73925320144741735</v>
      </c>
      <c r="F26" s="9">
        <v>27.3579980268409</v>
      </c>
      <c r="G26" s="6">
        <f t="shared" si="3"/>
        <v>27.3579980268409</v>
      </c>
      <c r="H26" s="1">
        <f t="shared" si="4"/>
        <v>-1.6420019731591005</v>
      </c>
      <c r="I26" s="1">
        <f t="shared" si="5"/>
        <v>3.1209861892324575</v>
      </c>
      <c r="J26" s="12">
        <f t="shared" si="6"/>
        <v>422.18095006172945</v>
      </c>
    </row>
    <row r="27" spans="1:13">
      <c r="B27" s="1">
        <f>AVERAGE(B3:B26)</f>
        <v>12.942774104768233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G13" sqref="G13:G16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2" t="s">
        <v>21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9">
        <v>28.5497003902382</v>
      </c>
      <c r="G3" s="6">
        <f>F3</f>
        <v>28.5497003902382</v>
      </c>
      <c r="H3" s="1">
        <f>G3-28</f>
        <v>0.5497003902382005</v>
      </c>
      <c r="I3" s="1">
        <f>2^(-H3)</f>
        <v>0.68316198839803022</v>
      </c>
      <c r="J3" s="12">
        <f>I3/E3*100</f>
        <v>42.792426874003375</v>
      </c>
      <c r="K3" s="1">
        <f>AVERAGE(J3:J7)</f>
        <v>113.54338505172241</v>
      </c>
      <c r="L3" s="1">
        <f>STDEV(J3:J7)/2.25</f>
        <v>34.865489207092125</v>
      </c>
    </row>
    <row r="4" spans="1:13">
      <c r="B4" s="4">
        <v>12.156780268414099</v>
      </c>
      <c r="C4" s="4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9">
        <v>27.188770320030599</v>
      </c>
      <c r="G4" s="6">
        <f t="shared" ref="G4:G26" si="3">F4</f>
        <v>27.188770320030599</v>
      </c>
      <c r="H4" s="1">
        <f t="shared" ref="H4:H26" si="4">G4-28</f>
        <v>-0.81122967996940076</v>
      </c>
      <c r="I4" s="1">
        <f t="shared" ref="I4:I26" si="5">2^(-H4)</f>
        <v>1.7547064280435614</v>
      </c>
      <c r="J4" s="12">
        <f t="shared" ref="J4:J26" si="6">I4/E4*100</f>
        <v>97.807021789699334</v>
      </c>
      <c r="K4" s="1">
        <v>100</v>
      </c>
      <c r="L4" s="1">
        <f>100*L3/K3</f>
        <v>30.706755123788014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9">
        <v>28.250587277250599</v>
      </c>
      <c r="G5" s="6">
        <f t="shared" si="3"/>
        <v>28.250587277250599</v>
      </c>
      <c r="H5" s="1">
        <f t="shared" si="4"/>
        <v>0.25058727725059882</v>
      </c>
      <c r="I5" s="1">
        <f t="shared" si="5"/>
        <v>0.84055418157234096</v>
      </c>
      <c r="J5" s="12">
        <f t="shared" si="6"/>
        <v>36.3255418656533</v>
      </c>
    </row>
    <row r="6" spans="1:13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9">
        <v>28.6313967765204</v>
      </c>
      <c r="G6" s="6">
        <f t="shared" si="3"/>
        <v>28.6313967765204</v>
      </c>
      <c r="H6" s="1">
        <f t="shared" si="4"/>
        <v>0.63139677652040049</v>
      </c>
      <c r="I6" s="1">
        <f t="shared" si="5"/>
        <v>0.64555110834681551</v>
      </c>
      <c r="J6" s="12">
        <f t="shared" si="6"/>
        <v>195.80238878358236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9">
        <v>27.531094688621099</v>
      </c>
      <c r="G7" s="6">
        <f t="shared" si="3"/>
        <v>27.531094688621099</v>
      </c>
      <c r="H7" s="1">
        <f t="shared" si="4"/>
        <v>-0.46890531137890079</v>
      </c>
      <c r="I7" s="1">
        <f t="shared" si="5"/>
        <v>1.3840588729257044</v>
      </c>
      <c r="J7" s="12">
        <f t="shared" si="6"/>
        <v>194.98954594567368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9">
        <v>27.0603824684468</v>
      </c>
      <c r="G8" s="6">
        <f t="shared" si="3"/>
        <v>27.0603824684468</v>
      </c>
      <c r="H8" s="1">
        <f t="shared" si="4"/>
        <v>-0.93961753155319983</v>
      </c>
      <c r="I8" s="1">
        <f t="shared" si="5"/>
        <v>1.9180196909403326</v>
      </c>
      <c r="J8" s="12">
        <f t="shared" si="6"/>
        <v>132.40096346798634</v>
      </c>
      <c r="K8" s="1">
        <f>AVERAGE(J8:J12)</f>
        <v>68.275369622407297</v>
      </c>
      <c r="L8" s="1">
        <f>STDEV(J8:J12)/2.25</f>
        <v>17.290346158035337</v>
      </c>
      <c r="M8" s="13">
        <f>TTEST(J3:J7,J8:J12,2,2)</f>
        <v>0.28104214589157095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9">
        <v>28.556533466234001</v>
      </c>
      <c r="G9" s="6">
        <f t="shared" si="3"/>
        <v>28.556533466234001</v>
      </c>
      <c r="H9" s="1">
        <f t="shared" si="4"/>
        <v>0.55653346623400068</v>
      </c>
      <c r="I9" s="1">
        <f t="shared" si="5"/>
        <v>0.67993396011417206</v>
      </c>
      <c r="J9" s="12">
        <f t="shared" si="6"/>
        <v>62.570723083079514</v>
      </c>
      <c r="K9" s="1">
        <f>100*K8/K3</f>
        <v>60.131525576153841</v>
      </c>
      <c r="L9" s="1">
        <f>100*L8/K3</f>
        <v>15.227964315278312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9">
        <v>27.536285860511601</v>
      </c>
      <c r="G10" s="6">
        <f t="shared" si="3"/>
        <v>27.536285860511601</v>
      </c>
      <c r="H10" s="1">
        <f t="shared" si="4"/>
        <v>-0.46371413948839901</v>
      </c>
      <c r="I10" s="1">
        <f t="shared" si="5"/>
        <v>1.3790876376292562</v>
      </c>
      <c r="J10" s="12">
        <f t="shared" si="6"/>
        <v>63.650201158278755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9">
        <v>32.262081210712402</v>
      </c>
      <c r="G11" s="6">
        <f t="shared" si="3"/>
        <v>32.262081210712402</v>
      </c>
      <c r="H11" s="1">
        <f t="shared" si="4"/>
        <v>4.2620812107124024</v>
      </c>
      <c r="I11" s="1">
        <f t="shared" si="5"/>
        <v>5.2117756397094733E-2</v>
      </c>
      <c r="J11" s="12">
        <f t="shared" si="6"/>
        <v>26.530922507115442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9">
        <v>30.225688935426199</v>
      </c>
      <c r="G12" s="6">
        <f t="shared" si="3"/>
        <v>30.225688935426199</v>
      </c>
      <c r="H12" s="1">
        <f t="shared" si="4"/>
        <v>2.2256889354261986</v>
      </c>
      <c r="I12" s="1">
        <f t="shared" si="5"/>
        <v>0.21379663695182111</v>
      </c>
      <c r="J12" s="12">
        <f t="shared" si="6"/>
        <v>56.22403789557643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9">
        <v>26.785196823067501</v>
      </c>
      <c r="G13" s="6">
        <f t="shared" si="3"/>
        <v>26.785196823067501</v>
      </c>
      <c r="H13" s="1">
        <f t="shared" si="4"/>
        <v>-1.2148031769324987</v>
      </c>
      <c r="I13" s="1">
        <f t="shared" si="5"/>
        <v>2.321091146841622</v>
      </c>
      <c r="J13" s="12">
        <f t="shared" si="6"/>
        <v>465.92265409760358</v>
      </c>
      <c r="K13" s="1">
        <f>AVERAGE(J13:J16)</f>
        <v>286.80205488045794</v>
      </c>
      <c r="L13" s="1">
        <f>STDEV(J13:J16)/2</f>
        <v>122.86002268424238</v>
      </c>
      <c r="M13" s="13">
        <f>TTEST(J3:J7,J13:J16,2,2)</f>
        <v>0.17566600784669403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9">
        <v>27.74818993569</v>
      </c>
      <c r="G14" s="6">
        <f t="shared" si="3"/>
        <v>27.74818993569</v>
      </c>
      <c r="H14" s="1">
        <f t="shared" si="4"/>
        <v>-0.25181006430999986</v>
      </c>
      <c r="I14" s="1">
        <f t="shared" si="5"/>
        <v>1.1907000793459914</v>
      </c>
      <c r="J14" s="12">
        <f t="shared" si="6"/>
        <v>74.468614389815798</v>
      </c>
      <c r="K14" s="1">
        <f>100*K13/K3</f>
        <v>252.59248238002684</v>
      </c>
      <c r="L14" s="1">
        <f>100*L13/K3</f>
        <v>108.20535483267119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9">
        <v>25.892493769694401</v>
      </c>
      <c r="G15" s="6">
        <f t="shared" si="3"/>
        <v>25.892493769694401</v>
      </c>
      <c r="H15" s="1">
        <f t="shared" si="4"/>
        <v>-2.1075062303055994</v>
      </c>
      <c r="I15" s="1">
        <f t="shared" si="5"/>
        <v>4.3094573940954968</v>
      </c>
      <c r="J15" s="12">
        <f t="shared" si="6"/>
        <v>530.79998444007583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9">
        <v>27.9304638455252</v>
      </c>
      <c r="G16" s="6">
        <f t="shared" si="3"/>
        <v>27.9304638455252</v>
      </c>
      <c r="H16" s="1">
        <f t="shared" si="4"/>
        <v>-6.9536154474800327E-2</v>
      </c>
      <c r="I16" s="1">
        <f t="shared" si="5"/>
        <v>1.0493792400833055</v>
      </c>
      <c r="J16" s="12">
        <f t="shared" si="6"/>
        <v>76.016966594336452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9">
        <v>26.538037239196001</v>
      </c>
      <c r="G17" s="6">
        <f t="shared" si="3"/>
        <v>26.538037239196001</v>
      </c>
      <c r="H17" s="1">
        <f t="shared" si="4"/>
        <v>-1.4619627608039991</v>
      </c>
      <c r="I17" s="1">
        <f t="shared" si="5"/>
        <v>2.7548289835314201</v>
      </c>
      <c r="J17" s="12">
        <f t="shared" si="6"/>
        <v>83.493470638565128</v>
      </c>
      <c r="K17" s="1">
        <f>AVERAGE(J17:J21)</f>
        <v>84.349775395042414</v>
      </c>
      <c r="L17" s="1">
        <f>STDEV(J17:J21)/2.25</f>
        <v>7.6228141350337513</v>
      </c>
      <c r="M17" s="1">
        <f>TTEST(J3:J7,J17:J21,2,2)</f>
        <v>0.43977668377528067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9">
        <v>28.520275991773602</v>
      </c>
      <c r="G18" s="6">
        <f t="shared" si="3"/>
        <v>28.520275991773602</v>
      </c>
      <c r="H18" s="1">
        <f t="shared" si="4"/>
        <v>0.52027599177360173</v>
      </c>
      <c r="I18" s="1">
        <f t="shared" si="5"/>
        <v>0.69723843666735652</v>
      </c>
      <c r="J18" s="12">
        <f t="shared" si="6"/>
        <v>58.660526012053694</v>
      </c>
      <c r="K18" s="1">
        <f>100*K17/K3</f>
        <v>74.288586126456039</v>
      </c>
      <c r="L18" s="1">
        <f>100*L17/K3</f>
        <v>6.7135695589499393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9">
        <v>28.627965906997101</v>
      </c>
      <c r="G19" s="6">
        <f t="shared" si="3"/>
        <v>28.627965906997101</v>
      </c>
      <c r="H19" s="1">
        <f t="shared" si="4"/>
        <v>0.62796590699710109</v>
      </c>
      <c r="I19" s="1">
        <f t="shared" si="5"/>
        <v>0.64708811870345762</v>
      </c>
      <c r="J19" s="12">
        <f t="shared" si="6"/>
        <v>79.535959271038038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9">
        <v>25.705454419752002</v>
      </c>
      <c r="G20" s="6">
        <f t="shared" si="3"/>
        <v>25.705454419752002</v>
      </c>
      <c r="H20" s="1">
        <f t="shared" si="4"/>
        <v>-2.2945455802479984</v>
      </c>
      <c r="I20" s="1">
        <f t="shared" si="5"/>
        <v>4.9059943766424388</v>
      </c>
      <c r="J20" s="12">
        <f t="shared" si="6"/>
        <v>99.279773410058837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9">
        <v>26.497128932958699</v>
      </c>
      <c r="G21" s="6">
        <f t="shared" si="3"/>
        <v>26.497128932958699</v>
      </c>
      <c r="H21" s="1">
        <f t="shared" si="4"/>
        <v>-1.5028710670413012</v>
      </c>
      <c r="I21" s="1">
        <f t="shared" si="5"/>
        <v>2.8340615029912848</v>
      </c>
      <c r="J21" s="12">
        <f t="shared" si="6"/>
        <v>100.77914764349632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9">
        <v>28.754110382787601</v>
      </c>
      <c r="G22" s="6">
        <f t="shared" si="3"/>
        <v>28.754110382787601</v>
      </c>
      <c r="H22" s="1">
        <f t="shared" si="4"/>
        <v>0.75411038278760145</v>
      </c>
      <c r="I22" s="1">
        <f t="shared" si="5"/>
        <v>0.59291188338173029</v>
      </c>
      <c r="J22" s="12">
        <f t="shared" si="6"/>
        <v>44.930073269964701</v>
      </c>
      <c r="K22" s="1">
        <f>AVERAGE(J22:J26)</f>
        <v>152.6358151738221</v>
      </c>
      <c r="L22" s="1">
        <f>STDEV(J22:J26)/2.25</f>
        <v>66.389300258847825</v>
      </c>
      <c r="M22" s="1">
        <f>TTEST(J3:J7,J22:J26,2,2)</f>
        <v>0.61841472081004034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10">
        <v>30.419225640009198</v>
      </c>
      <c r="G23" s="6">
        <f t="shared" si="3"/>
        <v>30.419225640009198</v>
      </c>
      <c r="H23" s="1">
        <f t="shared" si="4"/>
        <v>2.4192256400091985</v>
      </c>
      <c r="I23" s="1">
        <f t="shared" si="5"/>
        <v>0.18695647719093528</v>
      </c>
      <c r="J23" s="12">
        <f t="shared" si="6"/>
        <v>36.210749698038349</v>
      </c>
      <c r="K23" s="1">
        <f>100*K22/K3</f>
        <v>134.42950912930058</v>
      </c>
      <c r="L23" s="1">
        <f>100*L22/K3</f>
        <v>58.470425404884232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10">
        <v>28.393745100678998</v>
      </c>
      <c r="G24" s="6">
        <f t="shared" si="3"/>
        <v>28.393745100678998</v>
      </c>
      <c r="H24" s="1">
        <f t="shared" si="4"/>
        <v>0.39374510067899848</v>
      </c>
      <c r="I24" s="1">
        <f t="shared" si="5"/>
        <v>0.76115116081699952</v>
      </c>
      <c r="J24" s="12">
        <f t="shared" si="6"/>
        <v>187.7717951377843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10">
        <v>28.3437239356753</v>
      </c>
      <c r="G25" s="6">
        <f t="shared" si="3"/>
        <v>28.3437239356753</v>
      </c>
      <c r="H25" s="1">
        <f t="shared" si="4"/>
        <v>0.34372393567529969</v>
      </c>
      <c r="I25" s="1">
        <f t="shared" si="5"/>
        <v>0.78800465884309734</v>
      </c>
      <c r="J25" s="12">
        <f t="shared" si="6"/>
        <v>97.127751679437395</v>
      </c>
    </row>
    <row r="26" spans="1:13">
      <c r="B26" s="4">
        <v>13.435859508719901</v>
      </c>
      <c r="C26" s="4">
        <v>14</v>
      </c>
      <c r="D26" s="1">
        <f t="shared" si="1"/>
        <v>1</v>
      </c>
      <c r="E26" s="1">
        <f t="shared" si="2"/>
        <v>0.5</v>
      </c>
      <c r="F26" s="9">
        <v>27.0103570237914</v>
      </c>
      <c r="G26" s="6">
        <f t="shared" si="3"/>
        <v>27.0103570237914</v>
      </c>
      <c r="H26" s="1">
        <f t="shared" si="4"/>
        <v>-0.98964297620860009</v>
      </c>
      <c r="I26" s="1">
        <f t="shared" si="5"/>
        <v>1.9856935304194281</v>
      </c>
      <c r="J26" s="12">
        <f t="shared" si="6"/>
        <v>397.13870608388561</v>
      </c>
    </row>
    <row r="27" spans="1:13">
      <c r="B27" s="1">
        <f>AVERAGE(B3:B26)</f>
        <v>12.942774104768233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G3" sqref="G3:G5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2" t="s">
        <v>30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8">
        <v>25.368602583849398</v>
      </c>
      <c r="G3" s="9">
        <f>F3</f>
        <v>25.368602583849398</v>
      </c>
      <c r="H3" s="1">
        <f>G3-23</f>
        <v>2.3686025838493983</v>
      </c>
      <c r="I3" s="1">
        <f>2^(-H3)</f>
        <v>0.19363308931473661</v>
      </c>
      <c r="J3" s="12">
        <f>I3/E3*100</f>
        <v>12.128938605495929</v>
      </c>
      <c r="K3" s="1">
        <f>AVERAGE(J3:J7)</f>
        <v>50.658551703089628</v>
      </c>
      <c r="L3" s="1">
        <f>STDEV(J3:J7)/2.25</f>
        <v>12.763228212453374</v>
      </c>
    </row>
    <row r="4" spans="1:13">
      <c r="B4" s="4">
        <v>12.156780268414099</v>
      </c>
      <c r="C4" s="4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8">
        <v>22.706666578288001</v>
      </c>
      <c r="G4" s="9">
        <f t="shared" ref="G4:G26" si="3">F4</f>
        <v>22.706666578288001</v>
      </c>
      <c r="H4" s="1">
        <f t="shared" ref="H4:H26" si="4">G4-23</f>
        <v>-0.29333342171199916</v>
      </c>
      <c r="I4" s="1">
        <f t="shared" ref="I4:I26" si="5">2^(-H4)</f>
        <v>1.2254685176006215</v>
      </c>
      <c r="J4" s="12">
        <f t="shared" ref="J4:J26" si="6">I4/E4*100</f>
        <v>68.307395520966864</v>
      </c>
      <c r="K4" s="1">
        <v>100</v>
      </c>
      <c r="L4" s="1">
        <f>100*L3/K3</f>
        <v>25.194617262765039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5">
        <v>20.163339444452198</v>
      </c>
      <c r="G5" s="9">
        <v>22</v>
      </c>
      <c r="H5" s="1">
        <f t="shared" si="4"/>
        <v>-1</v>
      </c>
      <c r="I5" s="1">
        <f t="shared" si="5"/>
        <v>2</v>
      </c>
      <c r="J5" s="12">
        <f t="shared" si="6"/>
        <v>86.432362510415985</v>
      </c>
    </row>
    <row r="6" spans="1:13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5">
        <v>26.085700172348002</v>
      </c>
      <c r="G6" s="6">
        <f t="shared" si="3"/>
        <v>26.085700172348002</v>
      </c>
      <c r="H6" s="1">
        <f t="shared" si="4"/>
        <v>3.0857001723480018</v>
      </c>
      <c r="I6" s="1">
        <f t="shared" si="5"/>
        <v>0.11779088654919287</v>
      </c>
      <c r="J6" s="12">
        <f t="shared" si="6"/>
        <v>35.727205274779195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5">
        <v>24.474523264286098</v>
      </c>
      <c r="G7" s="6">
        <f t="shared" si="3"/>
        <v>24.474523264286098</v>
      </c>
      <c r="H7" s="1">
        <f t="shared" si="4"/>
        <v>1.4745232642860984</v>
      </c>
      <c r="I7" s="1">
        <f t="shared" si="5"/>
        <v>0.35985228783222728</v>
      </c>
      <c r="J7" s="12">
        <f t="shared" si="6"/>
        <v>50.696856603790167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5">
        <v>23.5362425338236</v>
      </c>
      <c r="G8" s="6">
        <f t="shared" si="3"/>
        <v>23.5362425338236</v>
      </c>
      <c r="H8" s="1">
        <f t="shared" si="4"/>
        <v>0.5362425338236001</v>
      </c>
      <c r="I8" s="1">
        <f t="shared" si="5"/>
        <v>0.6895645273480796</v>
      </c>
      <c r="J8" s="12">
        <f t="shared" si="6"/>
        <v>47.600662404811857</v>
      </c>
      <c r="K8" s="1">
        <f>AVERAGE(J8:J12)</f>
        <v>231.59241323715619</v>
      </c>
      <c r="L8" s="1">
        <f>STDEV(J8:J12)/2.25</f>
        <v>46.271559055989513</v>
      </c>
      <c r="M8" s="13">
        <f>TTEST(J3:J7,J8:J12,2,2)</f>
        <v>5.6553217449013815E-3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5">
        <v>21.348886729360402</v>
      </c>
      <c r="G9" s="6">
        <f t="shared" si="3"/>
        <v>21.348886729360402</v>
      </c>
      <c r="H9" s="1">
        <f t="shared" si="4"/>
        <v>-1.6511132706395983</v>
      </c>
      <c r="I9" s="1">
        <f t="shared" si="5"/>
        <v>3.1407590561350163</v>
      </c>
      <c r="J9" s="12">
        <f t="shared" si="6"/>
        <v>289.02743016262849</v>
      </c>
      <c r="K9" s="1">
        <f>100*K8/K3</f>
        <v>457.16351030823392</v>
      </c>
      <c r="L9" s="1">
        <f>100*L8/K3</f>
        <v>91.340074874598997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5">
        <v>20.502732227638599</v>
      </c>
      <c r="G10" s="6">
        <f t="shared" si="3"/>
        <v>20.502732227638599</v>
      </c>
      <c r="H10" s="1">
        <f t="shared" si="4"/>
        <v>-2.4972677723614005</v>
      </c>
      <c r="I10" s="1">
        <f t="shared" si="5"/>
        <v>5.6461512339985642</v>
      </c>
      <c r="J10" s="12">
        <f t="shared" si="6"/>
        <v>260.59160564434347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5">
        <v>23.7736619518057</v>
      </c>
      <c r="G11" s="6">
        <f t="shared" si="3"/>
        <v>23.7736619518057</v>
      </c>
      <c r="H11" s="1">
        <f t="shared" si="4"/>
        <v>0.77366195180569974</v>
      </c>
      <c r="I11" s="1">
        <f t="shared" si="5"/>
        <v>0.58493087530682175</v>
      </c>
      <c r="J11" s="12">
        <f t="shared" si="6"/>
        <v>297.76331134717793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5">
        <v>20.448338546902502</v>
      </c>
      <c r="G12" s="6">
        <v>23</v>
      </c>
      <c r="H12" s="1">
        <f t="shared" si="4"/>
        <v>0</v>
      </c>
      <c r="I12" s="1">
        <f t="shared" si="5"/>
        <v>1</v>
      </c>
      <c r="J12" s="12">
        <f t="shared" si="6"/>
        <v>262.97905662681904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5">
        <v>23.456290456539101</v>
      </c>
      <c r="G13" s="6">
        <f t="shared" si="3"/>
        <v>23.456290456539101</v>
      </c>
      <c r="H13" s="1">
        <f t="shared" si="4"/>
        <v>0.45629045653910083</v>
      </c>
      <c r="I13" s="1">
        <f t="shared" si="5"/>
        <v>0.72885793430109935</v>
      </c>
      <c r="J13" s="12">
        <f t="shared" si="6"/>
        <v>146.30680215714801</v>
      </c>
      <c r="K13" s="1">
        <f>AVERAGE(J13:J16)</f>
        <v>77.927777298185362</v>
      </c>
      <c r="L13" s="1">
        <f>STDEV(J13:J16)/2</f>
        <v>25.195060433342714</v>
      </c>
      <c r="M13" s="13">
        <f>TTEST(J3:J7,J13:J16,2,2)</f>
        <v>0.33754640919764445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5">
        <v>23.261967215204201</v>
      </c>
      <c r="G14" s="6">
        <f t="shared" si="3"/>
        <v>23.261967215204201</v>
      </c>
      <c r="H14" s="1">
        <f t="shared" si="4"/>
        <v>0.26196721520420141</v>
      </c>
      <c r="I14" s="1">
        <f t="shared" si="5"/>
        <v>0.83394999486372057</v>
      </c>
      <c r="J14" s="12">
        <f t="shared" si="6"/>
        <v>52.156795539987087</v>
      </c>
      <c r="K14" s="1">
        <f>100*K13/K3</f>
        <v>153.82946151899682</v>
      </c>
      <c r="L14" s="1">
        <f>100*L13/K3</f>
        <v>49.735058714294205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5">
        <v>23.573035298340301</v>
      </c>
      <c r="G15" s="6">
        <f t="shared" si="3"/>
        <v>23.573035298340301</v>
      </c>
      <c r="H15" s="1">
        <f t="shared" si="4"/>
        <v>0.57303529834030087</v>
      </c>
      <c r="I15" s="1">
        <f t="shared" si="5"/>
        <v>0.6722010501689486</v>
      </c>
      <c r="J15" s="12">
        <f t="shared" si="6"/>
        <v>82.79564556297683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5">
        <v>24.2502546703831</v>
      </c>
      <c r="G16" s="6">
        <f t="shared" si="3"/>
        <v>24.2502546703831</v>
      </c>
      <c r="H16" s="1">
        <f t="shared" si="4"/>
        <v>1.2502546703831001</v>
      </c>
      <c r="I16" s="1">
        <f t="shared" si="5"/>
        <v>0.42037399495341443</v>
      </c>
      <c r="J16" s="12">
        <f t="shared" si="6"/>
        <v>30.451865932629516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5">
        <v>17.117422846314099</v>
      </c>
      <c r="G17" s="6">
        <v>23</v>
      </c>
      <c r="H17" s="1">
        <f t="shared" si="4"/>
        <v>0</v>
      </c>
      <c r="I17" s="1">
        <f t="shared" si="5"/>
        <v>1</v>
      </c>
      <c r="J17" s="12">
        <f t="shared" si="6"/>
        <v>30.308041311346557</v>
      </c>
      <c r="K17" s="1">
        <f>AVERAGE(J17:J21)</f>
        <v>111.84178932714799</v>
      </c>
      <c r="L17" s="1">
        <f>STDEV(J17:J21)/2.25</f>
        <v>31.654190982067316</v>
      </c>
      <c r="M17" s="1">
        <f>TTEST(J3:J7,J17:J21,2,2)</f>
        <v>0.11268727446518412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5">
        <v>17.479466885704898</v>
      </c>
      <c r="G18" s="6">
        <v>23</v>
      </c>
      <c r="H18" s="1">
        <f t="shared" si="4"/>
        <v>0</v>
      </c>
      <c r="I18" s="1">
        <f t="shared" si="5"/>
        <v>1</v>
      </c>
      <c r="J18" s="12">
        <f t="shared" si="6"/>
        <v>84.132662410921952</v>
      </c>
      <c r="K18" s="1">
        <f>100*K17/K3</f>
        <v>220.77573394252178</v>
      </c>
      <c r="L18" s="1">
        <f>100*L17/K3</f>
        <v>62.485384832146217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5">
        <v>23.565464302349898</v>
      </c>
      <c r="G19" s="6">
        <f t="shared" si="3"/>
        <v>23.565464302349898</v>
      </c>
      <c r="H19" s="1">
        <f t="shared" si="4"/>
        <v>0.56546430234989842</v>
      </c>
      <c r="I19" s="1">
        <f t="shared" si="5"/>
        <v>0.67573790887588703</v>
      </c>
      <c r="J19" s="12">
        <f t="shared" si="6"/>
        <v>83.057409408067045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5">
        <v>20.155434548929001</v>
      </c>
      <c r="G20" s="6">
        <f t="shared" si="3"/>
        <v>20.155434548929001</v>
      </c>
      <c r="H20" s="1">
        <f t="shared" si="4"/>
        <v>-2.8445654510709986</v>
      </c>
      <c r="I20" s="1">
        <f t="shared" si="5"/>
        <v>7.1828951234737142</v>
      </c>
      <c r="J20" s="12">
        <f t="shared" si="6"/>
        <v>145.35609818100298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5">
        <v>20.394927395435499</v>
      </c>
      <c r="G21" s="6">
        <f t="shared" si="3"/>
        <v>20.394927395435499</v>
      </c>
      <c r="H21" s="1">
        <f t="shared" si="4"/>
        <v>-2.6050726045645014</v>
      </c>
      <c r="I21" s="1">
        <f t="shared" si="5"/>
        <v>6.0842211976410265</v>
      </c>
      <c r="J21" s="12">
        <f t="shared" si="6"/>
        <v>216.35473532440147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5">
        <v>21.874354587982999</v>
      </c>
      <c r="G22" s="6">
        <f t="shared" si="3"/>
        <v>21.874354587982999</v>
      </c>
      <c r="H22" s="1">
        <f t="shared" si="4"/>
        <v>-1.1256454120170005</v>
      </c>
      <c r="I22" s="1">
        <f t="shared" si="5"/>
        <v>2.1819913947303418</v>
      </c>
      <c r="J22" s="12">
        <f t="shared" si="6"/>
        <v>165.34840334199919</v>
      </c>
      <c r="K22" s="1">
        <f>AVERAGE(J22:J26)</f>
        <v>140.10477456160805</v>
      </c>
      <c r="L22" s="1">
        <f>STDEV(J22:J26)/2.25</f>
        <v>33.735484088242139</v>
      </c>
      <c r="M22" s="1">
        <f>TTEST(J3:J7,J22:J26,2,2)</f>
        <v>3.9043876566686488E-2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5">
        <v>24.266231531850298</v>
      </c>
      <c r="G23" s="6">
        <f t="shared" si="3"/>
        <v>24.266231531850298</v>
      </c>
      <c r="H23" s="1">
        <f t="shared" si="4"/>
        <v>1.2662315318502984</v>
      </c>
      <c r="I23" s="1">
        <f t="shared" si="5"/>
        <v>0.41574432283571561</v>
      </c>
      <c r="J23" s="12">
        <f t="shared" si="6"/>
        <v>80.523626882473536</v>
      </c>
      <c r="K23" s="1">
        <f>100*K22/K3</f>
        <v>276.56687736112906</v>
      </c>
      <c r="L23" s="1">
        <f>100*L22/K3</f>
        <v>66.593858201802149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5">
        <v>23.671993453384701</v>
      </c>
      <c r="G24" s="6">
        <f t="shared" si="3"/>
        <v>23.671993453384701</v>
      </c>
      <c r="H24" s="1">
        <f t="shared" si="4"/>
        <v>0.67199345338470096</v>
      </c>
      <c r="I24" s="1">
        <f t="shared" si="5"/>
        <v>0.62763884371428058</v>
      </c>
      <c r="J24" s="12">
        <f t="shared" si="6"/>
        <v>154.83504256360007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5">
        <v>24.1943396770099</v>
      </c>
      <c r="G25" s="6">
        <f t="shared" si="3"/>
        <v>24.1943396770099</v>
      </c>
      <c r="H25" s="1">
        <f t="shared" si="4"/>
        <v>1.1943396770099</v>
      </c>
      <c r="I25" s="1">
        <f t="shared" si="5"/>
        <v>0.43698641131882221</v>
      </c>
      <c r="J25" s="12">
        <f t="shared" si="6"/>
        <v>53.862000902603981</v>
      </c>
    </row>
    <row r="26" spans="1:13">
      <c r="B26" s="4">
        <v>13.435859508719901</v>
      </c>
      <c r="C26" s="4">
        <v>14</v>
      </c>
      <c r="D26" s="1">
        <f t="shared" si="1"/>
        <v>1</v>
      </c>
      <c r="E26" s="1">
        <f t="shared" si="2"/>
        <v>0.5</v>
      </c>
      <c r="F26" s="5">
        <v>22.701606794520899</v>
      </c>
      <c r="G26" s="6">
        <f t="shared" si="3"/>
        <v>22.701606794520899</v>
      </c>
      <c r="H26" s="1">
        <f t="shared" si="4"/>
        <v>-0.2983932054791012</v>
      </c>
      <c r="I26" s="1">
        <f t="shared" si="5"/>
        <v>1.2297739955868177</v>
      </c>
      <c r="J26" s="12">
        <f t="shared" si="6"/>
        <v>245.95479911736354</v>
      </c>
    </row>
    <row r="27" spans="1:13">
      <c r="B27" s="1">
        <f>AVERAGE(B3:B26)</f>
        <v>12.942774104768233</v>
      </c>
      <c r="F27"/>
    </row>
    <row r="28" spans="1:13">
      <c r="F28"/>
    </row>
    <row r="29" spans="1:13">
      <c r="F29"/>
    </row>
    <row r="30" spans="1:13">
      <c r="F3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3" workbookViewId="0">
      <selection activeCell="O18" sqref="O18"/>
    </sheetView>
  </sheetViews>
  <sheetFormatPr defaultColWidth="9" defaultRowHeight="15"/>
  <cols>
    <col min="1" max="3" width="9" style="1"/>
    <col min="4" max="4" width="10.7109375" style="1" customWidth="1"/>
    <col min="5" max="5" width="9" style="1"/>
    <col min="6" max="6" width="9.5703125" style="1" customWidth="1"/>
    <col min="7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3">
        <v>271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5">
        <v>28.604315755233099</v>
      </c>
      <c r="G3" s="6">
        <f>F3</f>
        <v>28.604315755233099</v>
      </c>
      <c r="H3" s="1">
        <f>G3-28</f>
        <v>0.60431575523309888</v>
      </c>
      <c r="I3" s="1">
        <f>2^(-H3)</f>
        <v>0.65778328111997408</v>
      </c>
      <c r="J3" s="12">
        <f>I3/E3*100</f>
        <v>41.20273585811475</v>
      </c>
      <c r="K3" s="1">
        <f>AVERAGE(J3:J7)</f>
        <v>74.00637968094415</v>
      </c>
      <c r="L3" s="1">
        <f>STDEV(J3:J7)/2.25</f>
        <v>25.633962546988318</v>
      </c>
    </row>
    <row r="4" spans="1:13">
      <c r="B4" s="4">
        <v>12.156780268414099</v>
      </c>
      <c r="C4" s="4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5">
        <v>28.412508348025</v>
      </c>
      <c r="G4" s="6">
        <f t="shared" ref="G4:G26" si="3">F4</f>
        <v>28.412508348025</v>
      </c>
      <c r="H4" s="1">
        <f t="shared" ref="H4:H26" si="4">G4-28</f>
        <v>0.4125083480249998</v>
      </c>
      <c r="I4" s="1">
        <f t="shared" ref="I4:I26" si="5">2^(-H4)</f>
        <v>0.75131595869511092</v>
      </c>
      <c r="J4" s="12">
        <f t="shared" ref="J4:J26" si="6">I4/E4*100</f>
        <v>41.878216873561989</v>
      </c>
      <c r="K4" s="1">
        <v>100</v>
      </c>
      <c r="L4" s="1">
        <f>100*L3/K3</f>
        <v>34.637503763190821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5">
        <v>28.688958667890802</v>
      </c>
      <c r="G5" s="6">
        <f t="shared" si="3"/>
        <v>28.688958667890802</v>
      </c>
      <c r="H5" s="1">
        <f t="shared" si="4"/>
        <v>0.68895866789080173</v>
      </c>
      <c r="I5" s="1">
        <f t="shared" si="5"/>
        <v>0.62030141976425102</v>
      </c>
      <c r="J5" s="12">
        <f t="shared" si="6"/>
        <v>26.807058589394728</v>
      </c>
    </row>
    <row r="6" spans="1:13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5">
        <v>28.863524618433601</v>
      </c>
      <c r="G6" s="6">
        <f t="shared" si="3"/>
        <v>28.863524618433601</v>
      </c>
      <c r="H6" s="1">
        <f t="shared" si="4"/>
        <v>0.86352461843360118</v>
      </c>
      <c r="I6" s="1">
        <f t="shared" si="5"/>
        <v>0.54960818001194256</v>
      </c>
      <c r="J6" s="12">
        <f t="shared" si="6"/>
        <v>166.70189726251806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5">
        <v>28.592348565423201</v>
      </c>
      <c r="G7" s="6">
        <f t="shared" si="3"/>
        <v>28.592348565423201</v>
      </c>
      <c r="H7" s="1">
        <f t="shared" si="4"/>
        <v>0.59234856542320102</v>
      </c>
      <c r="I7" s="1">
        <f t="shared" si="5"/>
        <v>0.66326230203029768</v>
      </c>
      <c r="J7" s="12">
        <f t="shared" si="6"/>
        <v>93.441989821131216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5">
        <v>28.3247063669934</v>
      </c>
      <c r="G8" s="6">
        <f t="shared" si="3"/>
        <v>28.3247063669934</v>
      </c>
      <c r="H8" s="1">
        <f t="shared" si="4"/>
        <v>0.32470636699340005</v>
      </c>
      <c r="I8" s="1">
        <f t="shared" si="5"/>
        <v>0.79846088127403148</v>
      </c>
      <c r="J8" s="12">
        <f t="shared" si="6"/>
        <v>55.117781361436471</v>
      </c>
      <c r="K8" s="1">
        <f>AVERAGE(J8:J12)</f>
        <v>189.65204814996122</v>
      </c>
      <c r="L8" s="1">
        <f>STDEV(J8:J12)/2.25</f>
        <v>78.758571437517105</v>
      </c>
      <c r="M8" s="13">
        <f>TTEST(J3:J7,J8:J12,2,2)</f>
        <v>0.20268010837585387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5">
        <v>28.124918605947599</v>
      </c>
      <c r="G9" s="6">
        <f t="shared" si="3"/>
        <v>28.124918605947599</v>
      </c>
      <c r="H9" s="1">
        <f t="shared" si="4"/>
        <v>0.12491860594759885</v>
      </c>
      <c r="I9" s="1">
        <f t="shared" si="5"/>
        <v>0.91705578025134671</v>
      </c>
      <c r="J9" s="12">
        <f t="shared" si="6"/>
        <v>84.391788973460379</v>
      </c>
      <c r="K9" s="1">
        <f>100*K8/K3</f>
        <v>256.26445850693949</v>
      </c>
      <c r="L9" s="1">
        <f>100*L8/K3</f>
        <v>106.421327157281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5">
        <v>27.860964828074302</v>
      </c>
      <c r="G10" s="6">
        <f t="shared" si="3"/>
        <v>27.860964828074302</v>
      </c>
      <c r="H10" s="1">
        <f t="shared" si="4"/>
        <v>-0.13903517192569836</v>
      </c>
      <c r="I10" s="1">
        <f t="shared" si="5"/>
        <v>1.1011684435098312</v>
      </c>
      <c r="J10" s="12">
        <f t="shared" si="6"/>
        <v>50.823160926188969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5">
        <v>28.239131143641</v>
      </c>
      <c r="G11" s="6">
        <f t="shared" si="3"/>
        <v>28.239131143641</v>
      </c>
      <c r="H11" s="1">
        <f t="shared" si="4"/>
        <v>0.23913114364099997</v>
      </c>
      <c r="I11" s="1">
        <f t="shared" si="5"/>
        <v>0.84725541436515639</v>
      </c>
      <c r="J11" s="12">
        <f t="shared" si="6"/>
        <v>431.3015236302266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5">
        <v>27.6873083353365</v>
      </c>
      <c r="G12" s="6">
        <f t="shared" si="3"/>
        <v>27.6873083353365</v>
      </c>
      <c r="H12" s="1">
        <f t="shared" si="4"/>
        <v>-0.31269166466350029</v>
      </c>
      <c r="I12" s="1">
        <f t="shared" si="5"/>
        <v>1.242022806105024</v>
      </c>
      <c r="J12" s="12">
        <f t="shared" si="6"/>
        <v>326.62598585849378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5">
        <v>28.4364729765291</v>
      </c>
      <c r="G13" s="6">
        <f t="shared" si="3"/>
        <v>28.4364729765291</v>
      </c>
      <c r="H13" s="1">
        <f t="shared" si="4"/>
        <v>0.43647297652909955</v>
      </c>
      <c r="I13" s="1">
        <f t="shared" si="5"/>
        <v>0.73893892045135412</v>
      </c>
      <c r="J13" s="12">
        <f t="shared" si="6"/>
        <v>148.33040206163224</v>
      </c>
      <c r="K13" s="1">
        <f>AVERAGE(J13:J16)</f>
        <v>87.983311583009481</v>
      </c>
      <c r="L13" s="1">
        <f>STDEV(J13:J16)/2</f>
        <v>22.328801035894671</v>
      </c>
      <c r="M13" s="13">
        <f>TTEST(J3:J7,J13:J16,2,2)</f>
        <v>0.70325310295971744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5">
        <v>28.153432434915</v>
      </c>
      <c r="G14" s="6">
        <f t="shared" si="3"/>
        <v>28.153432434915</v>
      </c>
      <c r="H14" s="1">
        <f t="shared" si="4"/>
        <v>0.15343243491500047</v>
      </c>
      <c r="I14" s="1">
        <f t="shared" si="5"/>
        <v>0.89910877195336669</v>
      </c>
      <c r="J14" s="12">
        <f t="shared" si="6"/>
        <v>56.231947569762717</v>
      </c>
      <c r="K14" s="1">
        <f>100*K13/K3</f>
        <v>118.88611760543159</v>
      </c>
      <c r="L14" s="1">
        <f>100*L13/K3</f>
        <v>30.171454315369107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5">
        <v>28.3719150729241</v>
      </c>
      <c r="G15" s="6">
        <f t="shared" si="3"/>
        <v>28.3719150729241</v>
      </c>
      <c r="H15" s="1">
        <f t="shared" si="4"/>
        <v>0.37191507292410009</v>
      </c>
      <c r="I15" s="1">
        <f t="shared" si="5"/>
        <v>0.77275603811035865</v>
      </c>
      <c r="J15" s="12">
        <f t="shared" si="6"/>
        <v>95.181099496876357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5">
        <v>28.473017506078801</v>
      </c>
      <c r="G16" s="6">
        <f t="shared" si="3"/>
        <v>28.473017506078801</v>
      </c>
      <c r="H16" s="1">
        <f t="shared" si="4"/>
        <v>0.47301750607880066</v>
      </c>
      <c r="I16" s="1">
        <f t="shared" si="5"/>
        <v>0.72045613214288307</v>
      </c>
      <c r="J16" s="12">
        <f t="shared" si="6"/>
        <v>52.189797203766574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5">
        <v>28.2914606082233</v>
      </c>
      <c r="G17" s="6">
        <f t="shared" si="3"/>
        <v>28.2914606082233</v>
      </c>
      <c r="H17" s="1">
        <f t="shared" si="4"/>
        <v>0.2914606082233</v>
      </c>
      <c r="I17" s="1">
        <f t="shared" si="5"/>
        <v>0.81707442006942266</v>
      </c>
      <c r="J17" s="12">
        <f t="shared" si="6"/>
        <v>24.763925277908594</v>
      </c>
      <c r="K17" s="1">
        <f>AVERAGE(J17:J21)</f>
        <v>45.579104205668223</v>
      </c>
      <c r="L17" s="1">
        <f>STDEV(J17:J21)/2.25</f>
        <v>15.347074126467163</v>
      </c>
      <c r="M17" s="1">
        <f>TTEST(J3:J7,J17:J21,2,2)</f>
        <v>0.37203959687552729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5">
        <v>27.9586892426404</v>
      </c>
      <c r="G18" s="6">
        <f t="shared" si="3"/>
        <v>27.9586892426404</v>
      </c>
      <c r="H18" s="1">
        <f t="shared" si="4"/>
        <v>-4.1310757359600103E-2</v>
      </c>
      <c r="I18" s="1">
        <f t="shared" si="5"/>
        <v>1.0290483416402034</v>
      </c>
      <c r="J18" s="12">
        <f t="shared" si="6"/>
        <v>86.57657673173432</v>
      </c>
      <c r="K18" s="1">
        <f>100*K17/K3</f>
        <v>61.588074436512883</v>
      </c>
      <c r="L18" s="1">
        <f>100*L17/K3</f>
        <v>20.737501540585253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5">
        <v>28.6358358933227</v>
      </c>
      <c r="G19" s="6">
        <f t="shared" si="3"/>
        <v>28.6358358933227</v>
      </c>
      <c r="H19" s="1">
        <f t="shared" si="4"/>
        <v>0.63583589332269952</v>
      </c>
      <c r="I19" s="1">
        <f t="shared" si="5"/>
        <v>0.64356782537926638</v>
      </c>
      <c r="J19" s="12">
        <f t="shared" si="6"/>
        <v>79.10326718728291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5">
        <v>28.749160573921401</v>
      </c>
      <c r="G20" s="6">
        <f t="shared" si="3"/>
        <v>28.749160573921401</v>
      </c>
      <c r="H20" s="1">
        <f t="shared" si="4"/>
        <v>0.7491605739214009</v>
      </c>
      <c r="I20" s="1">
        <f t="shared" si="5"/>
        <v>0.59494962576507626</v>
      </c>
      <c r="J20" s="12">
        <f t="shared" si="6"/>
        <v>12.039651801798424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5">
        <v>28.4847385843421</v>
      </c>
      <c r="G21" s="6">
        <f t="shared" si="3"/>
        <v>28.4847385843421</v>
      </c>
      <c r="H21" s="1">
        <f t="shared" si="4"/>
        <v>0.48473858434210015</v>
      </c>
      <c r="I21" s="1">
        <f t="shared" si="5"/>
        <v>0.71462654813144344</v>
      </c>
      <c r="J21" s="12">
        <f t="shared" si="6"/>
        <v>25.41210002961687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5">
        <v>28.208494498174399</v>
      </c>
      <c r="G22" s="6">
        <f t="shared" si="3"/>
        <v>28.208494498174399</v>
      </c>
      <c r="H22" s="1">
        <f t="shared" si="4"/>
        <v>0.20849449817439947</v>
      </c>
      <c r="I22" s="1">
        <f t="shared" si="5"/>
        <v>0.86543987649062126</v>
      </c>
      <c r="J22" s="12">
        <f t="shared" si="6"/>
        <v>65.581881813015073</v>
      </c>
      <c r="K22" s="1">
        <f>AVERAGE(J22:J26)</f>
        <v>124.94993226941938</v>
      </c>
      <c r="L22" s="1">
        <f>STDEV(J22:J26)/2.25</f>
        <v>18.260754153639606</v>
      </c>
      <c r="M22" s="1">
        <f>TTEST(J3:J7,J22:J26,2,2)</f>
        <v>0.14636689275771658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5">
        <v>28.2554304552948</v>
      </c>
      <c r="G23" s="6">
        <f t="shared" si="3"/>
        <v>28.2554304552948</v>
      </c>
      <c r="H23" s="1">
        <f t="shared" si="4"/>
        <v>0.25543045529479969</v>
      </c>
      <c r="I23" s="1">
        <f t="shared" si="5"/>
        <v>0.83773714268696275</v>
      </c>
      <c r="J23" s="12">
        <f t="shared" si="6"/>
        <v>162.25749673067901</v>
      </c>
      <c r="K23" s="1">
        <f>100*K22/K3</f>
        <v>168.83670408970517</v>
      </c>
      <c r="L23" s="1">
        <f>100*L22/K3</f>
        <v>24.674567560749843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5">
        <v>28.726495916675201</v>
      </c>
      <c r="G24" s="6">
        <f t="shared" si="3"/>
        <v>28.726495916675201</v>
      </c>
      <c r="H24" s="1">
        <f t="shared" si="4"/>
        <v>0.72649591667520141</v>
      </c>
      <c r="I24" s="1">
        <f t="shared" si="5"/>
        <v>0.6043700540828848</v>
      </c>
      <c r="J24" s="12">
        <f t="shared" si="6"/>
        <v>149.09476044265995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5">
        <v>28.317655303051499</v>
      </c>
      <c r="G25" s="6">
        <f t="shared" si="3"/>
        <v>28.317655303051499</v>
      </c>
      <c r="H25" s="1">
        <f t="shared" si="4"/>
        <v>0.31765530305149881</v>
      </c>
      <c r="I25" s="1">
        <f t="shared" si="5"/>
        <v>0.80237285096190381</v>
      </c>
      <c r="J25" s="12">
        <f t="shared" si="6"/>
        <v>98.898743995963486</v>
      </c>
    </row>
    <row r="26" spans="1:13">
      <c r="B26" s="4">
        <v>13.435859508719901</v>
      </c>
      <c r="C26" s="4">
        <v>14</v>
      </c>
      <c r="D26" s="1">
        <f t="shared" si="1"/>
        <v>1</v>
      </c>
      <c r="E26" s="1">
        <f t="shared" si="2"/>
        <v>0.5</v>
      </c>
      <c r="F26" s="5">
        <v>28.4254936893307</v>
      </c>
      <c r="G26" s="6">
        <f t="shared" si="3"/>
        <v>28.4254936893307</v>
      </c>
      <c r="H26" s="1">
        <f t="shared" si="4"/>
        <v>0.42549368933070042</v>
      </c>
      <c r="I26" s="1">
        <f t="shared" si="5"/>
        <v>0.74458389182389673</v>
      </c>
      <c r="J26" s="12">
        <f t="shared" si="6"/>
        <v>148.91677836477933</v>
      </c>
    </row>
    <row r="27" spans="1:13">
      <c r="B27" s="1">
        <f>AVERAGE(B3:B26)</f>
        <v>12.942774104768233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="90" zoomScaleNormal="90" workbookViewId="0">
      <selection activeCell="G24" sqref="G24:G25"/>
    </sheetView>
  </sheetViews>
  <sheetFormatPr defaultColWidth="9" defaultRowHeight="15"/>
  <cols>
    <col min="1" max="3" width="9" style="1"/>
    <col min="4" max="4" width="10.7109375" style="1" customWidth="1"/>
    <col min="5" max="5" width="11.28515625" style="1" customWidth="1"/>
    <col min="6" max="7" width="6.85546875" customWidth="1"/>
    <col min="8" max="11" width="9" style="1"/>
    <col min="12" max="12" width="14" style="1" customWidth="1"/>
    <col min="13" max="13" width="14.140625" style="1" customWidth="1"/>
    <col min="14" max="16384" width="9" style="1"/>
  </cols>
  <sheetData>
    <row r="1" spans="1:14">
      <c r="A1" s="2" t="s">
        <v>0</v>
      </c>
      <c r="F1" s="18" t="s">
        <v>26</v>
      </c>
      <c r="G1" s="19"/>
    </row>
    <row r="2" spans="1:14">
      <c r="B2" s="1" t="s">
        <v>2</v>
      </c>
      <c r="C2" s="1" t="s">
        <v>23</v>
      </c>
      <c r="D2" s="1" t="s">
        <v>3</v>
      </c>
      <c r="E2" s="1" t="s">
        <v>4</v>
      </c>
      <c r="F2" s="20" t="s">
        <v>27</v>
      </c>
      <c r="G2" s="21" t="s">
        <v>28</v>
      </c>
      <c r="H2" s="1" t="s">
        <v>2</v>
      </c>
      <c r="I2" s="1" t="s">
        <v>3</v>
      </c>
      <c r="J2" s="1" t="s">
        <v>24</v>
      </c>
      <c r="K2" s="1" t="s">
        <v>25</v>
      </c>
      <c r="L2" s="1" t="s">
        <v>5</v>
      </c>
      <c r="M2" s="1" t="s">
        <v>22</v>
      </c>
      <c r="N2" s="1" t="s">
        <v>6</v>
      </c>
    </row>
    <row r="3" spans="1:14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22">
        <v>35.204154458816703</v>
      </c>
      <c r="G3" s="23">
        <v>34.813325447623697</v>
      </c>
      <c r="H3" s="6">
        <f>AVERAGE(F3:G3)</f>
        <v>35.0087399532202</v>
      </c>
      <c r="I3" s="1">
        <f>H3-32</f>
        <v>3.0087399532201999</v>
      </c>
      <c r="J3" s="1">
        <f>2^(-I3)</f>
        <v>0.12424502989970658</v>
      </c>
      <c r="K3" s="12">
        <f>J3/E3*100</f>
        <v>7.782555889722401</v>
      </c>
      <c r="L3" s="1">
        <f>AVERAGE(K3:K7)</f>
        <v>256.84312432784174</v>
      </c>
      <c r="M3" s="1">
        <f>STDEV(K3:K7)/2.25</f>
        <v>120.9229456006655</v>
      </c>
    </row>
    <row r="4" spans="1:14">
      <c r="B4" s="4">
        <v>12.156780268414099</v>
      </c>
      <c r="C4" s="4">
        <f t="shared" ref="C4:C26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23">
        <v>28.289420917893501</v>
      </c>
      <c r="G4" s="22">
        <v>28.7777335155237</v>
      </c>
      <c r="H4" s="6">
        <f t="shared" ref="H4:H26" si="3">AVERAGE(F4:G4)</f>
        <v>28.533577216708601</v>
      </c>
      <c r="I4" s="1">
        <f t="shared" ref="I4:I26" si="4">H4-32</f>
        <v>-3.4664227832913994</v>
      </c>
      <c r="J4" s="1">
        <f t="shared" ref="J4:J26" si="5">2^(-I4)</f>
        <v>11.053434331066002</v>
      </c>
      <c r="K4" s="12">
        <f t="shared" ref="K4:K26" si="6">J4/E4*100</f>
        <v>616.11644842207443</v>
      </c>
      <c r="L4" s="1">
        <v>100</v>
      </c>
      <c r="M4" s="1">
        <f>100*M3/L3</f>
        <v>47.080468249683832</v>
      </c>
    </row>
    <row r="5" spans="1:14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22">
        <v>32.208999291001497</v>
      </c>
      <c r="G5" s="22">
        <v>32.185549991820402</v>
      </c>
      <c r="H5" s="6">
        <f t="shared" si="3"/>
        <v>32.197274641410949</v>
      </c>
      <c r="I5" s="1">
        <f t="shared" si="4"/>
        <v>0.19727464141094941</v>
      </c>
      <c r="J5" s="1">
        <f t="shared" si="5"/>
        <v>0.87219665257564982</v>
      </c>
      <c r="K5" s="12">
        <f t="shared" si="6"/>
        <v>37.693008627894962</v>
      </c>
    </row>
    <row r="6" spans="1:14">
      <c r="B6" s="4">
        <v>14.6007951424079</v>
      </c>
      <c r="C6" s="17">
        <v>12.6</v>
      </c>
      <c r="D6" s="1">
        <f t="shared" si="1"/>
        <v>-0.40000000000000036</v>
      </c>
      <c r="E6" s="1">
        <f t="shared" si="2"/>
        <v>1.3195079107728946</v>
      </c>
      <c r="F6" s="22">
        <v>31</v>
      </c>
      <c r="G6" s="22"/>
      <c r="H6" s="6">
        <f t="shared" si="3"/>
        <v>31</v>
      </c>
      <c r="I6" s="1">
        <f t="shared" si="4"/>
        <v>-1</v>
      </c>
      <c r="J6" s="1">
        <f t="shared" si="5"/>
        <v>2</v>
      </c>
      <c r="K6" s="12">
        <f t="shared" si="6"/>
        <v>151.57165665103975</v>
      </c>
    </row>
    <row r="7" spans="1:14">
      <c r="B7" s="4">
        <v>13.4944914668697</v>
      </c>
      <c r="C7" s="4">
        <v>12</v>
      </c>
      <c r="D7" s="1">
        <f t="shared" si="1"/>
        <v>-1</v>
      </c>
      <c r="E7" s="1">
        <f t="shared" si="2"/>
        <v>2</v>
      </c>
      <c r="F7" s="23">
        <v>28.662633943253599</v>
      </c>
      <c r="G7" s="23">
        <v>28.865593691510199</v>
      </c>
      <c r="H7" s="6">
        <f t="shared" si="3"/>
        <v>28.764113817381897</v>
      </c>
      <c r="I7" s="1">
        <f t="shared" si="4"/>
        <v>-3.2358861826181027</v>
      </c>
      <c r="J7" s="1">
        <f t="shared" si="5"/>
        <v>9.4210390409695428</v>
      </c>
      <c r="K7" s="12">
        <f t="shared" si="6"/>
        <v>471.05195204847712</v>
      </c>
    </row>
    <row r="8" spans="1:14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22">
        <v>30.210100471715101</v>
      </c>
      <c r="G8" s="23">
        <v>30.4392683505809</v>
      </c>
      <c r="H8" s="6">
        <f t="shared" si="3"/>
        <v>30.324684411147999</v>
      </c>
      <c r="I8" s="1">
        <f t="shared" si="4"/>
        <v>-1.6753155888520013</v>
      </c>
      <c r="J8" s="1">
        <f t="shared" si="5"/>
        <v>3.1938921313963351</v>
      </c>
      <c r="K8" s="12">
        <f t="shared" si="6"/>
        <v>220.47448074027636</v>
      </c>
      <c r="L8" s="1">
        <f>AVERAGE(K8:K12)</f>
        <v>6341.1365977969381</v>
      </c>
      <c r="M8" s="1">
        <f>STDEV(K8:K12)/2.25</f>
        <v>3676.0010579756613</v>
      </c>
      <c r="N8" s="13">
        <f>TTEST(K3:K7,K8:K12,2,2)</f>
        <v>0.13879801744777698</v>
      </c>
    </row>
    <row r="9" spans="1:14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22">
        <v>30.167751785288601</v>
      </c>
      <c r="G9" s="22">
        <v>30.250309465795102</v>
      </c>
      <c r="H9" s="6">
        <f t="shared" si="3"/>
        <v>30.20903062554185</v>
      </c>
      <c r="I9" s="1">
        <f t="shared" si="4"/>
        <v>-1.7909693744581503</v>
      </c>
      <c r="J9" s="1">
        <f t="shared" si="5"/>
        <v>3.4604733026053496</v>
      </c>
      <c r="K9" s="12">
        <f t="shared" si="6"/>
        <v>318.44903984109129</v>
      </c>
      <c r="L9" s="1">
        <f>100*L8/L3</f>
        <v>2468.8753550992219</v>
      </c>
      <c r="M9" s="1">
        <f>100*M8/L3</f>
        <v>1431.2242414881664</v>
      </c>
    </row>
    <row r="10" spans="1:14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23">
        <v>28.607308315944099</v>
      </c>
      <c r="G10" s="22">
        <v>28.771560125404498</v>
      </c>
      <c r="H10" s="6">
        <f t="shared" si="3"/>
        <v>28.6894342206743</v>
      </c>
      <c r="I10" s="1">
        <f t="shared" si="4"/>
        <v>-3.3105657793256995</v>
      </c>
      <c r="J10" s="1">
        <f t="shared" si="5"/>
        <v>9.9215517551900643</v>
      </c>
      <c r="K10" s="12">
        <f t="shared" si="6"/>
        <v>457.91779129115167</v>
      </c>
    </row>
    <row r="11" spans="1:14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23">
        <v>27.090348795105999</v>
      </c>
      <c r="G11" s="22">
        <v>27.312177130966099</v>
      </c>
      <c r="H11" s="6">
        <f t="shared" si="3"/>
        <v>27.201262963036051</v>
      </c>
      <c r="I11" s="1">
        <f t="shared" si="4"/>
        <v>-4.7987370369639493</v>
      </c>
      <c r="J11" s="1">
        <f t="shared" si="5"/>
        <v>27.833241601259779</v>
      </c>
      <c r="K11" s="12">
        <f t="shared" si="6"/>
        <v>14168.713833698504</v>
      </c>
    </row>
    <row r="12" spans="1:14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23">
        <v>25.968904358440401</v>
      </c>
      <c r="G12" s="22">
        <v>26.081338309672901</v>
      </c>
      <c r="H12" s="6">
        <f t="shared" si="3"/>
        <v>26.025121334056649</v>
      </c>
      <c r="I12" s="1">
        <f t="shared" si="4"/>
        <v>-5.9748786659433506</v>
      </c>
      <c r="J12" s="1">
        <f t="shared" si="5"/>
        <v>62.895228447354917</v>
      </c>
      <c r="K12" s="12">
        <f t="shared" si="6"/>
        <v>16540.127843413669</v>
      </c>
    </row>
    <row r="13" spans="1:14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22">
        <v>33.033894531684403</v>
      </c>
      <c r="G13" s="22">
        <v>34.158167703052698</v>
      </c>
      <c r="H13" s="6">
        <f t="shared" si="3"/>
        <v>33.596031117368554</v>
      </c>
      <c r="I13" s="1">
        <f t="shared" si="4"/>
        <v>1.596031117368554</v>
      </c>
      <c r="J13" s="1">
        <f t="shared" si="5"/>
        <v>0.33078572521047217</v>
      </c>
      <c r="K13" s="12">
        <f t="shared" si="6"/>
        <v>66.400047769507125</v>
      </c>
      <c r="L13" s="1">
        <f>AVERAGE(K13:K16)</f>
        <v>1198.4231396476664</v>
      </c>
      <c r="M13" s="1">
        <f>STDEV(K13:K16)/2</f>
        <v>690.33153123265095</v>
      </c>
      <c r="N13" s="13">
        <f>TTEST(K3:K7,K13:K16,2,2)</f>
        <v>0.1737399932667697</v>
      </c>
    </row>
    <row r="14" spans="1:14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23">
        <v>28.723542525244</v>
      </c>
      <c r="G14" s="23">
        <v>28.9797773635444</v>
      </c>
      <c r="H14" s="6">
        <f t="shared" si="3"/>
        <v>28.8516599443942</v>
      </c>
      <c r="I14" s="1">
        <f t="shared" si="4"/>
        <v>-3.1483400556058001</v>
      </c>
      <c r="J14" s="1">
        <f t="shared" si="5"/>
        <v>8.8663484110708026</v>
      </c>
      <c r="K14" s="12">
        <f t="shared" si="6"/>
        <v>554.51804557907417</v>
      </c>
      <c r="L14" s="1">
        <f>100*L13/L3</f>
        <v>466.59732191933847</v>
      </c>
      <c r="M14" s="1">
        <f>100*M13/L3</f>
        <v>268.77555435414047</v>
      </c>
    </row>
    <row r="15" spans="1:14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23">
        <v>27.2658662518017</v>
      </c>
      <c r="G15" s="22">
        <v>27.342500238136299</v>
      </c>
      <c r="H15" s="6">
        <f t="shared" si="3"/>
        <v>27.304183244969</v>
      </c>
      <c r="I15" s="1">
        <f t="shared" si="4"/>
        <v>-4.6958167550310002</v>
      </c>
      <c r="J15" s="1">
        <f t="shared" si="5"/>
        <v>25.916819103367278</v>
      </c>
      <c r="K15" s="12">
        <f t="shared" si="6"/>
        <v>3192.1993696125087</v>
      </c>
    </row>
    <row r="16" spans="1:14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23">
        <v>28.242815264627801</v>
      </c>
      <c r="G16" s="23">
        <v>28.239642907952</v>
      </c>
      <c r="H16" s="6">
        <f t="shared" si="3"/>
        <v>28.241229086289898</v>
      </c>
      <c r="I16" s="1">
        <f t="shared" si="4"/>
        <v>-3.7587709137101015</v>
      </c>
      <c r="J16" s="1">
        <f t="shared" si="5"/>
        <v>13.53638792491679</v>
      </c>
      <c r="K16" s="12">
        <f t="shared" si="6"/>
        <v>980.57509562957591</v>
      </c>
    </row>
    <row r="17" spans="1:14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23">
        <v>24.330438656917298</v>
      </c>
      <c r="G17" s="23">
        <v>24.6239331868188</v>
      </c>
      <c r="H17" s="6">
        <f t="shared" si="3"/>
        <v>24.477185921868049</v>
      </c>
      <c r="I17" s="1">
        <f t="shared" si="4"/>
        <v>-7.522814078131951</v>
      </c>
      <c r="J17" s="1">
        <f t="shared" si="5"/>
        <v>183.90464105524271</v>
      </c>
      <c r="K17" s="12">
        <f t="shared" si="6"/>
        <v>5573.7894584506566</v>
      </c>
      <c r="L17" s="1">
        <f>AVERAGE(K17:K21)</f>
        <v>1536.6915172582701</v>
      </c>
      <c r="M17" s="1">
        <f>STDEV(K17:K21)/2.25</f>
        <v>1022.7292053358178</v>
      </c>
      <c r="N17" s="1">
        <f>TTEST(K3:K7,K17:K21,2,2)</f>
        <v>0.25185094971722594</v>
      </c>
    </row>
    <row r="18" spans="1:14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22">
        <v>31.434332473180501</v>
      </c>
      <c r="G18" s="23">
        <v>31.895609005813299</v>
      </c>
      <c r="H18" s="6">
        <f t="shared" si="3"/>
        <v>31.664970739496901</v>
      </c>
      <c r="I18" s="1">
        <f t="shared" si="4"/>
        <v>-0.33502926050309867</v>
      </c>
      <c r="J18" s="1">
        <f t="shared" si="5"/>
        <v>1.261402992139449</v>
      </c>
      <c r="K18" s="12">
        <f t="shared" si="6"/>
        <v>106.12519210179509</v>
      </c>
      <c r="L18" s="1">
        <f>100*L17/L3</f>
        <v>598.29965130652829</v>
      </c>
      <c r="M18" s="1">
        <f>100*M17/L3</f>
        <v>398.19216808403939</v>
      </c>
    </row>
    <row r="19" spans="1:14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23">
        <v>31.556089962587599</v>
      </c>
      <c r="G19" s="23">
        <v>31.451853872825101</v>
      </c>
      <c r="H19" s="6">
        <f t="shared" si="3"/>
        <v>31.503971917706352</v>
      </c>
      <c r="I19" s="1">
        <f t="shared" si="4"/>
        <v>-0.49602808229364825</v>
      </c>
      <c r="J19" s="1">
        <f t="shared" si="5"/>
        <v>1.4103254124307751</v>
      </c>
      <c r="K19" s="12">
        <f t="shared" si="6"/>
        <v>173.34823700171992</v>
      </c>
    </row>
    <row r="20" spans="1:14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23">
        <v>27.1752059761757</v>
      </c>
      <c r="G20" s="23">
        <v>27.068788076122001</v>
      </c>
      <c r="H20" s="6">
        <f t="shared" si="3"/>
        <v>27.121997026148851</v>
      </c>
      <c r="I20" s="1">
        <f t="shared" si="4"/>
        <v>-4.8780029738511494</v>
      </c>
      <c r="J20" s="1">
        <f t="shared" si="5"/>
        <v>29.405272884842468</v>
      </c>
      <c r="K20" s="12">
        <f t="shared" si="6"/>
        <v>595.0575163655302</v>
      </c>
    </row>
    <row r="21" spans="1:14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22">
        <v>26.768439121628901</v>
      </c>
      <c r="G21" s="22">
        <v>26.9950143021745</v>
      </c>
      <c r="H21" s="6">
        <f t="shared" si="3"/>
        <v>26.881726711901699</v>
      </c>
      <c r="I21" s="1">
        <f t="shared" si="4"/>
        <v>-5.1182732880983011</v>
      </c>
      <c r="J21" s="1">
        <f t="shared" si="5"/>
        <v>34.733918884245647</v>
      </c>
      <c r="K21" s="12">
        <f t="shared" si="6"/>
        <v>1235.137182371649</v>
      </c>
    </row>
    <row r="22" spans="1:14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23">
        <v>37.032233156109797</v>
      </c>
      <c r="G22" s="23">
        <v>36.793723033722102</v>
      </c>
      <c r="H22" s="6">
        <f t="shared" si="3"/>
        <v>36.91297809491595</v>
      </c>
      <c r="I22" s="1">
        <f t="shared" si="4"/>
        <v>4.9129780949159496</v>
      </c>
      <c r="J22" s="1">
        <f t="shared" si="5"/>
        <v>3.3192978557993288E-2</v>
      </c>
      <c r="K22" s="12">
        <f t="shared" si="6"/>
        <v>2.5153197304005324</v>
      </c>
      <c r="L22" s="1">
        <f>AVERAGE(K22:K26)</f>
        <v>115.65391993036265</v>
      </c>
      <c r="M22" s="1">
        <f>STDEV(K22:K26)/2.25</f>
        <v>64.11062963885395</v>
      </c>
      <c r="N22" s="1">
        <f>TTEST(K3:K7,K22:K26,2,2)</f>
        <v>0.33526933632463785</v>
      </c>
    </row>
    <row r="23" spans="1:14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22">
        <v>33.922246204664397</v>
      </c>
      <c r="G23" s="24">
        <v>35.135531732729099</v>
      </c>
      <c r="H23" s="6">
        <f t="shared" si="3"/>
        <v>34.528888968696748</v>
      </c>
      <c r="I23" s="1">
        <f t="shared" si="4"/>
        <v>2.528888968696748</v>
      </c>
      <c r="J23" s="1">
        <f t="shared" si="5"/>
        <v>0.17327207039100945</v>
      </c>
      <c r="K23" s="12">
        <f t="shared" si="6"/>
        <v>33.56027918830479</v>
      </c>
      <c r="L23" s="1">
        <f>100*L22/L3</f>
        <v>45.02901147656916</v>
      </c>
      <c r="M23" s="1">
        <f>100*M22/L3</f>
        <v>24.961006764978205</v>
      </c>
    </row>
    <row r="24" spans="1:14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22">
        <v>34.201385303513597</v>
      </c>
      <c r="G24" s="23">
        <v>35.401057153333603</v>
      </c>
      <c r="H24" s="6">
        <f t="shared" si="3"/>
        <v>34.8012212284236</v>
      </c>
      <c r="I24" s="1">
        <f t="shared" si="4"/>
        <v>2.8012212284236</v>
      </c>
      <c r="J24" s="1">
        <f t="shared" si="5"/>
        <v>0.14346580044569471</v>
      </c>
      <c r="K24" s="12">
        <f t="shared" si="6"/>
        <v>35.392222041219519</v>
      </c>
    </row>
    <row r="25" spans="1:14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22">
        <v>33.335767423845603</v>
      </c>
      <c r="G25" s="23">
        <v>30</v>
      </c>
      <c r="H25" s="6">
        <f t="shared" si="3"/>
        <v>31.667883711922801</v>
      </c>
      <c r="I25" s="1">
        <f t="shared" si="4"/>
        <v>-0.33211628807719862</v>
      </c>
      <c r="J25" s="1">
        <f t="shared" si="5"/>
        <v>1.2588586394049792</v>
      </c>
      <c r="K25" s="12">
        <f t="shared" si="6"/>
        <v>155.16419599238299</v>
      </c>
    </row>
    <row r="26" spans="1:14">
      <c r="B26" s="4">
        <v>13.435859508719901</v>
      </c>
      <c r="C26" s="4">
        <f t="shared" si="0"/>
        <v>13.435859508719901</v>
      </c>
      <c r="D26" s="1">
        <f t="shared" si="1"/>
        <v>0.43585950871990065</v>
      </c>
      <c r="E26" s="1">
        <f t="shared" si="2"/>
        <v>0.73925320144741735</v>
      </c>
      <c r="F26" s="23">
        <v>30.476664962947499</v>
      </c>
      <c r="G26" s="23">
        <v>30.766875509226001</v>
      </c>
      <c r="H26" s="6">
        <f t="shared" si="3"/>
        <v>30.62177023608675</v>
      </c>
      <c r="I26" s="1">
        <f t="shared" si="4"/>
        <v>-1.3782297639132501</v>
      </c>
      <c r="J26" s="1">
        <f t="shared" si="5"/>
        <v>2.5994920875984038</v>
      </c>
      <c r="K26" s="12">
        <f t="shared" si="6"/>
        <v>351.6375826995054</v>
      </c>
    </row>
    <row r="27" spans="1:14">
      <c r="B27" s="1">
        <f>AVERAGE(B3:B26)</f>
        <v>12.942774104768233</v>
      </c>
      <c r="H27" s="1">
        <f>AVERAGE(H3:H26)</f>
        <v>30.255372380556995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topLeftCell="A3" workbookViewId="0">
      <selection activeCell="Q15" sqref="Q15"/>
    </sheetView>
  </sheetViews>
  <sheetFormatPr defaultColWidth="9" defaultRowHeight="15"/>
  <cols>
    <col min="1" max="3" width="9" style="1"/>
    <col min="4" max="4" width="10.7109375" style="1" customWidth="1"/>
    <col min="5" max="5" width="11.28515625" style="1" customWidth="1"/>
    <col min="8" max="11" width="9" style="1"/>
    <col min="12" max="12" width="14" style="1" customWidth="1"/>
    <col min="13" max="13" width="14.140625" style="1" customWidth="1"/>
    <col min="14" max="16384" width="9" style="1"/>
  </cols>
  <sheetData>
    <row r="1" spans="1:14">
      <c r="A1" s="2" t="s">
        <v>0</v>
      </c>
      <c r="F1" s="18" t="s">
        <v>29</v>
      </c>
      <c r="G1" s="19"/>
    </row>
    <row r="2" spans="1:14">
      <c r="B2" s="1" t="s">
        <v>2</v>
      </c>
      <c r="C2" s="1" t="s">
        <v>23</v>
      </c>
      <c r="D2" s="1" t="s">
        <v>3</v>
      </c>
      <c r="E2" s="1" t="s">
        <v>4</v>
      </c>
      <c r="F2" s="20" t="s">
        <v>27</v>
      </c>
      <c r="G2" s="21" t="s">
        <v>28</v>
      </c>
      <c r="H2" s="1" t="s">
        <v>2</v>
      </c>
      <c r="I2" s="1" t="s">
        <v>3</v>
      </c>
      <c r="J2" s="1" t="s">
        <v>24</v>
      </c>
      <c r="K2" s="1" t="s">
        <v>25</v>
      </c>
      <c r="L2" s="1" t="s">
        <v>5</v>
      </c>
      <c r="M2" s="1" t="s">
        <v>22</v>
      </c>
      <c r="N2" s="1" t="s">
        <v>6</v>
      </c>
    </row>
    <row r="3" spans="1:14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25">
        <v>31.222807973876101</v>
      </c>
      <c r="G3" s="22">
        <v>32.098721278211698</v>
      </c>
      <c r="H3" s="6">
        <f>AVERAGE(F3:G3)</f>
        <v>31.6607646260439</v>
      </c>
      <c r="I3" s="1">
        <f>H3-32</f>
        <v>-0.33923537395610026</v>
      </c>
      <c r="J3" s="1">
        <f>2^(-I3)</f>
        <v>1.2650859227607876</v>
      </c>
      <c r="K3" s="12">
        <f>J3/E3*100</f>
        <v>79.243426534924254</v>
      </c>
      <c r="L3" s="1">
        <f>AVERAGE(K3:K7)</f>
        <v>4076.7135285718296</v>
      </c>
      <c r="M3" s="1">
        <f>STDEV(K3:K7)/2.25</f>
        <v>2193.2794910531511</v>
      </c>
    </row>
    <row r="4" spans="1:14">
      <c r="B4" s="4">
        <v>12.156780268414099</v>
      </c>
      <c r="C4" s="4">
        <v>11</v>
      </c>
      <c r="D4" s="1">
        <f t="shared" ref="D4:D26" si="0">C4-13</f>
        <v>-2</v>
      </c>
      <c r="E4" s="1">
        <f t="shared" ref="E4:E26" si="1">2^(-D4)</f>
        <v>4</v>
      </c>
      <c r="F4" s="25">
        <v>23.9312237689097</v>
      </c>
      <c r="G4" s="22">
        <v>24.058525788230099</v>
      </c>
      <c r="H4" s="6">
        <f t="shared" ref="H4:H26" si="2">AVERAGE(F4:G4)</f>
        <v>23.994874778569901</v>
      </c>
      <c r="I4" s="1">
        <f t="shared" ref="I4:I26" si="3">H4-32</f>
        <v>-8.0051252214300987</v>
      </c>
      <c r="J4" s="1">
        <f t="shared" ref="J4:J26" si="4">2^(-I4)</f>
        <v>256.91106572997137</v>
      </c>
      <c r="K4" s="12">
        <f t="shared" ref="K4:K26" si="5">J4/E4*100</f>
        <v>6422.7766432492845</v>
      </c>
      <c r="L4" s="1">
        <v>100</v>
      </c>
      <c r="M4" s="1">
        <f>100*M3/L3</f>
        <v>53.800186735748134</v>
      </c>
    </row>
    <row r="5" spans="1:14">
      <c r="B5" s="4">
        <v>11.789643500966299</v>
      </c>
      <c r="C5" s="4">
        <f t="shared" ref="C5:C26" si="6">B5</f>
        <v>11.789643500966299</v>
      </c>
      <c r="D5" s="1">
        <f t="shared" si="0"/>
        <v>-1.2103564990337006</v>
      </c>
      <c r="E5" s="1">
        <f t="shared" si="1"/>
        <v>2.3139480883204824</v>
      </c>
      <c r="F5" s="22">
        <v>27.4542650222898</v>
      </c>
      <c r="G5" s="22">
        <v>27.565520660494599</v>
      </c>
      <c r="H5" s="6">
        <f t="shared" si="2"/>
        <v>27.509892841392201</v>
      </c>
      <c r="I5" s="1">
        <f t="shared" si="3"/>
        <v>-4.490107158607799</v>
      </c>
      <c r="J5" s="1">
        <f t="shared" si="4"/>
        <v>22.472787153992506</v>
      </c>
      <c r="K5" s="12">
        <f t="shared" si="5"/>
        <v>971.18804295664984</v>
      </c>
    </row>
    <row r="6" spans="1:14">
      <c r="B6" s="4">
        <v>14.6007951424079</v>
      </c>
      <c r="C6" s="17">
        <v>12.6</v>
      </c>
      <c r="D6" s="1">
        <f t="shared" si="0"/>
        <v>-0.40000000000000036</v>
      </c>
      <c r="E6" s="1">
        <f t="shared" si="1"/>
        <v>1.3195079107728946</v>
      </c>
      <c r="F6" s="22">
        <v>28</v>
      </c>
      <c r="G6" s="22"/>
      <c r="H6" s="6">
        <f t="shared" si="2"/>
        <v>28</v>
      </c>
      <c r="I6" s="1">
        <f t="shared" si="3"/>
        <v>-4</v>
      </c>
      <c r="J6" s="1">
        <f t="shared" si="4"/>
        <v>16</v>
      </c>
      <c r="K6" s="12">
        <f t="shared" si="5"/>
        <v>1212.573253208318</v>
      </c>
    </row>
    <row r="7" spans="1:14">
      <c r="B7" s="4">
        <v>13.4944914668697</v>
      </c>
      <c r="C7" s="4">
        <v>12</v>
      </c>
      <c r="D7" s="1">
        <f t="shared" si="0"/>
        <v>-1</v>
      </c>
      <c r="E7" s="1">
        <f t="shared" si="1"/>
        <v>2</v>
      </c>
      <c r="F7" s="22">
        <v>24.119049522082499</v>
      </c>
      <c r="G7" s="22">
        <v>24.1407670266994</v>
      </c>
      <c r="H7" s="6">
        <f t="shared" si="2"/>
        <v>24.129908274390949</v>
      </c>
      <c r="I7" s="1">
        <f t="shared" si="3"/>
        <v>-7.8700917256090506</v>
      </c>
      <c r="J7" s="1">
        <f t="shared" si="4"/>
        <v>233.95572553819937</v>
      </c>
      <c r="K7" s="12">
        <f t="shared" si="5"/>
        <v>11697.786276909968</v>
      </c>
    </row>
    <row r="8" spans="1:14">
      <c r="A8" s="1" t="s">
        <v>8</v>
      </c>
      <c r="B8" s="4">
        <v>12.4652960889713</v>
      </c>
      <c r="C8" s="4">
        <f t="shared" si="6"/>
        <v>12.4652960889713</v>
      </c>
      <c r="D8" s="1">
        <f t="shared" si="0"/>
        <v>-0.53470391102869996</v>
      </c>
      <c r="E8" s="1">
        <f t="shared" si="1"/>
        <v>1.4486448139813553</v>
      </c>
      <c r="F8" s="22">
        <v>26.011796427766299</v>
      </c>
      <c r="G8" s="22">
        <v>26.140698199402799</v>
      </c>
      <c r="H8" s="6">
        <f t="shared" si="2"/>
        <v>26.076247313584549</v>
      </c>
      <c r="I8" s="1">
        <f t="shared" si="3"/>
        <v>-5.9237526864154511</v>
      </c>
      <c r="J8" s="1">
        <f t="shared" si="4"/>
        <v>60.705388873064322</v>
      </c>
      <c r="K8" s="12">
        <f t="shared" si="5"/>
        <v>4190.4950259150019</v>
      </c>
      <c r="L8" s="1">
        <f>AVERAGE(K8:K12)</f>
        <v>136902.59596220171</v>
      </c>
      <c r="M8" s="1">
        <f>STDEV(K8:K12)/2.25</f>
        <v>81949.102912471775</v>
      </c>
      <c r="N8" s="13">
        <f>TTEST(K3:K7,K8:K12,2,2)</f>
        <v>0.1460155480735115</v>
      </c>
    </row>
    <row r="9" spans="1:14">
      <c r="B9" s="4">
        <v>12.8800931476285</v>
      </c>
      <c r="C9" s="4">
        <f t="shared" si="6"/>
        <v>12.8800931476285</v>
      </c>
      <c r="D9" s="1">
        <f t="shared" si="0"/>
        <v>-0.11990685237149989</v>
      </c>
      <c r="E9" s="1">
        <f t="shared" si="1"/>
        <v>1.0866646997372498</v>
      </c>
      <c r="F9" s="22">
        <v>26.154690643773399</v>
      </c>
      <c r="G9" s="22">
        <v>26.227738422698099</v>
      </c>
      <c r="H9" s="6">
        <f t="shared" si="2"/>
        <v>26.191214533235751</v>
      </c>
      <c r="I9" s="1">
        <f t="shared" si="3"/>
        <v>-5.8087854667642489</v>
      </c>
      <c r="J9" s="1">
        <f t="shared" si="4"/>
        <v>56.055555909141709</v>
      </c>
      <c r="K9" s="12">
        <f t="shared" si="5"/>
        <v>5158.4960772808454</v>
      </c>
      <c r="L9" s="1">
        <f>100*L8/L3</f>
        <v>3358.1608077858236</v>
      </c>
      <c r="M9" s="1">
        <f>100*M8/L3</f>
        <v>2010.1756559083149</v>
      </c>
    </row>
    <row r="10" spans="1:14">
      <c r="B10" s="7">
        <v>11.8845228392103</v>
      </c>
      <c r="C10" s="4">
        <f t="shared" si="6"/>
        <v>11.8845228392103</v>
      </c>
      <c r="D10" s="1">
        <f t="shared" si="0"/>
        <v>-1.1154771607897001</v>
      </c>
      <c r="E10" s="1">
        <f t="shared" si="1"/>
        <v>2.1666665816183102</v>
      </c>
      <c r="F10" s="22">
        <v>24.892294213814001</v>
      </c>
      <c r="G10" s="22">
        <v>24.9067464914007</v>
      </c>
      <c r="H10" s="6">
        <f t="shared" si="2"/>
        <v>24.89952035260735</v>
      </c>
      <c r="I10" s="1">
        <f t="shared" si="3"/>
        <v>-7.1004796473926497</v>
      </c>
      <c r="J10" s="1">
        <f t="shared" si="4"/>
        <v>137.23262083422733</v>
      </c>
      <c r="K10" s="12">
        <f t="shared" si="5"/>
        <v>6333.8135178937673</v>
      </c>
    </row>
    <row r="11" spans="1:14">
      <c r="B11" s="7">
        <v>15.347827956235299</v>
      </c>
      <c r="C11" s="4">
        <f t="shared" si="6"/>
        <v>15.347827956235299</v>
      </c>
      <c r="D11" s="1">
        <f t="shared" si="0"/>
        <v>2.3478279562352995</v>
      </c>
      <c r="E11" s="1">
        <f t="shared" si="1"/>
        <v>0.19644155374965591</v>
      </c>
      <c r="F11" s="22">
        <v>22.9046051857148</v>
      </c>
      <c r="G11" s="22">
        <v>22.8900679126717</v>
      </c>
      <c r="H11" s="6">
        <f t="shared" si="2"/>
        <v>22.897336549193248</v>
      </c>
      <c r="I11" s="1">
        <f t="shared" si="3"/>
        <v>-9.1026634508067517</v>
      </c>
      <c r="J11" s="1">
        <f t="shared" si="4"/>
        <v>549.76202705512878</v>
      </c>
      <c r="K11" s="12">
        <f t="shared" si="5"/>
        <v>279860.35365803645</v>
      </c>
    </row>
    <row r="12" spans="1:14">
      <c r="B12" s="7">
        <v>14.3949479093893</v>
      </c>
      <c r="C12" s="4">
        <f t="shared" si="6"/>
        <v>14.3949479093893</v>
      </c>
      <c r="D12" s="1">
        <f t="shared" si="0"/>
        <v>1.3949479093893</v>
      </c>
      <c r="E12" s="1">
        <f t="shared" si="1"/>
        <v>0.38025841784771935</v>
      </c>
      <c r="F12" s="22">
        <v>21.457964915874399</v>
      </c>
      <c r="G12" s="22">
        <v>21.4810458792765</v>
      </c>
      <c r="H12" s="6">
        <f t="shared" si="2"/>
        <v>21.46950539757545</v>
      </c>
      <c r="I12" s="1">
        <f t="shared" si="3"/>
        <v>-10.53049460242455</v>
      </c>
      <c r="J12" s="1">
        <f t="shared" si="4"/>
        <v>1479.0904892622341</v>
      </c>
      <c r="K12" s="12">
        <f t="shared" si="5"/>
        <v>388969.82153188251</v>
      </c>
    </row>
    <row r="13" spans="1:14">
      <c r="A13" s="1" t="s">
        <v>9</v>
      </c>
      <c r="B13" s="7">
        <v>14.0052873019571</v>
      </c>
      <c r="C13" s="4">
        <f t="shared" si="6"/>
        <v>14.0052873019571</v>
      </c>
      <c r="D13" s="1">
        <f t="shared" si="0"/>
        <v>1.0052873019571003</v>
      </c>
      <c r="E13" s="1">
        <f t="shared" si="1"/>
        <v>0.49817091451307483</v>
      </c>
      <c r="F13" s="22">
        <v>29.772744731302598</v>
      </c>
      <c r="G13" s="22">
        <v>28.6390758778176</v>
      </c>
      <c r="H13" s="6">
        <f t="shared" si="2"/>
        <v>29.205910304560099</v>
      </c>
      <c r="I13" s="1">
        <f t="shared" si="3"/>
        <v>-2.7940896954399008</v>
      </c>
      <c r="J13" s="1">
        <f t="shared" si="4"/>
        <v>6.9359317164393381</v>
      </c>
      <c r="K13" s="12">
        <f t="shared" si="5"/>
        <v>1392.2795398881724</v>
      </c>
      <c r="L13" s="1">
        <f>AVERAGE(K13:K16)</f>
        <v>11006.687926686105</v>
      </c>
      <c r="M13" s="1">
        <f>STDEV(K13:K16)/2</f>
        <v>6458.5837061148886</v>
      </c>
      <c r="N13" s="13">
        <f>TTEST(K3:K7,K13:K16,2,2)</f>
        <v>0.30057300879801579</v>
      </c>
    </row>
    <row r="14" spans="1:14">
      <c r="B14" s="7">
        <v>12.3228943549053</v>
      </c>
      <c r="C14" s="4">
        <f t="shared" si="6"/>
        <v>12.3228943549053</v>
      </c>
      <c r="D14" s="1">
        <f t="shared" si="0"/>
        <v>-0.67710564509470039</v>
      </c>
      <c r="E14" s="1">
        <f t="shared" si="1"/>
        <v>1.5989287421317047</v>
      </c>
      <c r="F14" s="22">
        <v>26.0816573469831</v>
      </c>
      <c r="G14" s="22">
        <v>25.4559179676627</v>
      </c>
      <c r="H14" s="6">
        <f t="shared" si="2"/>
        <v>25.7687876573229</v>
      </c>
      <c r="I14" s="1">
        <f t="shared" si="3"/>
        <v>-6.2312123426771002</v>
      </c>
      <c r="J14" s="1">
        <f t="shared" si="4"/>
        <v>75.124539781271736</v>
      </c>
      <c r="K14" s="12">
        <f t="shared" si="5"/>
        <v>4698.4295048142731</v>
      </c>
      <c r="L14" s="1">
        <f>100*L13/L3</f>
        <v>269.98924132258105</v>
      </c>
      <c r="M14" s="1">
        <f>100*M13/L3</f>
        <v>158.42623379959409</v>
      </c>
    </row>
    <row r="15" spans="1:14">
      <c r="B15" s="7">
        <v>13.3006620981112</v>
      </c>
      <c r="C15" s="4">
        <f t="shared" si="6"/>
        <v>13.3006620981112</v>
      </c>
      <c r="D15" s="1">
        <f t="shared" si="0"/>
        <v>0.30066209811120004</v>
      </c>
      <c r="E15" s="1">
        <f t="shared" si="1"/>
        <v>0.81187971371954881</v>
      </c>
      <c r="F15" s="22">
        <v>23.904927291587999</v>
      </c>
      <c r="G15" s="22">
        <v>24.242793689532999</v>
      </c>
      <c r="H15" s="6">
        <f t="shared" si="2"/>
        <v>24.073860490560499</v>
      </c>
      <c r="I15" s="1">
        <f t="shared" si="3"/>
        <v>-7.9261395094395013</v>
      </c>
      <c r="J15" s="1">
        <f t="shared" si="4"/>
        <v>243.22361674232326</v>
      </c>
      <c r="K15" s="12">
        <f t="shared" si="5"/>
        <v>29958.08524738445</v>
      </c>
    </row>
    <row r="16" spans="1:14">
      <c r="B16" s="7">
        <v>12.534857207216</v>
      </c>
      <c r="C16" s="4">
        <f t="shared" si="6"/>
        <v>12.534857207216</v>
      </c>
      <c r="D16" s="1">
        <f t="shared" si="0"/>
        <v>-0.46514279278400039</v>
      </c>
      <c r="E16" s="1">
        <f t="shared" si="1"/>
        <v>1.3804539790219519</v>
      </c>
      <c r="F16" s="22">
        <v>25.269550128401399</v>
      </c>
      <c r="G16" s="25">
        <v>25.164269251217299</v>
      </c>
      <c r="H16" s="6">
        <f t="shared" si="2"/>
        <v>25.216909689809349</v>
      </c>
      <c r="I16" s="1">
        <f t="shared" si="3"/>
        <v>-6.7830903101906515</v>
      </c>
      <c r="J16" s="1">
        <f t="shared" si="4"/>
        <v>110.13203057531665</v>
      </c>
      <c r="K16" s="12">
        <f t="shared" si="5"/>
        <v>7977.957414657526</v>
      </c>
    </row>
    <row r="17" spans="1:14">
      <c r="A17" s="1" t="s">
        <v>10</v>
      </c>
      <c r="B17" s="7">
        <v>11.277772524581801</v>
      </c>
      <c r="C17" s="4">
        <f t="shared" si="6"/>
        <v>11.277772524581801</v>
      </c>
      <c r="D17" s="1">
        <f t="shared" si="0"/>
        <v>-1.7222274754181992</v>
      </c>
      <c r="E17" s="1">
        <f t="shared" si="1"/>
        <v>3.2994543914179815</v>
      </c>
      <c r="F17" s="22">
        <v>20.1058564081683</v>
      </c>
      <c r="G17" s="25">
        <v>20.2235831547702</v>
      </c>
      <c r="H17" s="6">
        <f t="shared" si="2"/>
        <v>20.164719781469252</v>
      </c>
      <c r="I17" s="1">
        <f t="shared" si="3"/>
        <v>-11.835280218530748</v>
      </c>
      <c r="J17" s="1">
        <f t="shared" si="4"/>
        <v>3654.0488823460387</v>
      </c>
      <c r="K17" s="12">
        <f t="shared" si="5"/>
        <v>110747.06447982346</v>
      </c>
      <c r="L17" s="1">
        <f>AVERAGE(K17:K21)</f>
        <v>30638.300607862126</v>
      </c>
      <c r="M17" s="1">
        <f>STDEV(K17:K21)/2.25</f>
        <v>20272.033377827509</v>
      </c>
      <c r="N17" s="1">
        <f>TTEST(K3:K7,K17:K21,2,2)</f>
        <v>0.23157576295910173</v>
      </c>
    </row>
    <row r="18" spans="1:14">
      <c r="B18" s="7">
        <v>12.7507379047622</v>
      </c>
      <c r="C18" s="4">
        <f t="shared" si="6"/>
        <v>12.7507379047622</v>
      </c>
      <c r="D18" s="1">
        <f t="shared" si="0"/>
        <v>-0.24926209523779974</v>
      </c>
      <c r="E18" s="1">
        <f t="shared" si="1"/>
        <v>1.1885990189110927</v>
      </c>
      <c r="F18" s="22">
        <v>26.978572917420401</v>
      </c>
      <c r="G18" s="25">
        <v>27.153862913764399</v>
      </c>
      <c r="H18" s="6">
        <f t="shared" si="2"/>
        <v>27.0662179155924</v>
      </c>
      <c r="I18" s="1">
        <f t="shared" si="3"/>
        <v>-4.9337820844075999</v>
      </c>
      <c r="J18" s="1">
        <f t="shared" si="4"/>
        <v>30.564436931365105</v>
      </c>
      <c r="K18" s="12">
        <f t="shared" si="5"/>
        <v>2571.4674541264558</v>
      </c>
      <c r="L18" s="1">
        <f>100*L17/L3</f>
        <v>751.54411496251146</v>
      </c>
      <c r="M18" s="1">
        <f>100*M17/L3</f>
        <v>497.2641132556912</v>
      </c>
    </row>
    <row r="19" spans="1:14">
      <c r="B19" s="7">
        <v>13.297645081724401</v>
      </c>
      <c r="C19" s="4">
        <f t="shared" si="6"/>
        <v>13.297645081724401</v>
      </c>
      <c r="D19" s="1">
        <f t="shared" si="0"/>
        <v>0.29764508172440074</v>
      </c>
      <c r="E19" s="1">
        <f t="shared" si="1"/>
        <v>0.81357932265372979</v>
      </c>
      <c r="F19" s="22">
        <v>26.512420155036601</v>
      </c>
      <c r="G19" s="25">
        <v>26.565658393110301</v>
      </c>
      <c r="H19" s="6">
        <f t="shared" si="2"/>
        <v>26.539039274073453</v>
      </c>
      <c r="I19" s="1">
        <f t="shared" si="3"/>
        <v>-5.4609607259265474</v>
      </c>
      <c r="J19" s="1">
        <f t="shared" si="4"/>
        <v>44.046660164980452</v>
      </c>
      <c r="K19" s="12">
        <f t="shared" si="5"/>
        <v>5413.9355485718634</v>
      </c>
    </row>
    <row r="20" spans="1:14">
      <c r="B20" s="7">
        <v>10.695026147619799</v>
      </c>
      <c r="C20" s="4">
        <f t="shared" si="6"/>
        <v>10.695026147619799</v>
      </c>
      <c r="D20" s="1">
        <f t="shared" si="0"/>
        <v>-2.3049738523802006</v>
      </c>
      <c r="E20" s="1">
        <f t="shared" si="1"/>
        <v>4.9415849856738019</v>
      </c>
      <c r="F20" s="22">
        <v>23.073133860484699</v>
      </c>
      <c r="G20" s="22">
        <v>23.190305251493399</v>
      </c>
      <c r="H20" s="6">
        <f t="shared" si="2"/>
        <v>23.131719555989051</v>
      </c>
      <c r="I20" s="1">
        <f t="shared" si="3"/>
        <v>-8.8682804440109493</v>
      </c>
      <c r="J20" s="1">
        <f t="shared" si="4"/>
        <v>467.32436400975274</v>
      </c>
      <c r="K20" s="12">
        <f t="shared" si="5"/>
        <v>9456.9731243027782</v>
      </c>
    </row>
    <row r="21" spans="1:14">
      <c r="B21" s="7">
        <v>11.508326092595899</v>
      </c>
      <c r="C21" s="4">
        <f t="shared" si="6"/>
        <v>11.508326092595899</v>
      </c>
      <c r="D21" s="1">
        <f t="shared" si="0"/>
        <v>-1.4916739074041008</v>
      </c>
      <c r="E21" s="1">
        <f t="shared" si="1"/>
        <v>2.8121506971032399</v>
      </c>
      <c r="F21" s="22">
        <v>22.419435996755698</v>
      </c>
      <c r="G21" s="22">
        <v>22.665409592040501</v>
      </c>
      <c r="H21" s="6">
        <f t="shared" si="2"/>
        <v>22.542422794398099</v>
      </c>
      <c r="I21" s="1">
        <f t="shared" si="3"/>
        <v>-9.4575772056019005</v>
      </c>
      <c r="J21" s="1">
        <f t="shared" si="4"/>
        <v>703.09567298534444</v>
      </c>
      <c r="K21" s="12">
        <f t="shared" si="5"/>
        <v>25002.062432486076</v>
      </c>
    </row>
    <row r="22" spans="1:14">
      <c r="A22" s="1" t="s">
        <v>11</v>
      </c>
      <c r="B22" s="7">
        <v>12.599863702446401</v>
      </c>
      <c r="C22" s="4">
        <f t="shared" si="6"/>
        <v>12.599863702446401</v>
      </c>
      <c r="D22" s="1">
        <f t="shared" si="0"/>
        <v>-0.40013629755359936</v>
      </c>
      <c r="E22" s="1">
        <f t="shared" si="1"/>
        <v>1.3196325762016639</v>
      </c>
      <c r="F22" s="22">
        <v>31.480751369445699</v>
      </c>
      <c r="G22" s="22">
        <v>31.831823153398801</v>
      </c>
      <c r="H22" s="6">
        <f t="shared" si="2"/>
        <v>31.65628726142225</v>
      </c>
      <c r="I22" s="1">
        <f t="shared" si="3"/>
        <v>-0.34371273857775009</v>
      </c>
      <c r="J22" s="1">
        <f t="shared" si="4"/>
        <v>1.2690181810113303</v>
      </c>
      <c r="K22" s="12">
        <f t="shared" si="5"/>
        <v>96.164508507662163</v>
      </c>
      <c r="L22" s="1">
        <f>AVERAGE(K22:K26)</f>
        <v>2894.7656981940149</v>
      </c>
      <c r="M22" s="1">
        <f>STDEV(K22:K26)/2.25</f>
        <v>2079.8442878182773</v>
      </c>
      <c r="N22" s="1">
        <f>TTEST(K3:K7,K22:K26,2,2)</f>
        <v>0.70770042894537544</v>
      </c>
    </row>
    <row r="23" spans="1:14">
      <c r="B23" s="7">
        <v>13.9537155914318</v>
      </c>
      <c r="C23" s="4">
        <f t="shared" si="6"/>
        <v>13.9537155914318</v>
      </c>
      <c r="D23" s="1">
        <f t="shared" si="0"/>
        <v>0.95371559143180029</v>
      </c>
      <c r="E23" s="1">
        <f t="shared" si="1"/>
        <v>0.51630103974639141</v>
      </c>
      <c r="F23" s="22">
        <v>30.041364002639501</v>
      </c>
      <c r="G23" s="22">
        <v>30.368052577672501</v>
      </c>
      <c r="H23" s="6">
        <f t="shared" si="2"/>
        <v>30.204708290155999</v>
      </c>
      <c r="I23" s="1">
        <f t="shared" si="3"/>
        <v>-1.7952917098440011</v>
      </c>
      <c r="J23" s="1">
        <f t="shared" si="4"/>
        <v>3.470856477399757</v>
      </c>
      <c r="K23" s="12">
        <f t="shared" si="5"/>
        <v>672.25440396258978</v>
      </c>
      <c r="L23" s="1">
        <f>100*L22/L3</f>
        <v>71.007336618232301</v>
      </c>
      <c r="M23" s="1">
        <f>100*M22/L3</f>
        <v>51.017670808645136</v>
      </c>
    </row>
    <row r="24" spans="1:14">
      <c r="B24" s="7">
        <v>14.302725475328</v>
      </c>
      <c r="C24" s="4">
        <f t="shared" si="6"/>
        <v>14.302725475328</v>
      </c>
      <c r="D24" s="1">
        <f t="shared" si="0"/>
        <v>1.3027254753279998</v>
      </c>
      <c r="E24" s="1">
        <f t="shared" si="1"/>
        <v>0.40535968687868029</v>
      </c>
      <c r="F24" s="22">
        <v>29.375161120376301</v>
      </c>
      <c r="G24" s="22">
        <v>29.410337124250098</v>
      </c>
      <c r="H24" s="6">
        <f t="shared" si="2"/>
        <v>29.392749122313198</v>
      </c>
      <c r="I24" s="1">
        <f t="shared" si="3"/>
        <v>-2.607250877686802</v>
      </c>
      <c r="J24" s="1">
        <f t="shared" si="4"/>
        <v>6.0934144819814406</v>
      </c>
      <c r="K24" s="12">
        <f t="shared" si="5"/>
        <v>1503.211759635371</v>
      </c>
    </row>
    <row r="25" spans="1:14">
      <c r="B25" s="7">
        <v>13.301679407183901</v>
      </c>
      <c r="C25" s="4">
        <f t="shared" si="6"/>
        <v>13.301679407183901</v>
      </c>
      <c r="D25" s="1">
        <f t="shared" si="0"/>
        <v>0.30167940718390085</v>
      </c>
      <c r="E25" s="1">
        <f t="shared" si="1"/>
        <v>0.81130742266519829</v>
      </c>
      <c r="F25" s="22">
        <v>29</v>
      </c>
      <c r="G25" s="22">
        <v>29</v>
      </c>
      <c r="H25" s="6">
        <f t="shared" si="2"/>
        <v>29</v>
      </c>
      <c r="I25" s="1">
        <f t="shared" si="3"/>
        <v>-3</v>
      </c>
      <c r="J25" s="1">
        <f t="shared" si="4"/>
        <v>8</v>
      </c>
      <c r="K25" s="12">
        <f t="shared" si="5"/>
        <v>986.06271513201159</v>
      </c>
    </row>
    <row r="26" spans="1:14">
      <c r="B26" s="4">
        <v>13.435859508719901</v>
      </c>
      <c r="C26" s="4">
        <f t="shared" si="6"/>
        <v>13.435859508719901</v>
      </c>
      <c r="D26" s="1">
        <f t="shared" si="0"/>
        <v>0.43585950871990065</v>
      </c>
      <c r="E26" s="1">
        <f t="shared" si="1"/>
        <v>0.73925320144741735</v>
      </c>
      <c r="F26" s="22">
        <v>25.692648666793399</v>
      </c>
      <c r="G26" s="22">
        <v>25.560206706056402</v>
      </c>
      <c r="H26" s="6">
        <f t="shared" si="2"/>
        <v>25.626427686424901</v>
      </c>
      <c r="I26" s="1">
        <f t="shared" si="3"/>
        <v>-6.3735723135750995</v>
      </c>
      <c r="J26" s="1">
        <f t="shared" si="4"/>
        <v>82.915637833009669</v>
      </c>
      <c r="K26" s="12">
        <f t="shared" si="5"/>
        <v>11216.13510373244</v>
      </c>
    </row>
    <row r="27" spans="1:14">
      <c r="B27" s="1">
        <f>AVERAGE(B3:B26)</f>
        <v>12.942774104768233</v>
      </c>
      <c r="F27" s="22"/>
      <c r="G27" s="26"/>
      <c r="H27" s="1">
        <f>AVERAGE(H3:H26)</f>
        <v>26.100792687111863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="80" zoomScaleNormal="80" workbookViewId="0">
      <selection activeCell="P9" sqref="P9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5">
      <c r="A1" s="2" t="s">
        <v>0</v>
      </c>
      <c r="F1" s="2" t="s">
        <v>12</v>
      </c>
    </row>
    <row r="2" spans="1:15">
      <c r="B2" s="1" t="s">
        <v>2</v>
      </c>
      <c r="C2" s="1" t="s">
        <v>23</v>
      </c>
      <c r="D2" s="1" t="s">
        <v>3</v>
      </c>
      <c r="E2" s="1" t="s">
        <v>4</v>
      </c>
      <c r="F2" s="1" t="s">
        <v>2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5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6">
        <v>13.155067113391301</v>
      </c>
      <c r="G3" s="6">
        <f>F3</f>
        <v>13.155067113391301</v>
      </c>
      <c r="H3" s="1">
        <f>G3-14</f>
        <v>-0.84493288660869936</v>
      </c>
      <c r="I3" s="1">
        <f>2^(-H3)</f>
        <v>1.7961811864491286</v>
      </c>
      <c r="J3" s="12">
        <f>I3/E3*100</f>
        <v>112.51058076844045</v>
      </c>
      <c r="K3" s="1">
        <f>AVERAGE(J3:J7)</f>
        <v>96.358157571643034</v>
      </c>
      <c r="L3" s="1">
        <f>STDEV(J3:J7)/2.25</f>
        <v>8.5927215703999433</v>
      </c>
      <c r="O3" s="9"/>
    </row>
    <row r="4" spans="1:15">
      <c r="B4" s="4">
        <v>12.156780268414099</v>
      </c>
      <c r="C4" s="4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6">
        <v>12.497372380803199</v>
      </c>
      <c r="G4" s="6">
        <v>13</v>
      </c>
      <c r="H4" s="1">
        <f t="shared" ref="H4:H26" si="3">G4-14</f>
        <v>-1</v>
      </c>
      <c r="I4" s="1">
        <f t="shared" ref="I4:I26" si="4">2^(-H4)</f>
        <v>2</v>
      </c>
      <c r="J4" s="12">
        <f t="shared" ref="J4:J26" si="5">I4/E4*100</f>
        <v>111.47964152470892</v>
      </c>
      <c r="K4" s="1">
        <v>100</v>
      </c>
      <c r="L4" s="1">
        <f>100*L3/K3</f>
        <v>8.9174822214831053</v>
      </c>
      <c r="O4" s="9"/>
    </row>
    <row r="5" spans="1:15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6">
        <v>13.1322100049361</v>
      </c>
      <c r="G5" s="6">
        <f t="shared" ref="G5:G26" si="6">F5</f>
        <v>13.1322100049361</v>
      </c>
      <c r="H5" s="1">
        <f t="shared" si="3"/>
        <v>-0.86778999506389987</v>
      </c>
      <c r="I5" s="1">
        <f t="shared" si="4"/>
        <v>1.8248653224556153</v>
      </c>
      <c r="J5" s="12">
        <f t="shared" si="5"/>
        <v>78.863710541585448</v>
      </c>
      <c r="O5" s="9"/>
    </row>
    <row r="6" spans="1:15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6">
        <v>16.0730921919248</v>
      </c>
      <c r="G6" s="6">
        <f t="shared" si="6"/>
        <v>16.0730921919248</v>
      </c>
      <c r="H6" s="1">
        <f t="shared" si="3"/>
        <v>2.0730921919248004</v>
      </c>
      <c r="I6" s="1">
        <f t="shared" si="4"/>
        <v>0.23764958840210768</v>
      </c>
      <c r="J6" s="12">
        <f t="shared" si="5"/>
        <v>72.081600512981836</v>
      </c>
      <c r="O6" s="9"/>
    </row>
    <row r="7" spans="1:15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6">
        <v>14.3988336139038</v>
      </c>
      <c r="G7" s="6">
        <f t="shared" si="6"/>
        <v>14.3988336139038</v>
      </c>
      <c r="H7" s="1">
        <f t="shared" si="3"/>
        <v>0.39883361390380045</v>
      </c>
      <c r="I7" s="1">
        <f t="shared" si="4"/>
        <v>0.75847124217210549</v>
      </c>
      <c r="J7" s="12">
        <f t="shared" si="5"/>
        <v>106.85525451049858</v>
      </c>
      <c r="O7" s="9"/>
    </row>
    <row r="8" spans="1:15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6">
        <v>13.7009657228735</v>
      </c>
      <c r="G8" s="6">
        <f t="shared" si="6"/>
        <v>13.7009657228735</v>
      </c>
      <c r="H8" s="1">
        <f t="shared" si="3"/>
        <v>-0.29903427712650021</v>
      </c>
      <c r="I8" s="1">
        <f t="shared" si="4"/>
        <v>1.2303205757055979</v>
      </c>
      <c r="J8" s="12">
        <f t="shared" si="5"/>
        <v>84.929070523800092</v>
      </c>
      <c r="K8" s="1">
        <f>AVERAGE(J8:J12)</f>
        <v>71.19488373315933</v>
      </c>
      <c r="L8" s="1">
        <f>STDEV(J8:J12)/2.25</f>
        <v>13.798265897564235</v>
      </c>
      <c r="M8" s="13">
        <f>TTEST(J3:J7,J8:J12,2,2)</f>
        <v>0.16250045713811223</v>
      </c>
      <c r="O8" s="9"/>
    </row>
    <row r="9" spans="1:15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6">
        <v>14.6890497971856</v>
      </c>
      <c r="G9" s="6">
        <f t="shared" si="6"/>
        <v>14.6890497971856</v>
      </c>
      <c r="H9" s="1">
        <f t="shared" si="3"/>
        <v>0.6890497971856</v>
      </c>
      <c r="I9" s="1">
        <f t="shared" si="4"/>
        <v>0.62026223903369582</v>
      </c>
      <c r="J9" s="12">
        <f t="shared" si="5"/>
        <v>57.079450467441539</v>
      </c>
      <c r="K9" s="1">
        <f>100*K8/K3</f>
        <v>73.8856839185882</v>
      </c>
      <c r="L9" s="1">
        <f>100*L8/K3</f>
        <v>14.319769332767823</v>
      </c>
      <c r="O9" s="9"/>
    </row>
    <row r="10" spans="1:15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6">
        <v>13.7296215842628</v>
      </c>
      <c r="G10" s="6">
        <f t="shared" si="6"/>
        <v>13.7296215842628</v>
      </c>
      <c r="H10" s="1">
        <f t="shared" si="3"/>
        <v>-0.27037841573720023</v>
      </c>
      <c r="I10" s="1">
        <f t="shared" si="4"/>
        <v>1.2061241499162765</v>
      </c>
      <c r="J10" s="12">
        <f t="shared" si="5"/>
        <v>55.667270642786548</v>
      </c>
      <c r="O10" s="9"/>
    </row>
    <row r="11" spans="1:15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6">
        <v>17.677719490449</v>
      </c>
      <c r="G11" s="6">
        <f t="shared" si="6"/>
        <v>17.677719490449</v>
      </c>
      <c r="H11" s="1">
        <f t="shared" si="3"/>
        <v>3.6777194904490003</v>
      </c>
      <c r="I11" s="1">
        <f t="shared" si="4"/>
        <v>7.814408633344623E-2</v>
      </c>
      <c r="J11" s="12">
        <f t="shared" si="5"/>
        <v>39.779814831353171</v>
      </c>
      <c r="O11" s="9"/>
    </row>
    <row r="12" spans="1:15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6">
        <v>15.149831836643999</v>
      </c>
      <c r="G12" s="6">
        <f t="shared" si="6"/>
        <v>15.149831836643999</v>
      </c>
      <c r="H12" s="1">
        <f t="shared" si="3"/>
        <v>1.1498318366439992</v>
      </c>
      <c r="I12" s="1">
        <f t="shared" si="4"/>
        <v>0.45067776012520905</v>
      </c>
      <c r="J12" s="12">
        <f t="shared" si="5"/>
        <v>118.51881220041531</v>
      </c>
      <c r="O12" s="9"/>
    </row>
    <row r="13" spans="1:15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6">
        <v>14.951359780149801</v>
      </c>
      <c r="G13" s="6">
        <f t="shared" si="6"/>
        <v>14.951359780149801</v>
      </c>
      <c r="H13" s="1">
        <f t="shared" si="3"/>
        <v>0.95135978014980083</v>
      </c>
      <c r="I13" s="1">
        <f t="shared" si="4"/>
        <v>0.51714480879645186</v>
      </c>
      <c r="J13" s="12">
        <f t="shared" si="5"/>
        <v>103.80871177554044</v>
      </c>
      <c r="K13" s="1">
        <f>AVERAGE(J13:J16)</f>
        <v>101.07555491478544</v>
      </c>
      <c r="L13" s="1">
        <f>STDEV(J13:J16)/2</f>
        <v>4.275650763595495</v>
      </c>
      <c r="M13" s="13">
        <f>TTEST(J3:J7,J13:J16,2,2)</f>
        <v>0.66677073318982161</v>
      </c>
      <c r="O13" s="9"/>
    </row>
    <row r="14" spans="1:15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6">
        <v>13.471305157515401</v>
      </c>
      <c r="G14" s="6">
        <f t="shared" si="6"/>
        <v>13.471305157515401</v>
      </c>
      <c r="H14" s="1">
        <f t="shared" si="3"/>
        <v>-0.52869484248459919</v>
      </c>
      <c r="I14" s="1">
        <f t="shared" si="4"/>
        <v>1.4426235122019164</v>
      </c>
      <c r="J14" s="12">
        <f t="shared" si="5"/>
        <v>90.224377996895541</v>
      </c>
      <c r="K14" s="1">
        <f>100*K13/K3</f>
        <v>104.89569068361959</v>
      </c>
      <c r="L14" s="1">
        <f>100*L13/K3</f>
        <v>4.4372483569089782</v>
      </c>
      <c r="O14" s="9"/>
    </row>
    <row r="15" spans="1:15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6">
        <v>14.3064065871725</v>
      </c>
      <c r="G15" s="6">
        <f t="shared" si="6"/>
        <v>14.3064065871725</v>
      </c>
      <c r="H15" s="1">
        <f t="shared" si="3"/>
        <v>0.30640658717249991</v>
      </c>
      <c r="I15" s="1">
        <f t="shared" si="4"/>
        <v>0.80865341769588139</v>
      </c>
      <c r="J15" s="12">
        <f t="shared" si="5"/>
        <v>99.602614036396304</v>
      </c>
      <c r="O15" s="9"/>
    </row>
    <row r="16" spans="1:15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6">
        <v>13.388638432468801</v>
      </c>
      <c r="G16" s="6">
        <f t="shared" si="6"/>
        <v>13.388638432468801</v>
      </c>
      <c r="H16" s="1">
        <f t="shared" si="3"/>
        <v>-0.61136156753119941</v>
      </c>
      <c r="I16" s="1">
        <f t="shared" si="4"/>
        <v>1.5277003215005565</v>
      </c>
      <c r="J16" s="12">
        <f t="shared" si="5"/>
        <v>110.66651585030949</v>
      </c>
      <c r="O16" s="9"/>
    </row>
    <row r="17" spans="1:15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6">
        <v>12.2263953111579</v>
      </c>
      <c r="G17" s="9">
        <f t="shared" si="6"/>
        <v>12.2263953111579</v>
      </c>
      <c r="H17" s="1">
        <f t="shared" si="3"/>
        <v>-1.7736046888421004</v>
      </c>
      <c r="I17" s="1">
        <f t="shared" si="4"/>
        <v>3.4190717274119322</v>
      </c>
      <c r="J17" s="12">
        <f t="shared" si="5"/>
        <v>103.62536716085788</v>
      </c>
      <c r="K17" s="1">
        <f>AVERAGE(J17:J21)</f>
        <v>159.61341199717688</v>
      </c>
      <c r="L17" s="1">
        <f>STDEV(J17:J21)/2.25</f>
        <v>24.014894709387303</v>
      </c>
      <c r="M17" s="1">
        <f>TTEST(J3:J7,J17:J21,2,2)</f>
        <v>3.9033499497753595E-2</v>
      </c>
      <c r="O17" s="9"/>
    </row>
    <row r="18" spans="1:15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6">
        <v>14.2329543938966</v>
      </c>
      <c r="G18" s="9">
        <v>13</v>
      </c>
      <c r="H18" s="1">
        <f t="shared" si="3"/>
        <v>-1</v>
      </c>
      <c r="I18" s="1">
        <f t="shared" si="4"/>
        <v>2</v>
      </c>
      <c r="J18" s="12">
        <f t="shared" si="5"/>
        <v>168.2653248218439</v>
      </c>
      <c r="K18" s="1">
        <f>100*K17/K3</f>
        <v>165.64597748613352</v>
      </c>
      <c r="L18" s="1">
        <f>100*L17/K3</f>
        <v>24.922534131614174</v>
      </c>
      <c r="O18" s="9"/>
    </row>
    <row r="19" spans="1:15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6">
        <v>15.384446954784201</v>
      </c>
      <c r="G19" s="9">
        <v>13</v>
      </c>
      <c r="H19" s="1">
        <f t="shared" si="3"/>
        <v>-1</v>
      </c>
      <c r="I19" s="1">
        <f t="shared" si="4"/>
        <v>2</v>
      </c>
      <c r="J19" s="12">
        <f t="shared" si="5"/>
        <v>245.82728989183354</v>
      </c>
      <c r="O19" s="9"/>
    </row>
    <row r="20" spans="1:15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6">
        <v>11.3351218429966</v>
      </c>
      <c r="G20" s="6">
        <f t="shared" si="6"/>
        <v>11.3351218429966</v>
      </c>
      <c r="H20" s="1">
        <f t="shared" si="3"/>
        <v>-2.6648781570034004</v>
      </c>
      <c r="I20" s="1">
        <f t="shared" si="4"/>
        <v>6.3417374780045161</v>
      </c>
      <c r="J20" s="12">
        <f t="shared" si="5"/>
        <v>128.33407694879094</v>
      </c>
      <c r="O20" s="9"/>
    </row>
    <row r="21" spans="1:15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6">
        <v>11.904112393697099</v>
      </c>
      <c r="G21" s="6">
        <f t="shared" si="6"/>
        <v>11.904112393697099</v>
      </c>
      <c r="H21" s="1">
        <f t="shared" si="3"/>
        <v>-2.0958876063029006</v>
      </c>
      <c r="I21" s="1">
        <f t="shared" si="4"/>
        <v>4.2748909148943772</v>
      </c>
      <c r="J21" s="12">
        <f t="shared" si="5"/>
        <v>152.01500116255815</v>
      </c>
      <c r="O21" s="9"/>
    </row>
    <row r="22" spans="1:15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6">
        <v>13.240711759271299</v>
      </c>
      <c r="G22" s="6">
        <f t="shared" si="6"/>
        <v>13.240711759271299</v>
      </c>
      <c r="H22" s="1">
        <f t="shared" si="3"/>
        <v>-0.75928824072870071</v>
      </c>
      <c r="I22" s="1">
        <f t="shared" si="4"/>
        <v>1.69265534052862</v>
      </c>
      <c r="J22" s="12">
        <f t="shared" si="5"/>
        <v>128.26716853267129</v>
      </c>
      <c r="K22" s="1">
        <f>AVERAGE(J22:J26)</f>
        <v>104.96575712084105</v>
      </c>
      <c r="L22" s="1">
        <f>STDEV(J22:J26)/2.25</f>
        <v>17.905204801330136</v>
      </c>
      <c r="M22" s="1">
        <f>TTEST(J3:J7,J22:J26,2,2)</f>
        <v>0.67803883301096934</v>
      </c>
      <c r="O22" s="9"/>
    </row>
    <row r="23" spans="1:15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6">
        <v>15.236390831706</v>
      </c>
      <c r="G23" s="6">
        <f t="shared" si="6"/>
        <v>15.236390831706</v>
      </c>
      <c r="H23" s="1">
        <f t="shared" si="3"/>
        <v>1.2363908317060002</v>
      </c>
      <c r="I23" s="1">
        <f t="shared" si="4"/>
        <v>0.42443312706034414</v>
      </c>
      <c r="J23" s="12">
        <f t="shared" si="5"/>
        <v>82.206521851830274</v>
      </c>
      <c r="K23" s="1">
        <f>100*K22/K3</f>
        <v>108.93292251130704</v>
      </c>
      <c r="L23" s="1">
        <f>100*L22/K3</f>
        <v>18.58192938985729</v>
      </c>
      <c r="O23" s="9"/>
    </row>
    <row r="24" spans="1:15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6">
        <v>16.001591623066801</v>
      </c>
      <c r="G24" s="6">
        <f t="shared" si="6"/>
        <v>16.001591623066801</v>
      </c>
      <c r="H24" s="1">
        <f t="shared" si="3"/>
        <v>2.0015916230668012</v>
      </c>
      <c r="I24" s="1">
        <f t="shared" si="4"/>
        <v>0.2497243448230401</v>
      </c>
      <c r="J24" s="12">
        <f t="shared" si="5"/>
        <v>61.605619134440438</v>
      </c>
      <c r="O24" s="9"/>
    </row>
    <row r="25" spans="1:15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6">
        <v>14.4523710200938</v>
      </c>
      <c r="G25" s="6">
        <f t="shared" si="6"/>
        <v>14.4523710200938</v>
      </c>
      <c r="H25" s="1">
        <f t="shared" si="3"/>
        <v>0.45237102009379981</v>
      </c>
      <c r="I25" s="1">
        <f t="shared" si="4"/>
        <v>0.73084074859513892</v>
      </c>
      <c r="J25" s="12">
        <f t="shared" si="5"/>
        <v>90.081851611104327</v>
      </c>
      <c r="O25" s="9"/>
    </row>
    <row r="26" spans="1:15">
      <c r="B26" s="4">
        <v>13.435859508719901</v>
      </c>
      <c r="C26" s="4">
        <v>14</v>
      </c>
      <c r="D26" s="1">
        <f t="shared" si="1"/>
        <v>1</v>
      </c>
      <c r="E26" s="1">
        <f t="shared" si="2"/>
        <v>0.5</v>
      </c>
      <c r="F26" s="6">
        <v>14.2980728581376</v>
      </c>
      <c r="G26" s="6">
        <f t="shared" si="6"/>
        <v>14.2980728581376</v>
      </c>
      <c r="H26" s="1">
        <f t="shared" si="3"/>
        <v>0.29807285813759954</v>
      </c>
      <c r="I26" s="1">
        <f t="shared" si="4"/>
        <v>0.81333812237079439</v>
      </c>
      <c r="J26" s="12">
        <f t="shared" si="5"/>
        <v>162.66762447415888</v>
      </c>
      <c r="O26" s="9"/>
    </row>
    <row r="27" spans="1:15">
      <c r="B27" s="1">
        <f>AVERAGE(B3:B26)</f>
        <v>12.942774104768233</v>
      </c>
      <c r="F27" s="1">
        <f>AVERAGE(F3:F26)</f>
        <v>14.109735111770354</v>
      </c>
    </row>
    <row r="30" spans="1:15">
      <c r="D30" s="2"/>
    </row>
  </sheetData>
  <pageMargins left="0.7" right="0.7" top="0.75" bottom="0.75" header="0.3" footer="0.3"/>
  <pageSetup paperSize="9" orientation="portrait" horizontalDpi="2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N3" sqref="N3:N26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2" width="9.42578125" style="1" customWidth="1"/>
    <col min="13" max="13" width="9.42578125" style="16" customWidth="1"/>
    <col min="14" max="16384" width="9" style="1"/>
  </cols>
  <sheetData>
    <row r="1" spans="1:14">
      <c r="A1" s="2" t="s">
        <v>0</v>
      </c>
      <c r="F1" s="2" t="s">
        <v>13</v>
      </c>
    </row>
    <row r="2" spans="1:14">
      <c r="B2" s="1" t="s">
        <v>2</v>
      </c>
      <c r="C2" s="1" t="s">
        <v>23</v>
      </c>
      <c r="D2" s="1" t="s">
        <v>3</v>
      </c>
      <c r="E2" s="1" t="s">
        <v>4</v>
      </c>
      <c r="F2" s="1" t="s">
        <v>2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6" t="s">
        <v>6</v>
      </c>
    </row>
    <row r="3" spans="1:14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6">
        <v>27.233170890489799</v>
      </c>
      <c r="G3" s="6">
        <f>F3</f>
        <v>27.233170890489799</v>
      </c>
      <c r="H3" s="1">
        <f>G3-27</f>
        <v>0.23317089048979867</v>
      </c>
      <c r="I3" s="1">
        <f>2^(-H3)</f>
        <v>0.85076294874278979</v>
      </c>
      <c r="J3" s="12">
        <f>I3/E3*100</f>
        <v>53.290744932336587</v>
      </c>
      <c r="K3" s="1">
        <f>AVERAGE(J3:J7)</f>
        <v>47.986350097248746</v>
      </c>
      <c r="L3" s="1">
        <f>STDEV(J3:J7)/2.25</f>
        <v>7.783759724685372</v>
      </c>
      <c r="N3" s="9"/>
    </row>
    <row r="4" spans="1:14">
      <c r="B4" s="4">
        <v>12.156780268414099</v>
      </c>
      <c r="C4" s="4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6">
        <v>26.8150333524096</v>
      </c>
      <c r="G4" s="6">
        <f t="shared" ref="G4:G26" si="3">F4</f>
        <v>26.8150333524096</v>
      </c>
      <c r="H4" s="1">
        <f t="shared" ref="H4:H26" si="4">G4-27</f>
        <v>-0.18496664759040016</v>
      </c>
      <c r="I4" s="1">
        <f t="shared" ref="I4:I26" si="5">2^(-H4)</f>
        <v>1.1367906924587245</v>
      </c>
      <c r="J4" s="12">
        <f t="shared" ref="J4:J26" si="6">I4/E4*100</f>
        <v>63.364509441962127</v>
      </c>
      <c r="K4" s="1">
        <v>100</v>
      </c>
      <c r="L4" s="1">
        <f>100*L3/K3</f>
        <v>16.220778844214799</v>
      </c>
      <c r="N4" s="9"/>
    </row>
    <row r="5" spans="1:14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6">
        <v>27.261412473966999</v>
      </c>
      <c r="G5" s="6">
        <f t="shared" si="3"/>
        <v>27.261412473966999</v>
      </c>
      <c r="H5" s="1">
        <f t="shared" si="4"/>
        <v>0.26141247396699896</v>
      </c>
      <c r="I5" s="1">
        <f t="shared" si="5"/>
        <v>0.83427072474366415</v>
      </c>
      <c r="J5" s="12">
        <f t="shared" si="6"/>
        <v>36.053994856435928</v>
      </c>
      <c r="N5" s="9"/>
    </row>
    <row r="6" spans="1:14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6">
        <v>29.258698556178899</v>
      </c>
      <c r="G6" s="6">
        <f t="shared" si="3"/>
        <v>29.258698556178899</v>
      </c>
      <c r="H6" s="1">
        <f t="shared" si="4"/>
        <v>2.2586985561788993</v>
      </c>
      <c r="I6" s="1">
        <f t="shared" si="5"/>
        <v>0.20896039638576233</v>
      </c>
      <c r="J6" s="12">
        <f t="shared" si="6"/>
        <v>63.379869145101665</v>
      </c>
      <c r="N6" s="9"/>
    </row>
    <row r="7" spans="1:14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6">
        <v>29.562876050662499</v>
      </c>
      <c r="G7" s="6">
        <f t="shared" si="3"/>
        <v>29.562876050662499</v>
      </c>
      <c r="H7" s="1">
        <f t="shared" si="4"/>
        <v>2.5628760506624992</v>
      </c>
      <c r="I7" s="1">
        <f t="shared" si="5"/>
        <v>0.16923782434729476</v>
      </c>
      <c r="J7" s="12">
        <f t="shared" si="6"/>
        <v>23.842632110407404</v>
      </c>
      <c r="N7" s="9"/>
    </row>
    <row r="8" spans="1:14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6">
        <v>27.982238956425899</v>
      </c>
      <c r="G8" s="6">
        <f t="shared" si="3"/>
        <v>27.982238956425899</v>
      </c>
      <c r="H8" s="1">
        <f t="shared" si="4"/>
        <v>0.98223895642589909</v>
      </c>
      <c r="I8" s="1">
        <f t="shared" si="5"/>
        <v>0.50619355489425799</v>
      </c>
      <c r="J8" s="12">
        <f t="shared" si="6"/>
        <v>34.942558038299993</v>
      </c>
      <c r="K8" s="1">
        <f>AVERAGE(J8:J12)</f>
        <v>43.399783064617814</v>
      </c>
      <c r="L8" s="1">
        <f>STDEV(J8:J12)/2.25</f>
        <v>8.4702603386608271</v>
      </c>
      <c r="M8" s="16">
        <f>TTEST(J3:J7,J8:J12,2,2)</f>
        <v>0.70228733584538294</v>
      </c>
      <c r="N8" s="9"/>
    </row>
    <row r="9" spans="1:14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6">
        <v>27.647747086127001</v>
      </c>
      <c r="G9" s="6">
        <f t="shared" si="3"/>
        <v>27.647747086127001</v>
      </c>
      <c r="H9" s="1">
        <f t="shared" si="4"/>
        <v>0.64774708612700138</v>
      </c>
      <c r="I9" s="1">
        <f t="shared" si="5"/>
        <v>0.63827626861010789</v>
      </c>
      <c r="J9" s="12">
        <f t="shared" si="6"/>
        <v>58.737186251144436</v>
      </c>
      <c r="K9" s="1">
        <f>100*K8/K3</f>
        <v>90.441933959686807</v>
      </c>
      <c r="L9" s="1">
        <f>100*L8/K3</f>
        <v>17.651395285315651</v>
      </c>
      <c r="N9" s="9"/>
    </row>
    <row r="10" spans="1:14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6">
        <v>26.889032510074301</v>
      </c>
      <c r="G10" s="6">
        <f t="shared" si="3"/>
        <v>26.889032510074301</v>
      </c>
      <c r="H10" s="1">
        <f t="shared" si="4"/>
        <v>-0.11096748992569871</v>
      </c>
      <c r="I10" s="1">
        <f t="shared" si="5"/>
        <v>1.0799522236276407</v>
      </c>
      <c r="J10" s="12">
        <f t="shared" si="6"/>
        <v>49.84395073934315</v>
      </c>
      <c r="N10" s="9"/>
    </row>
    <row r="11" spans="1:14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6">
        <v>32.163749950489802</v>
      </c>
      <c r="G11" s="6">
        <f t="shared" si="3"/>
        <v>32.163749950489802</v>
      </c>
      <c r="H11" s="1">
        <f t="shared" si="4"/>
        <v>5.1637499504898017</v>
      </c>
      <c r="I11" s="1">
        <f t="shared" si="5"/>
        <v>2.7896927566074849E-2</v>
      </c>
      <c r="J11" s="12">
        <f t="shared" si="6"/>
        <v>14.201133636738868</v>
      </c>
      <c r="N11" s="9"/>
    </row>
    <row r="12" spans="1:14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6">
        <v>29.149474476594801</v>
      </c>
      <c r="G12" s="6">
        <f t="shared" si="3"/>
        <v>29.149474476594801</v>
      </c>
      <c r="H12" s="1">
        <f t="shared" si="4"/>
        <v>2.1494744765948006</v>
      </c>
      <c r="I12" s="1">
        <f t="shared" si="5"/>
        <v>0.2253947041177338</v>
      </c>
      <c r="J12" s="12">
        <f t="shared" si="6"/>
        <v>59.274086657562641</v>
      </c>
      <c r="N12" s="9"/>
    </row>
    <row r="13" spans="1:14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6">
        <v>28.380144409517499</v>
      </c>
      <c r="G13" s="6">
        <f t="shared" si="3"/>
        <v>28.380144409517499</v>
      </c>
      <c r="H13" s="1">
        <f t="shared" si="4"/>
        <v>1.3801444095174986</v>
      </c>
      <c r="I13" s="1">
        <f t="shared" si="5"/>
        <v>0.38418033807883556</v>
      </c>
      <c r="J13" s="12">
        <f t="shared" si="6"/>
        <v>77.118179100107326</v>
      </c>
      <c r="K13" s="1">
        <f>AVERAGE(J13:J16)</f>
        <v>72.355974387731791</v>
      </c>
      <c r="L13" s="1">
        <f>STDEV(J13:J16)/2</f>
        <v>1.9721974826341548</v>
      </c>
      <c r="M13" s="16">
        <f>TTEST(J3:J7,J13:J16,2,2)</f>
        <v>3.0938358109674297E-2</v>
      </c>
      <c r="N13" s="9"/>
    </row>
    <row r="14" spans="1:14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6">
        <v>26.7740162168996</v>
      </c>
      <c r="G14" s="6">
        <f t="shared" si="3"/>
        <v>26.7740162168996</v>
      </c>
      <c r="H14" s="1">
        <f t="shared" si="4"/>
        <v>-0.2259837831003999</v>
      </c>
      <c r="I14" s="1">
        <f t="shared" si="5"/>
        <v>1.1695745171438465</v>
      </c>
      <c r="J14" s="12">
        <f t="shared" si="6"/>
        <v>73.147382139404186</v>
      </c>
      <c r="K14" s="1">
        <f>100*K13/K3</f>
        <v>150.78449234229268</v>
      </c>
      <c r="L14" s="1">
        <f>100*L13/K3</f>
        <v>4.1099135038137211</v>
      </c>
      <c r="N14" s="9"/>
    </row>
    <row r="15" spans="1:14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6">
        <v>27.7831803058445</v>
      </c>
      <c r="G15" s="6">
        <f t="shared" si="3"/>
        <v>27.7831803058445</v>
      </c>
      <c r="H15" s="1">
        <f t="shared" si="4"/>
        <v>0.78318030584449971</v>
      </c>
      <c r="I15" s="1">
        <f t="shared" si="5"/>
        <v>0.58108442616787037</v>
      </c>
      <c r="J15" s="12">
        <f t="shared" si="6"/>
        <v>71.572723932919573</v>
      </c>
      <c r="N15" s="9"/>
    </row>
    <row r="16" spans="1:14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6">
        <v>27.100069143752801</v>
      </c>
      <c r="G16" s="6">
        <f t="shared" si="3"/>
        <v>27.100069143752801</v>
      </c>
      <c r="H16" s="1">
        <f t="shared" si="4"/>
        <v>0.10006914375280118</v>
      </c>
      <c r="I16" s="1">
        <f t="shared" si="5"/>
        <v>0.93298827532530182</v>
      </c>
      <c r="J16" s="12">
        <f t="shared" si="6"/>
        <v>67.585612378496066</v>
      </c>
      <c r="N16" s="9"/>
    </row>
    <row r="17" spans="1:14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6">
        <v>25.297596967992298</v>
      </c>
      <c r="G17" s="6">
        <f t="shared" si="3"/>
        <v>25.297596967992298</v>
      </c>
      <c r="H17" s="1">
        <f t="shared" si="4"/>
        <v>-1.7024030320077017</v>
      </c>
      <c r="I17" s="1">
        <f t="shared" si="5"/>
        <v>3.2544258235735883</v>
      </c>
      <c r="J17" s="12">
        <f t="shared" si="6"/>
        <v>98.635272305581353</v>
      </c>
      <c r="K17" s="1">
        <f>AVERAGE(J17:J21)</f>
        <v>56.711574339164187</v>
      </c>
      <c r="L17" s="1">
        <f>STDEV(J17:J21)/2.25</f>
        <v>11.399476759138885</v>
      </c>
      <c r="M17" s="16">
        <f>TTEST(J3:J7,J17:J21,2,2)</f>
        <v>0.54738914618160184</v>
      </c>
      <c r="N17" s="9"/>
    </row>
    <row r="18" spans="1:14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6">
        <v>27.662895095041499</v>
      </c>
      <c r="G18" s="6">
        <f t="shared" si="3"/>
        <v>27.662895095041499</v>
      </c>
      <c r="H18" s="1">
        <f t="shared" si="4"/>
        <v>0.66289509504149891</v>
      </c>
      <c r="I18" s="1">
        <f t="shared" si="5"/>
        <v>0.63160955647438122</v>
      </c>
      <c r="J18" s="12">
        <f t="shared" si="6"/>
        <v>53.138993590371264</v>
      </c>
      <c r="K18" s="1">
        <f>100*K17/K3</f>
        <v>118.18272117848717</v>
      </c>
      <c r="L18" s="1">
        <f>100*L17/K3</f>
        <v>23.755665384086932</v>
      </c>
      <c r="N18" s="9"/>
    </row>
    <row r="19" spans="1:14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11">
        <v>29.116914062851802</v>
      </c>
      <c r="G19" s="6">
        <f t="shared" si="3"/>
        <v>29.116914062851802</v>
      </c>
      <c r="H19" s="1">
        <f t="shared" si="4"/>
        <v>2.1169140628518015</v>
      </c>
      <c r="I19" s="1">
        <f t="shared" si="5"/>
        <v>0.23053951163745587</v>
      </c>
      <c r="J19" s="12">
        <f t="shared" si="6"/>
        <v>28.336451679411294</v>
      </c>
      <c r="N19" s="11"/>
    </row>
    <row r="20" spans="1:14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11">
        <v>25.597913411363301</v>
      </c>
      <c r="G20" s="6">
        <f t="shared" si="3"/>
        <v>25.597913411363301</v>
      </c>
      <c r="H20" s="1">
        <f t="shared" si="4"/>
        <v>-1.4020865886366991</v>
      </c>
      <c r="I20" s="1">
        <f t="shared" si="5"/>
        <v>2.6428354260222644</v>
      </c>
      <c r="J20" s="12">
        <f t="shared" si="6"/>
        <v>53.481533428730557</v>
      </c>
      <c r="N20" s="11"/>
    </row>
    <row r="21" spans="1:14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6">
        <v>26.509318410938299</v>
      </c>
      <c r="G21" s="6">
        <f t="shared" si="3"/>
        <v>26.509318410938299</v>
      </c>
      <c r="H21" s="1">
        <f t="shared" si="4"/>
        <v>-0.49068158906170112</v>
      </c>
      <c r="I21" s="1">
        <f t="shared" si="5"/>
        <v>1.4051085505943461</v>
      </c>
      <c r="J21" s="12">
        <f t="shared" si="6"/>
        <v>49.965620691726457</v>
      </c>
      <c r="N21" s="9"/>
    </row>
    <row r="22" spans="1:14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6">
        <v>26.520645189080899</v>
      </c>
      <c r="G22" s="6">
        <f t="shared" si="3"/>
        <v>26.520645189080899</v>
      </c>
      <c r="H22" s="1">
        <f t="shared" si="4"/>
        <v>-0.47935481091910148</v>
      </c>
      <c r="I22" s="1">
        <f t="shared" si="5"/>
        <v>1.3941200611032529</v>
      </c>
      <c r="J22" s="12">
        <f t="shared" si="6"/>
        <v>105.64456245207197</v>
      </c>
      <c r="K22" s="1">
        <f>AVERAGE(J22:J26)</f>
        <v>96.004709153446825</v>
      </c>
      <c r="L22" s="1">
        <f>STDEV(J22:J26)/2.25</f>
        <v>8.2314734157267058</v>
      </c>
      <c r="M22" s="16">
        <f>TTEST(J3:J7,J22:J26,2,2)</f>
        <v>2.9465063814514522E-3</v>
      </c>
      <c r="N22" s="9"/>
    </row>
    <row r="23" spans="1:14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6">
        <v>27.872345719246201</v>
      </c>
      <c r="G23" s="6">
        <f t="shared" si="3"/>
        <v>27.872345719246201</v>
      </c>
      <c r="H23" s="1">
        <f t="shared" si="4"/>
        <v>0.87234571924620141</v>
      </c>
      <c r="I23" s="1">
        <f t="shared" si="5"/>
        <v>0.54625795171167546</v>
      </c>
      <c r="J23" s="12">
        <f t="shared" si="6"/>
        <v>105.80221801993639</v>
      </c>
      <c r="K23" s="1">
        <f>100*K22/K3</f>
        <v>200.06670430004462</v>
      </c>
      <c r="L23" s="1">
        <f>100*L22/K3</f>
        <v>17.1537810211547</v>
      </c>
      <c r="N23" s="9"/>
    </row>
    <row r="24" spans="1:14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6">
        <v>28.091307950168598</v>
      </c>
      <c r="G24" s="6">
        <f t="shared" si="3"/>
        <v>28.091307950168598</v>
      </c>
      <c r="H24" s="1">
        <f t="shared" si="4"/>
        <v>1.0913079501685985</v>
      </c>
      <c r="I24" s="1">
        <f t="shared" si="5"/>
        <v>0.4693356810150518</v>
      </c>
      <c r="J24" s="12">
        <f t="shared" si="6"/>
        <v>115.78252505299542</v>
      </c>
      <c r="N24" s="9"/>
    </row>
    <row r="25" spans="1:14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6">
        <v>27.627314265896199</v>
      </c>
      <c r="G25" s="6">
        <f t="shared" si="3"/>
        <v>27.627314265896199</v>
      </c>
      <c r="H25" s="1">
        <f t="shared" si="4"/>
        <v>0.62731426589619943</v>
      </c>
      <c r="I25" s="1">
        <f t="shared" si="5"/>
        <v>0.64738046354896306</v>
      </c>
      <c r="J25" s="12">
        <f t="shared" si="6"/>
        <v>79.794717201313844</v>
      </c>
      <c r="N25" s="9"/>
    </row>
    <row r="26" spans="1:14">
      <c r="B26" s="4">
        <v>13.435859508719901</v>
      </c>
      <c r="C26" s="4">
        <v>14</v>
      </c>
      <c r="D26" s="1">
        <f t="shared" si="1"/>
        <v>1</v>
      </c>
      <c r="E26" s="1">
        <f t="shared" si="2"/>
        <v>0.5</v>
      </c>
      <c r="F26" s="11">
        <v>28.454041057042001</v>
      </c>
      <c r="G26" s="6">
        <f t="shared" si="3"/>
        <v>28.454041057042001</v>
      </c>
      <c r="H26" s="1">
        <f t="shared" si="4"/>
        <v>1.4540410570420015</v>
      </c>
      <c r="I26" s="1">
        <f t="shared" si="5"/>
        <v>0.36499761520458229</v>
      </c>
      <c r="J26" s="12">
        <f t="shared" si="6"/>
        <v>72.999523040916458</v>
      </c>
      <c r="N26" s="11"/>
    </row>
    <row r="27" spans="1:14">
      <c r="B27" s="1">
        <f>AVERAGE(B3:B26)</f>
        <v>12.942774104768233</v>
      </c>
      <c r="F27" s="1">
        <f>AVERAGE(F3:F26)</f>
        <v>27.781297354543966</v>
      </c>
    </row>
  </sheetData>
  <pageMargins left="0.7" right="0.7" top="0.75" bottom="0.75" header="0.3" footer="0.3"/>
  <pageSetup paperSize="9" orientation="portrait" horizontalDpi="2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M22" sqref="M22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2" t="s">
        <v>14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11">
        <v>13.692665235891299</v>
      </c>
      <c r="G3" s="6">
        <f>F3</f>
        <v>13.692665235891299</v>
      </c>
      <c r="H3" s="1">
        <f>G3-14</f>
        <v>-0.30733476410870075</v>
      </c>
      <c r="I3" s="1">
        <f>2^(-H3)</f>
        <v>1.2374195772028771</v>
      </c>
      <c r="J3" s="12">
        <f>I3/E3*100</f>
        <v>77.510440670277447</v>
      </c>
      <c r="K3" s="1">
        <f>AVERAGE(J3:J7)</f>
        <v>147.53787517686604</v>
      </c>
      <c r="L3" s="1">
        <f>STDEV(J3:J7)/2.25</f>
        <v>28.723815498183153</v>
      </c>
    </row>
    <row r="4" spans="1:13">
      <c r="B4" s="4">
        <v>12.156780268414099</v>
      </c>
      <c r="C4" s="4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6">
        <v>13.4318062734498</v>
      </c>
      <c r="G4" s="6">
        <f t="shared" ref="G4:G26" si="3">F4</f>
        <v>13.4318062734498</v>
      </c>
      <c r="H4" s="1">
        <f t="shared" ref="H4:H26" si="4">G4-14</f>
        <v>-0.5681937265502004</v>
      </c>
      <c r="I4" s="1">
        <f t="shared" ref="I4:I26" si="5">2^(-H4)</f>
        <v>1.4826660903393423</v>
      </c>
      <c r="J4" s="12">
        <f t="shared" ref="J4:J26" si="6">I4/E4*100</f>
        <v>82.643542125935781</v>
      </c>
      <c r="K4" s="1">
        <v>100</v>
      </c>
      <c r="L4" s="1">
        <f>100*L3/K3</f>
        <v>19.468774010571526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11">
        <v>11.7377823788296</v>
      </c>
      <c r="G5" s="6">
        <f t="shared" si="3"/>
        <v>11.7377823788296</v>
      </c>
      <c r="H5" s="1">
        <f t="shared" si="4"/>
        <v>-2.2622176211704002</v>
      </c>
      <c r="I5" s="1">
        <f t="shared" si="5"/>
        <v>4.7972832395867497</v>
      </c>
      <c r="J5" s="12">
        <f t="shared" si="6"/>
        <v>207.32026201455236</v>
      </c>
    </row>
    <row r="6" spans="1:13">
      <c r="B6" s="4">
        <v>14.6007951424079</v>
      </c>
      <c r="C6" s="17">
        <v>13.3</v>
      </c>
      <c r="D6" s="1">
        <f t="shared" si="1"/>
        <v>0.30000000000000071</v>
      </c>
      <c r="E6" s="1">
        <f t="shared" si="2"/>
        <v>0.81225239635623503</v>
      </c>
      <c r="F6" s="6">
        <v>13.232667624179401</v>
      </c>
      <c r="G6" s="6">
        <f t="shared" si="3"/>
        <v>13.232667624179401</v>
      </c>
      <c r="H6" s="1">
        <f t="shared" si="4"/>
        <v>-0.76733237582059921</v>
      </c>
      <c r="I6" s="1">
        <f t="shared" si="5"/>
        <v>1.7021195572764578</v>
      </c>
      <c r="J6" s="12">
        <f t="shared" si="6"/>
        <v>209.55549837860343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6">
        <v>13.8104839835728</v>
      </c>
      <c r="G7" s="6">
        <f t="shared" si="3"/>
        <v>13.8104839835728</v>
      </c>
      <c r="H7" s="1">
        <f t="shared" si="4"/>
        <v>-0.18951601642720028</v>
      </c>
      <c r="I7" s="1">
        <f t="shared" si="5"/>
        <v>1.1403810859398498</v>
      </c>
      <c r="J7" s="12">
        <f t="shared" si="6"/>
        <v>160.65963269496115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6">
        <v>13.281226321617099</v>
      </c>
      <c r="G8" s="6">
        <f t="shared" si="3"/>
        <v>13.281226321617099</v>
      </c>
      <c r="H8" s="1">
        <f t="shared" si="4"/>
        <v>-0.71877367838290063</v>
      </c>
      <c r="I8" s="1">
        <f t="shared" si="5"/>
        <v>1.6457824895091437</v>
      </c>
      <c r="J8" s="12">
        <f t="shared" si="6"/>
        <v>113.60842034052425</v>
      </c>
      <c r="K8" s="1">
        <f>AVERAGE(J8:J12)</f>
        <v>131.32792590431916</v>
      </c>
      <c r="L8" s="1">
        <f>STDEV(J8:J12)/2.25</f>
        <v>14.627936562944065</v>
      </c>
      <c r="M8" s="13">
        <f>TTEST(J3:J7,J8:J12,2,2)</f>
        <v>0.63069169648972334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6">
        <v>13.8836566634071</v>
      </c>
      <c r="G9" s="6">
        <f t="shared" si="3"/>
        <v>13.8836566634071</v>
      </c>
      <c r="H9" s="1">
        <f t="shared" si="4"/>
        <v>-0.11634333659289986</v>
      </c>
      <c r="I9" s="1">
        <f t="shared" si="5"/>
        <v>1.0839839056667131</v>
      </c>
      <c r="J9" s="12">
        <f t="shared" si="6"/>
        <v>99.753300712613111</v>
      </c>
      <c r="K9" s="1">
        <f>100*K8/K3</f>
        <v>89.01302512787673</v>
      </c>
      <c r="L9" s="1">
        <f>100*L8/K3</f>
        <v>9.91469922242565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6">
        <v>12.1248374564729</v>
      </c>
      <c r="G10" s="6">
        <f t="shared" si="3"/>
        <v>12.1248374564729</v>
      </c>
      <c r="H10" s="1">
        <f t="shared" si="4"/>
        <v>-1.8751625435271002</v>
      </c>
      <c r="I10" s="1">
        <f t="shared" si="5"/>
        <v>3.6684294589652056</v>
      </c>
      <c r="J10" s="12">
        <f t="shared" si="6"/>
        <v>169.31213552134128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11">
        <v>15.629664973630801</v>
      </c>
      <c r="G11" s="6">
        <f t="shared" si="3"/>
        <v>15.629664973630801</v>
      </c>
      <c r="H11" s="1">
        <f t="shared" si="4"/>
        <v>1.6296649736308009</v>
      </c>
      <c r="I11" s="1">
        <f t="shared" si="5"/>
        <v>0.32316324474988112</v>
      </c>
      <c r="J11" s="12">
        <f t="shared" si="6"/>
        <v>164.50859738246555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6">
        <v>15.264581374585299</v>
      </c>
      <c r="G12" s="6">
        <f t="shared" si="3"/>
        <v>15.264581374585299</v>
      </c>
      <c r="H12" s="1">
        <f t="shared" si="4"/>
        <v>1.2645813745852994</v>
      </c>
      <c r="I12" s="1">
        <f t="shared" si="5"/>
        <v>0.41622012402294473</v>
      </c>
      <c r="J12" s="12">
        <f t="shared" si="6"/>
        <v>109.45717556465162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6">
        <v>15.1166655254776</v>
      </c>
      <c r="G13" s="6">
        <f t="shared" si="3"/>
        <v>15.1166655254776</v>
      </c>
      <c r="H13" s="1">
        <f t="shared" si="4"/>
        <v>1.1166655254776003</v>
      </c>
      <c r="I13" s="1">
        <f t="shared" si="5"/>
        <v>0.46115846157469487</v>
      </c>
      <c r="J13" s="12">
        <f t="shared" si="6"/>
        <v>92.570330410687092</v>
      </c>
      <c r="K13" s="1">
        <f>AVERAGE(J13:J16)</f>
        <v>89.996412453182955</v>
      </c>
      <c r="L13" s="1">
        <f>STDEV(J13:J16)/2</f>
        <v>5.7560024366196023</v>
      </c>
      <c r="M13" s="13">
        <f>TTEST(J3:J7,J13:J16,2,2)</f>
        <v>0.12628013246666764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6">
        <v>13.5256167589305</v>
      </c>
      <c r="G14" s="6">
        <f t="shared" si="3"/>
        <v>13.5256167589305</v>
      </c>
      <c r="H14" s="1">
        <f t="shared" si="4"/>
        <v>-0.47438324106949992</v>
      </c>
      <c r="I14" s="1">
        <f t="shared" si="5"/>
        <v>1.389324150244436</v>
      </c>
      <c r="J14" s="12">
        <f t="shared" si="6"/>
        <v>86.890936014582977</v>
      </c>
      <c r="K14" s="1">
        <f>100*K13/K3</f>
        <v>60.998853579324425</v>
      </c>
      <c r="L14" s="1">
        <f>100*L13/K3</f>
        <v>3.9013727354548107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6">
        <v>14.243143669007001</v>
      </c>
      <c r="G15" s="6">
        <f t="shared" si="3"/>
        <v>14.243143669007001</v>
      </c>
      <c r="H15" s="1">
        <f t="shared" si="4"/>
        <v>0.2431436690070008</v>
      </c>
      <c r="I15" s="1">
        <f t="shared" si="5"/>
        <v>0.84490224167486971</v>
      </c>
      <c r="J15" s="12">
        <f t="shared" si="6"/>
        <v>104.0674163176256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6">
        <v>13.9221373302867</v>
      </c>
      <c r="G16" s="6">
        <f t="shared" si="3"/>
        <v>13.9221373302867</v>
      </c>
      <c r="H16" s="1">
        <f t="shared" si="4"/>
        <v>-7.7862669713299582E-2</v>
      </c>
      <c r="I16" s="1">
        <f t="shared" si="5"/>
        <v>1.0554532441550566</v>
      </c>
      <c r="J16" s="12">
        <f t="shared" si="6"/>
        <v>76.456967069836139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6">
        <v>11.9547817290601</v>
      </c>
      <c r="G17" s="6">
        <f t="shared" si="3"/>
        <v>11.9547817290601</v>
      </c>
      <c r="H17" s="1">
        <f t="shared" si="4"/>
        <v>-2.0452182709399001</v>
      </c>
      <c r="I17" s="1">
        <f t="shared" si="5"/>
        <v>4.127357113869647</v>
      </c>
      <c r="J17" s="12">
        <f t="shared" si="6"/>
        <v>125.09210991384137</v>
      </c>
      <c r="K17" s="1">
        <f>AVERAGE(J17:J21)</f>
        <v>135.97759761792415</v>
      </c>
      <c r="L17" s="1">
        <f>STDEV(J17:J21)/2.25</f>
        <v>40.378825393379948</v>
      </c>
      <c r="M17" s="1">
        <f>TTEST(J3:J7,J17:J21,2,2)</f>
        <v>0.82247789973434182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6">
        <v>13.257173400184399</v>
      </c>
      <c r="G18" s="6">
        <f t="shared" si="3"/>
        <v>13.257173400184399</v>
      </c>
      <c r="H18" s="1">
        <f t="shared" si="4"/>
        <v>-0.74282659981560073</v>
      </c>
      <c r="I18" s="1">
        <f t="shared" si="5"/>
        <v>1.6734513380684837</v>
      </c>
      <c r="J18" s="12">
        <f t="shared" si="6"/>
        <v>140.79191648682138</v>
      </c>
      <c r="K18" s="1">
        <f>100*K17/K3</f>
        <v>92.164535686118825</v>
      </c>
      <c r="L18" s="1">
        <f>100*L17/K3</f>
        <v>27.368447149570549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6">
        <v>12.8714804631274</v>
      </c>
      <c r="G19" s="6">
        <f t="shared" si="3"/>
        <v>12.8714804631274</v>
      </c>
      <c r="H19" s="1">
        <f t="shared" si="4"/>
        <v>-1.1285195368726004</v>
      </c>
      <c r="I19" s="1">
        <f t="shared" si="5"/>
        <v>2.1863426723779291</v>
      </c>
      <c r="J19" s="12">
        <f t="shared" si="6"/>
        <v>268.73134696276759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6">
        <v>14.692333863431999</v>
      </c>
      <c r="G20" s="6">
        <f t="shared" si="3"/>
        <v>14.692333863431999</v>
      </c>
      <c r="H20" s="1">
        <f t="shared" si="4"/>
        <v>0.69233386343199932</v>
      </c>
      <c r="I20" s="1">
        <f t="shared" si="5"/>
        <v>0.61885191630419767</v>
      </c>
      <c r="J20" s="12">
        <f t="shared" si="6"/>
        <v>12.523348644176261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6">
        <v>12.0996222076325</v>
      </c>
      <c r="G21" s="6">
        <f t="shared" si="3"/>
        <v>12.0996222076325</v>
      </c>
      <c r="H21" s="1">
        <f t="shared" si="4"/>
        <v>-1.9003777923675003</v>
      </c>
      <c r="I21" s="1">
        <f t="shared" si="5"/>
        <v>3.7331094115247976</v>
      </c>
      <c r="J21" s="12">
        <f t="shared" si="6"/>
        <v>132.7492660820142</v>
      </c>
    </row>
    <row r="22" spans="1:13">
      <c r="A22" s="1" t="s">
        <v>11</v>
      </c>
      <c r="B22" s="7">
        <v>12.599863702446401</v>
      </c>
      <c r="C22" s="4">
        <v>14</v>
      </c>
      <c r="D22" s="1">
        <f t="shared" si="1"/>
        <v>1</v>
      </c>
      <c r="E22" s="1">
        <f t="shared" si="2"/>
        <v>0.5</v>
      </c>
      <c r="F22" s="6">
        <v>14.2382223999423</v>
      </c>
      <c r="G22" s="6">
        <f t="shared" si="3"/>
        <v>14.2382223999423</v>
      </c>
      <c r="H22" s="1">
        <f t="shared" si="4"/>
        <v>0.2382223999423001</v>
      </c>
      <c r="I22" s="1">
        <f t="shared" si="5"/>
        <v>0.84778926284832345</v>
      </c>
      <c r="J22" s="12">
        <f t="shared" si="6"/>
        <v>169.5578525696647</v>
      </c>
      <c r="K22" s="1">
        <f>AVERAGE(J22:J26)</f>
        <v>202.28545104217307</v>
      </c>
      <c r="L22" s="1">
        <f>STDEV(J22:J26)/2.25</f>
        <v>22.553415028445606</v>
      </c>
      <c r="M22" s="1">
        <f>TTEST(J3:J7,J22:J26,2,2)</f>
        <v>0.17459976794883883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6">
        <v>14.3026521735861</v>
      </c>
      <c r="G23" s="6">
        <f t="shared" si="3"/>
        <v>14.3026521735861</v>
      </c>
      <c r="H23" s="1">
        <f t="shared" si="4"/>
        <v>0.3026521735861003</v>
      </c>
      <c r="I23" s="1">
        <f t="shared" si="5"/>
        <v>0.81076056655995798</v>
      </c>
      <c r="J23" s="12">
        <f t="shared" si="6"/>
        <v>157.03252640324064</v>
      </c>
      <c r="K23" s="1">
        <f>100*K22/K3</f>
        <v>137.10747209804705</v>
      </c>
      <c r="L23" s="1">
        <f>100*L22/K3</f>
        <v>15.286525579556391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6">
        <v>14.080299088687701</v>
      </c>
      <c r="G24" s="6">
        <f t="shared" si="3"/>
        <v>14.080299088687701</v>
      </c>
      <c r="H24" s="1">
        <f t="shared" si="4"/>
        <v>8.0299088687700859E-2</v>
      </c>
      <c r="I24" s="1">
        <f t="shared" si="5"/>
        <v>0.9458615374966941</v>
      </c>
      <c r="J24" s="12">
        <f t="shared" si="6"/>
        <v>233.33882675407241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6">
        <v>13.4929035643903</v>
      </c>
      <c r="G25" s="6">
        <f t="shared" si="3"/>
        <v>13.4929035643903</v>
      </c>
      <c r="H25" s="1">
        <f t="shared" si="4"/>
        <v>-0.50709643560970008</v>
      </c>
      <c r="I25" s="1">
        <f t="shared" si="5"/>
        <v>1.4211870379336304</v>
      </c>
      <c r="J25" s="12">
        <f t="shared" si="6"/>
        <v>175.17244366690713</v>
      </c>
    </row>
    <row r="26" spans="1:13">
      <c r="B26" s="4">
        <v>13.435859508719901</v>
      </c>
      <c r="C26" s="4">
        <v>14</v>
      </c>
      <c r="D26" s="1">
        <f t="shared" si="1"/>
        <v>1</v>
      </c>
      <c r="E26" s="1">
        <f t="shared" si="2"/>
        <v>0.5</v>
      </c>
      <c r="F26" s="6">
        <v>13.533630743772401</v>
      </c>
      <c r="G26" s="6">
        <f t="shared" si="3"/>
        <v>13.533630743772401</v>
      </c>
      <c r="H26" s="1">
        <f t="shared" si="4"/>
        <v>-0.46636925622759939</v>
      </c>
      <c r="I26" s="1">
        <f t="shared" si="5"/>
        <v>1.3816280290849019</v>
      </c>
      <c r="J26" s="12">
        <f t="shared" si="6"/>
        <v>276.32560581698039</v>
      </c>
    </row>
    <row r="27" spans="1:13">
      <c r="B27" s="1">
        <f>AVERAGE(B3:B26)</f>
        <v>12.942774104768233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P4" sqref="P4"/>
    </sheetView>
  </sheetViews>
  <sheetFormatPr defaultColWidth="9" defaultRowHeight="15"/>
  <cols>
    <col min="1" max="3" width="9" style="1"/>
    <col min="4" max="4" width="10.7109375" style="1" customWidth="1"/>
    <col min="5" max="5" width="11.28515625" style="1" customWidth="1"/>
    <col min="6" max="10" width="9" style="1"/>
    <col min="11" max="11" width="14" style="1" customWidth="1"/>
    <col min="12" max="12" width="14.140625" style="1" customWidth="1"/>
    <col min="13" max="16384" width="9" style="1"/>
  </cols>
  <sheetData>
    <row r="1" spans="1:13">
      <c r="A1" s="2" t="s">
        <v>0</v>
      </c>
      <c r="F1" s="2" t="s">
        <v>15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" t="s">
        <v>2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6">
        <v>34.411650900004297</v>
      </c>
      <c r="G3" s="9">
        <f>F3</f>
        <v>34.411650900004297</v>
      </c>
      <c r="H3" s="1">
        <f>G3-32</f>
        <v>2.4116509000042967</v>
      </c>
      <c r="I3" s="1">
        <f>2^(-H3)</f>
        <v>0.18794065670004009</v>
      </c>
      <c r="J3" s="12">
        <f>I3/E3*100</f>
        <v>11.772371626453664</v>
      </c>
      <c r="K3" s="1">
        <f>AVERAGE(J3:J7)</f>
        <v>30.176032988113263</v>
      </c>
      <c r="L3" s="1">
        <f>STDEV(J3:J7)/2.25</f>
        <v>20.292256907159373</v>
      </c>
    </row>
    <row r="4" spans="1:13">
      <c r="B4" s="4">
        <v>12.156780268414099</v>
      </c>
      <c r="C4" s="4">
        <f t="shared" ref="C4:C26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6">
        <v>36.299009941406197</v>
      </c>
      <c r="G4" s="9">
        <f t="shared" ref="G4:G26" si="3">F4</f>
        <v>36.299009941406197</v>
      </c>
      <c r="H4" s="1">
        <f t="shared" ref="H4:H26" si="4">G4-32</f>
        <v>4.2990099414061973</v>
      </c>
      <c r="I4" s="1">
        <f t="shared" ref="I4:I26" si="5">2^(-H4)</f>
        <v>5.08006250629367E-2</v>
      </c>
      <c r="J4" s="12">
        <f t="shared" ref="J4:J26" si="6">I4/E4*100</f>
        <v>2.8316177356236634</v>
      </c>
      <c r="K4" s="1">
        <v>100</v>
      </c>
      <c r="L4" s="1">
        <f>100*L3/K3</f>
        <v>67.246270956665384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6">
        <v>36.204301719424301</v>
      </c>
      <c r="G5" s="9">
        <f t="shared" si="3"/>
        <v>36.204301719424301</v>
      </c>
      <c r="H5" s="1">
        <f t="shared" si="4"/>
        <v>4.2043017194243006</v>
      </c>
      <c r="I5" s="1">
        <f t="shared" si="5"/>
        <v>5.4247417952369828E-2</v>
      </c>
      <c r="J5" s="12">
        <f t="shared" si="6"/>
        <v>2.3443662468566382</v>
      </c>
    </row>
    <row r="6" spans="1:13">
      <c r="B6" s="4">
        <v>14.6007951424079</v>
      </c>
      <c r="C6" s="17">
        <v>12.6</v>
      </c>
      <c r="D6" s="1">
        <f t="shared" si="1"/>
        <v>-0.40000000000000036</v>
      </c>
      <c r="E6" s="1">
        <f t="shared" si="2"/>
        <v>1.3195079107728946</v>
      </c>
      <c r="F6" s="6">
        <v>31.4574544098556</v>
      </c>
      <c r="G6" s="9">
        <f t="shared" si="3"/>
        <v>31.4574544098556</v>
      </c>
      <c r="H6" s="1">
        <f t="shared" si="4"/>
        <v>-0.54254559014439963</v>
      </c>
      <c r="I6" s="1">
        <f t="shared" si="5"/>
        <v>1.4565402709122555</v>
      </c>
      <c r="J6" s="12">
        <f t="shared" si="6"/>
        <v>110.38511092056243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6">
        <v>34.580894774526001</v>
      </c>
      <c r="G7" s="9">
        <f t="shared" si="3"/>
        <v>34.580894774526001</v>
      </c>
      <c r="H7" s="1">
        <f t="shared" si="4"/>
        <v>2.5808947745260014</v>
      </c>
      <c r="I7" s="1">
        <f t="shared" si="5"/>
        <v>0.16713725192747952</v>
      </c>
      <c r="J7" s="12">
        <f t="shared" si="6"/>
        <v>23.546698411069919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6">
        <v>24.816180115896501</v>
      </c>
      <c r="G8" s="9">
        <v>26</v>
      </c>
      <c r="H8" s="1">
        <f t="shared" si="4"/>
        <v>-6</v>
      </c>
      <c r="I8" s="1">
        <f t="shared" si="5"/>
        <v>64</v>
      </c>
      <c r="J8" s="12">
        <f t="shared" si="6"/>
        <v>4417.9221422887522</v>
      </c>
      <c r="K8" s="1">
        <f>AVERAGE(J8:J12)</f>
        <v>4491.6364168730252</v>
      </c>
      <c r="L8" s="1">
        <f>STDEV(J8:J12)/2.25</f>
        <v>1207.0290101909438</v>
      </c>
      <c r="M8" s="13">
        <f>TTEST(J3:J7,J8:J12,2,2)</f>
        <v>6.2838071570184891E-3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6">
        <v>23.410258507197501</v>
      </c>
      <c r="G9" s="9">
        <v>26</v>
      </c>
      <c r="H9" s="1">
        <f t="shared" si="4"/>
        <v>-6</v>
      </c>
      <c r="I9" s="1">
        <f t="shared" si="5"/>
        <v>64</v>
      </c>
      <c r="J9" s="12">
        <f t="shared" si="6"/>
        <v>5889.5812126293313</v>
      </c>
      <c r="K9" s="1">
        <f>100*K8/K3</f>
        <v>14884.780973835559</v>
      </c>
      <c r="L9" s="1">
        <f>100*L8/K3</f>
        <v>3999.9592082445311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6">
        <v>23.421746637677401</v>
      </c>
      <c r="G10" s="9">
        <v>26</v>
      </c>
      <c r="H10" s="1">
        <f t="shared" si="4"/>
        <v>-6</v>
      </c>
      <c r="I10" s="1">
        <f t="shared" si="5"/>
        <v>64</v>
      </c>
      <c r="J10" s="12">
        <f t="shared" si="6"/>
        <v>2953.8462697937402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6">
        <v>23.612539033104301</v>
      </c>
      <c r="G11" s="9">
        <v>28</v>
      </c>
      <c r="H11" s="1">
        <f t="shared" si="4"/>
        <v>-4</v>
      </c>
      <c r="I11" s="1">
        <f t="shared" si="5"/>
        <v>16</v>
      </c>
      <c r="J11" s="12">
        <f t="shared" si="6"/>
        <v>8144.9162331460257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6">
        <v>34.321311548283902</v>
      </c>
      <c r="G12" s="9">
        <v>30</v>
      </c>
      <c r="H12" s="1">
        <f t="shared" si="4"/>
        <v>-2</v>
      </c>
      <c r="I12" s="1">
        <f t="shared" si="5"/>
        <v>4</v>
      </c>
      <c r="J12" s="12">
        <f t="shared" si="6"/>
        <v>1051.9162265072762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6">
        <v>32.320486343092199</v>
      </c>
      <c r="G13" s="9">
        <f t="shared" si="3"/>
        <v>32.320486343092199</v>
      </c>
      <c r="H13" s="1">
        <f t="shared" si="4"/>
        <v>0.32048634309219892</v>
      </c>
      <c r="I13" s="1">
        <f t="shared" si="5"/>
        <v>0.80079987656373752</v>
      </c>
      <c r="J13" s="12">
        <f t="shared" si="6"/>
        <v>160.74801905014067</v>
      </c>
      <c r="K13" s="1">
        <f>AVERAGE(J13:J16)</f>
        <v>61.376395884158455</v>
      </c>
      <c r="L13" s="1">
        <f>STDEV(J13:J16)/2</f>
        <v>34.01287766337699</v>
      </c>
      <c r="M13" s="13">
        <f>TTEST(J3:J7,J13:J16,2,2)</f>
        <v>0.43630990211637721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6">
        <v>34.266034041192199</v>
      </c>
      <c r="G14" s="6">
        <f t="shared" si="3"/>
        <v>34.266034041192199</v>
      </c>
      <c r="H14" s="1">
        <f t="shared" si="4"/>
        <v>2.2660340411921993</v>
      </c>
      <c r="I14" s="1">
        <f t="shared" si="5"/>
        <v>0.20790061900507131</v>
      </c>
      <c r="J14" s="12">
        <f t="shared" si="6"/>
        <v>13.002494328039694</v>
      </c>
      <c r="K14" s="1">
        <f>100*K13/K3</f>
        <v>203.39451480695101</v>
      </c>
      <c r="L14" s="1">
        <f>100*L13/K3</f>
        <v>112.71487434009337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6">
        <v>33.317185032383001</v>
      </c>
      <c r="G15" s="6">
        <f t="shared" si="3"/>
        <v>33.317185032383001</v>
      </c>
      <c r="H15" s="1">
        <f t="shared" si="4"/>
        <v>1.3171850323830014</v>
      </c>
      <c r="I15" s="1">
        <f t="shared" si="5"/>
        <v>0.40131722024765953</v>
      </c>
      <c r="J15" s="12">
        <f t="shared" si="6"/>
        <v>49.430625432068418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6">
        <v>33.6981610103158</v>
      </c>
      <c r="G16" s="6">
        <f t="shared" si="3"/>
        <v>33.6981610103158</v>
      </c>
      <c r="H16" s="1">
        <f t="shared" si="4"/>
        <v>1.6981610103158005</v>
      </c>
      <c r="I16" s="1">
        <f t="shared" si="5"/>
        <v>0.30817868551993871</v>
      </c>
      <c r="J16" s="12">
        <f t="shared" si="6"/>
        <v>22.32444472638505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6">
        <v>31.020485199304801</v>
      </c>
      <c r="G17" s="6">
        <f t="shared" si="3"/>
        <v>31.020485199304801</v>
      </c>
      <c r="H17" s="1">
        <f t="shared" si="4"/>
        <v>-0.97951480069519903</v>
      </c>
      <c r="I17" s="1">
        <f t="shared" si="5"/>
        <v>1.9718021517472675</v>
      </c>
      <c r="J17" s="12">
        <f t="shared" si="6"/>
        <v>59.76146107295822</v>
      </c>
      <c r="K17" s="1">
        <f>AVERAGE(J17:J21)</f>
        <v>26.589291715731029</v>
      </c>
      <c r="L17" s="1">
        <f>STDEV(J17:J21)/2.25</f>
        <v>9.3306519863551305</v>
      </c>
      <c r="M17" s="1">
        <f>TTEST(J3:J7,J17:J21,2,2)</f>
        <v>0.87715479966046228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6">
        <v>33.651294923825098</v>
      </c>
      <c r="G18" s="6">
        <f t="shared" si="3"/>
        <v>33.651294923825098</v>
      </c>
      <c r="H18" s="1">
        <f t="shared" si="4"/>
        <v>1.6512949238250982</v>
      </c>
      <c r="I18" s="1">
        <f t="shared" si="5"/>
        <v>0.31835428240830987</v>
      </c>
      <c r="J18" s="12">
        <f t="shared" si="6"/>
        <v>26.783993368929643</v>
      </c>
      <c r="K18" s="1">
        <f>100*K17/K3</f>
        <v>88.113940378461606</v>
      </c>
      <c r="L18" s="1">
        <f>100*L17/K3</f>
        <v>30.920737626548185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6">
        <v>36.3959104196311</v>
      </c>
      <c r="G19" s="6">
        <f t="shared" si="3"/>
        <v>36.3959104196311</v>
      </c>
      <c r="H19" s="1">
        <f t="shared" si="4"/>
        <v>4.3959104196311003</v>
      </c>
      <c r="I19" s="1">
        <f t="shared" si="5"/>
        <v>4.7500601096360832E-2</v>
      </c>
      <c r="J19" s="12">
        <f t="shared" si="6"/>
        <v>5.8384720178757199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6">
        <v>32.808728624331202</v>
      </c>
      <c r="G20" s="6">
        <f t="shared" si="3"/>
        <v>32.808728624331202</v>
      </c>
      <c r="H20" s="1">
        <f t="shared" si="4"/>
        <v>0.80872862433120218</v>
      </c>
      <c r="I20" s="1">
        <f t="shared" si="5"/>
        <v>0.57088472875406659</v>
      </c>
      <c r="J20" s="12">
        <f t="shared" si="6"/>
        <v>11.552664386206535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6">
        <v>32.2937104697424</v>
      </c>
      <c r="G21" s="6">
        <f t="shared" si="3"/>
        <v>32.2937104697424</v>
      </c>
      <c r="H21" s="1">
        <f t="shared" si="4"/>
        <v>0.29371046974240045</v>
      </c>
      <c r="I21" s="1">
        <f t="shared" si="5"/>
        <v>0.81580119767343029</v>
      </c>
      <c r="J21" s="12">
        <f t="shared" si="6"/>
        <v>29.009867732685041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6">
        <v>31.682132375096401</v>
      </c>
      <c r="G22" s="6">
        <f t="shared" si="3"/>
        <v>31.682132375096401</v>
      </c>
      <c r="H22" s="1">
        <f t="shared" si="4"/>
        <v>-0.31786762490359877</v>
      </c>
      <c r="I22" s="1">
        <f t="shared" si="5"/>
        <v>1.2464868171003454</v>
      </c>
      <c r="J22" s="12">
        <f t="shared" si="6"/>
        <v>94.457111743038652</v>
      </c>
      <c r="K22" s="1">
        <f>AVERAGE(J22:J26)</f>
        <v>124.26866820644857</v>
      </c>
      <c r="L22" s="1">
        <f>STDEV(J22:J26)/2.25</f>
        <v>41.229187849299457</v>
      </c>
      <c r="M22" s="1">
        <f>TTEST(J3:J7,J22:J26,2,2)</f>
        <v>7.6271261237328941E-2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11">
        <v>37.015409090853097</v>
      </c>
      <c r="G23" s="6">
        <v>32</v>
      </c>
      <c r="H23" s="1">
        <f t="shared" si="4"/>
        <v>0</v>
      </c>
      <c r="I23" s="1">
        <f t="shared" si="5"/>
        <v>1</v>
      </c>
      <c r="J23" s="12">
        <f t="shared" si="6"/>
        <v>193.68545151317201</v>
      </c>
      <c r="K23" s="1">
        <f>100*K22/K3</f>
        <v>411.81247467286249</v>
      </c>
      <c r="L23" s="1">
        <f>100*L22/K3</f>
        <v>136.62891959834542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6">
        <v>36.268674192179397</v>
      </c>
      <c r="G24" s="6">
        <v>34</v>
      </c>
      <c r="H24" s="1">
        <f t="shared" si="4"/>
        <v>2</v>
      </c>
      <c r="I24" s="1">
        <f t="shared" si="5"/>
        <v>0.25</v>
      </c>
      <c r="J24" s="12">
        <f t="shared" si="6"/>
        <v>61.673621746906036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6">
        <v>26.760831717119299</v>
      </c>
      <c r="G25" s="6">
        <v>31</v>
      </c>
      <c r="H25" s="1">
        <f t="shared" si="4"/>
        <v>-1</v>
      </c>
      <c r="I25" s="1">
        <f t="shared" si="5"/>
        <v>2</v>
      </c>
      <c r="J25" s="12">
        <f t="shared" si="6"/>
        <v>246.5156787830029</v>
      </c>
    </row>
    <row r="26" spans="1:13">
      <c r="B26" s="4">
        <v>13.435859508719901</v>
      </c>
      <c r="C26" s="4">
        <f t="shared" si="0"/>
        <v>13.435859508719901</v>
      </c>
      <c r="D26" s="1">
        <f t="shared" si="1"/>
        <v>0.43585950871990065</v>
      </c>
      <c r="E26" s="1">
        <f t="shared" si="2"/>
        <v>0.73925320144741735</v>
      </c>
      <c r="F26" s="6">
        <v>34.435197334064497</v>
      </c>
      <c r="G26" s="6">
        <f t="shared" si="3"/>
        <v>34.435197334064497</v>
      </c>
      <c r="H26" s="1">
        <f t="shared" si="4"/>
        <v>2.4351973340644975</v>
      </c>
      <c r="I26" s="1">
        <f t="shared" si="5"/>
        <v>0.18489814627125881</v>
      </c>
      <c r="J26" s="12">
        <f t="shared" si="6"/>
        <v>25.011477246123299</v>
      </c>
    </row>
    <row r="27" spans="1:13">
      <c r="B27" s="1">
        <f>AVERAGE(B3:B26)</f>
        <v>12.942774104768233</v>
      </c>
      <c r="G27" s="1">
        <f>AVERAGE(G3:G26)</f>
        <v>32.160109896591472</v>
      </c>
    </row>
    <row r="30" spans="1:13">
      <c r="D30" s="2" t="s">
        <v>15</v>
      </c>
    </row>
    <row r="31" spans="1:13">
      <c r="B31" s="1" t="s">
        <v>7</v>
      </c>
      <c r="D31" s="1">
        <f>K4</f>
        <v>100</v>
      </c>
      <c r="E31" s="1">
        <f>L4</f>
        <v>67.246270956665384</v>
      </c>
    </row>
    <row r="32" spans="1:13">
      <c r="B32" s="1" t="s">
        <v>8</v>
      </c>
      <c r="D32" s="1">
        <f>K9</f>
        <v>14884.780973835559</v>
      </c>
      <c r="E32" s="1">
        <f>L9</f>
        <v>3999.9592082445311</v>
      </c>
    </row>
    <row r="33" spans="2:5">
      <c r="B33" s="1" t="s">
        <v>9</v>
      </c>
      <c r="D33" s="1">
        <f>K14</f>
        <v>203.39451480695101</v>
      </c>
      <c r="E33" s="1">
        <f>L14</f>
        <v>112.71487434009337</v>
      </c>
    </row>
    <row r="34" spans="2:5">
      <c r="B34" s="1" t="s">
        <v>10</v>
      </c>
      <c r="D34" s="1">
        <f>K18</f>
        <v>88.113940378461606</v>
      </c>
      <c r="E34" s="1">
        <f>L18</f>
        <v>30.920737626548185</v>
      </c>
    </row>
    <row r="35" spans="2:5">
      <c r="B35" s="1" t="s">
        <v>11</v>
      </c>
      <c r="D35" s="1">
        <f>K23</f>
        <v>411.81247467286249</v>
      </c>
      <c r="E35" s="1">
        <f>L23</f>
        <v>136.62891959834542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8" workbookViewId="0">
      <selection activeCell="C6" sqref="C6"/>
    </sheetView>
  </sheetViews>
  <sheetFormatPr defaultColWidth="9" defaultRowHeight="15"/>
  <cols>
    <col min="1" max="3" width="9" style="1"/>
    <col min="4" max="4" width="10.7109375" style="1" customWidth="1"/>
    <col min="5" max="11" width="9" style="1"/>
    <col min="12" max="12" width="9.42578125" style="1"/>
    <col min="13" max="13" width="9" style="16"/>
    <col min="14" max="16384" width="9" style="1"/>
  </cols>
  <sheetData>
    <row r="1" spans="1:13">
      <c r="A1" s="2" t="s">
        <v>0</v>
      </c>
      <c r="F1" s="2" t="s">
        <v>16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" t="s">
        <v>2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6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11">
        <v>28.306899718901001</v>
      </c>
      <c r="G3" s="6">
        <f>F3</f>
        <v>28.306899718901001</v>
      </c>
      <c r="H3" s="1">
        <f>G3-28</f>
        <v>0.30689971890100054</v>
      </c>
      <c r="I3" s="1">
        <f>2^(-H3)</f>
        <v>0.80837705678711136</v>
      </c>
      <c r="J3" s="12">
        <f>I3/E3*100</f>
        <v>50.635744781851031</v>
      </c>
      <c r="K3" s="1">
        <f>AVERAGE(I3:I7)</f>
        <v>0.80755593763849975</v>
      </c>
      <c r="L3" s="1">
        <f>STDEV(I3:I7)/2.25</f>
        <v>6.5493709437795769E-2</v>
      </c>
    </row>
    <row r="4" spans="1:13">
      <c r="B4" s="4">
        <v>12.156780268414099</v>
      </c>
      <c r="C4" s="4">
        <f t="shared" ref="C4:C26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6">
        <v>28.5386269090145</v>
      </c>
      <c r="G4" s="6">
        <f t="shared" ref="G4:G26" si="3">F4</f>
        <v>28.5386269090145</v>
      </c>
      <c r="H4" s="1">
        <f t="shared" ref="H4:H26" si="4">G4-28</f>
        <v>0.53862690901449994</v>
      </c>
      <c r="I4" s="1">
        <f t="shared" ref="I4:I26" si="5">2^(-H4)</f>
        <v>0.68842580948621956</v>
      </c>
      <c r="J4" s="12">
        <f t="shared" ref="J4:J26" si="6">I4/E4*100</f>
        <v>38.372731228940658</v>
      </c>
      <c r="K4" s="1">
        <v>100</v>
      </c>
      <c r="L4" s="1">
        <f>100*L3/K3</f>
        <v>8.1101142825246431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6">
        <v>28.5341545121588</v>
      </c>
      <c r="G5" s="6">
        <f t="shared" si="3"/>
        <v>28.5341545121588</v>
      </c>
      <c r="H5" s="1">
        <f t="shared" si="4"/>
        <v>0.53415451215879983</v>
      </c>
      <c r="I5" s="1">
        <f t="shared" si="5"/>
        <v>0.69056326101583065</v>
      </c>
      <c r="J5" s="12">
        <f t="shared" si="6"/>
        <v>29.843507056247649</v>
      </c>
    </row>
    <row r="6" spans="1:13">
      <c r="B6" s="4">
        <v>14.6007951424079</v>
      </c>
      <c r="C6" s="17">
        <v>12.6</v>
      </c>
      <c r="D6" s="1">
        <f t="shared" si="1"/>
        <v>-0.40000000000000036</v>
      </c>
      <c r="E6" s="1">
        <f t="shared" si="2"/>
        <v>1.3195079107728946</v>
      </c>
      <c r="F6" s="6">
        <v>27.929196173844701</v>
      </c>
      <c r="G6" s="6">
        <f t="shared" si="3"/>
        <v>27.929196173844701</v>
      </c>
      <c r="H6" s="1">
        <f t="shared" si="4"/>
        <v>-7.0803826155298566E-2</v>
      </c>
      <c r="I6" s="1">
        <f t="shared" si="5"/>
        <v>1.0503017170589508</v>
      </c>
      <c r="J6" s="12">
        <f t="shared" si="6"/>
        <v>79.597985619028407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6">
        <v>28.3217264132855</v>
      </c>
      <c r="G7" s="6">
        <f t="shared" si="3"/>
        <v>28.3217264132855</v>
      </c>
      <c r="H7" s="1">
        <f t="shared" si="4"/>
        <v>0.3217264132855</v>
      </c>
      <c r="I7" s="1">
        <f t="shared" si="5"/>
        <v>0.80011184384438627</v>
      </c>
      <c r="J7" s="12">
        <f t="shared" si="6"/>
        <v>112.72168271800629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6">
        <v>24.8761573997852</v>
      </c>
      <c r="G8" s="6">
        <f t="shared" si="3"/>
        <v>24.8761573997852</v>
      </c>
      <c r="H8" s="1">
        <f t="shared" si="4"/>
        <v>-3.1238426002148003</v>
      </c>
      <c r="I8" s="1">
        <f t="shared" si="5"/>
        <v>8.7170658033340871</v>
      </c>
      <c r="J8" s="12">
        <f t="shared" si="6"/>
        <v>601.73934419277737</v>
      </c>
      <c r="K8" s="1">
        <f>AVERAGE(I8:I12)</f>
        <v>13.890140793484871</v>
      </c>
      <c r="L8" s="1">
        <f>STDEV(I8:I12)/2.25</f>
        <v>7.2398485867561435</v>
      </c>
      <c r="M8" s="16">
        <f>TTEST(J3:J7,J8:J12,2,2)</f>
        <v>2.244493015631413E-2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6">
        <v>23.769768184682501</v>
      </c>
      <c r="G9" s="6">
        <f t="shared" si="3"/>
        <v>23.769768184682501</v>
      </c>
      <c r="H9" s="1">
        <f t="shared" si="4"/>
        <v>-4.2302318153174987</v>
      </c>
      <c r="I9" s="1">
        <f t="shared" si="5"/>
        <v>18.768374687926659</v>
      </c>
      <c r="J9" s="12">
        <f t="shared" si="6"/>
        <v>1727.1541711500117</v>
      </c>
      <c r="K9" s="1">
        <f>100*K8/K3</f>
        <v>1720.0221243005403</v>
      </c>
      <c r="L9" s="1">
        <f>100*L8/K3</f>
        <v>896.51357253682181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6">
        <v>22.6799622674551</v>
      </c>
      <c r="G10" s="6">
        <f t="shared" si="3"/>
        <v>22.6799622674551</v>
      </c>
      <c r="H10" s="1">
        <f t="shared" si="4"/>
        <v>-5.3200377325449004</v>
      </c>
      <c r="I10" s="1">
        <f t="shared" si="5"/>
        <v>39.947622349577365</v>
      </c>
      <c r="J10" s="12">
        <f t="shared" si="6"/>
        <v>1843.73648850669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6">
        <v>27.917777356040801</v>
      </c>
      <c r="G11" s="6">
        <f t="shared" si="3"/>
        <v>27.917777356040801</v>
      </c>
      <c r="H11" s="1">
        <f t="shared" si="4"/>
        <v>-8.2222643959198649E-2</v>
      </c>
      <c r="I11" s="1">
        <f t="shared" si="5"/>
        <v>1.0586477581190596</v>
      </c>
      <c r="J11" s="12">
        <f t="shared" si="6"/>
        <v>538.91233189297361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6">
        <v>28.0604072559866</v>
      </c>
      <c r="G12" s="6">
        <f t="shared" si="3"/>
        <v>28.0604072559866</v>
      </c>
      <c r="H12" s="1">
        <f t="shared" si="4"/>
        <v>6.0407255986600461E-2</v>
      </c>
      <c r="I12" s="1">
        <f t="shared" si="5"/>
        <v>0.95899336846717753</v>
      </c>
      <c r="J12" s="12">
        <f t="shared" si="6"/>
        <v>252.19517135087381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6">
        <v>28.073044240116701</v>
      </c>
      <c r="G13" s="6">
        <f t="shared" si="3"/>
        <v>28.073044240116701</v>
      </c>
      <c r="H13" s="1">
        <f t="shared" si="4"/>
        <v>7.3044240116701076E-2</v>
      </c>
      <c r="I13" s="1">
        <f t="shared" si="5"/>
        <v>0.9506299497989511</v>
      </c>
      <c r="J13" s="12">
        <f t="shared" si="6"/>
        <v>190.82405698616941</v>
      </c>
      <c r="K13" s="1">
        <f>AVERAGE(I13:I16)</f>
        <v>0.91264099810551191</v>
      </c>
      <c r="L13" s="1">
        <f>STDEV(I13:I16)/2</f>
        <v>3.5775127736492177E-2</v>
      </c>
      <c r="M13" s="16">
        <f>TTEST(J3:J7,J13:J16,2,2)</f>
        <v>0.21787094704421225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6">
        <v>28.0395513688267</v>
      </c>
      <c r="G14" s="6">
        <f t="shared" si="3"/>
        <v>28.0395513688267</v>
      </c>
      <c r="H14" s="1">
        <f t="shared" si="4"/>
        <v>3.9551368826700184E-2</v>
      </c>
      <c r="I14" s="1">
        <f t="shared" si="5"/>
        <v>0.97295745845746817</v>
      </c>
      <c r="J14" s="12">
        <f t="shared" si="6"/>
        <v>60.850582819614175</v>
      </c>
      <c r="K14" s="1">
        <f>100*K13/K3</f>
        <v>113.0127283534448</v>
      </c>
      <c r="L14" s="1">
        <f>100*L13/K3</f>
        <v>4.4300494949127369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6">
        <v>28.1271060525502</v>
      </c>
      <c r="G15" s="6">
        <f t="shared" si="3"/>
        <v>28.1271060525502</v>
      </c>
      <c r="H15" s="1">
        <f t="shared" si="4"/>
        <v>0.12710605255020013</v>
      </c>
      <c r="I15" s="1">
        <f t="shared" si="5"/>
        <v>0.91566637328500522</v>
      </c>
      <c r="J15" s="12">
        <f t="shared" si="6"/>
        <v>112.78350201533769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6">
        <v>28.3016744490909</v>
      </c>
      <c r="G16" s="6">
        <f t="shared" si="3"/>
        <v>28.3016744490909</v>
      </c>
      <c r="H16" s="1">
        <f t="shared" si="4"/>
        <v>0.3016744490908998</v>
      </c>
      <c r="I16" s="1">
        <f t="shared" si="5"/>
        <v>0.81131021088062294</v>
      </c>
      <c r="J16" s="12">
        <f t="shared" si="6"/>
        <v>58.771260991651033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6">
        <v>28.083368802623301</v>
      </c>
      <c r="G17" s="6">
        <f t="shared" si="3"/>
        <v>28.083368802623301</v>
      </c>
      <c r="H17" s="1">
        <f t="shared" si="4"/>
        <v>8.3368802623301264E-2</v>
      </c>
      <c r="I17" s="1">
        <f t="shared" si="5"/>
        <v>0.94385110740323774</v>
      </c>
      <c r="J17" s="12">
        <f t="shared" si="6"/>
        <v>28.606278354937526</v>
      </c>
      <c r="K17" s="1">
        <f>AVERAGE(I17:I21)</f>
        <v>0.79119972397223215</v>
      </c>
      <c r="L17" s="1">
        <f>STDEV(I17:I21)/2.25</f>
        <v>8.9536502624735059E-2</v>
      </c>
      <c r="M17" s="16">
        <f>TTEST(J3:J7,J17:J21,2,2)</f>
        <v>0.56144819337638363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6">
        <v>28.015618145798602</v>
      </c>
      <c r="G18" s="6">
        <f t="shared" si="3"/>
        <v>28.015618145798602</v>
      </c>
      <c r="H18" s="1">
        <f t="shared" si="4"/>
        <v>1.5618145798601546E-2</v>
      </c>
      <c r="I18" s="1">
        <f t="shared" si="5"/>
        <v>0.98923271299812388</v>
      </c>
      <c r="J18" s="12">
        <f t="shared" si="6"/>
        <v>83.226781888511596</v>
      </c>
      <c r="K18" s="1">
        <f>100*K17/K3</f>
        <v>97.974603008418555</v>
      </c>
      <c r="L18" s="1">
        <f>100*L17/K3</f>
        <v>11.087343730833396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6">
        <v>28.3948597017217</v>
      </c>
      <c r="G19" s="6">
        <f t="shared" si="3"/>
        <v>28.3948597017217</v>
      </c>
      <c r="H19" s="1">
        <f t="shared" si="4"/>
        <v>0.39485970172169971</v>
      </c>
      <c r="I19" s="1">
        <f t="shared" si="5"/>
        <v>0.76056333579778745</v>
      </c>
      <c r="J19" s="12">
        <f t="shared" si="6"/>
        <v>93.483611815131312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6">
        <v>29.0685571635678</v>
      </c>
      <c r="G20" s="6">
        <f t="shared" si="3"/>
        <v>29.0685571635678</v>
      </c>
      <c r="H20" s="1">
        <f t="shared" si="4"/>
        <v>1.0685571635677995</v>
      </c>
      <c r="I20" s="1">
        <f t="shared" si="5"/>
        <v>0.47679560298824203</v>
      </c>
      <c r="J20" s="12">
        <f t="shared" si="6"/>
        <v>9.648637114822975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6">
        <v>28.3482142260495</v>
      </c>
      <c r="G21" s="6">
        <f t="shared" si="3"/>
        <v>28.3482142260495</v>
      </c>
      <c r="H21" s="1">
        <f t="shared" si="4"/>
        <v>0.34821422604949959</v>
      </c>
      <c r="I21" s="1">
        <f t="shared" si="5"/>
        <v>0.7855558606737697</v>
      </c>
      <c r="J21" s="12">
        <f t="shared" si="6"/>
        <v>27.934344396371095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6">
        <v>27.873712873852401</v>
      </c>
      <c r="G22" s="6">
        <f t="shared" si="3"/>
        <v>27.873712873852401</v>
      </c>
      <c r="H22" s="1">
        <f t="shared" si="4"/>
        <v>-0.12628712614759863</v>
      </c>
      <c r="I22" s="1">
        <f t="shared" si="5"/>
        <v>1.0914810827469443</v>
      </c>
      <c r="J22" s="12">
        <f t="shared" si="6"/>
        <v>82.710983529111232</v>
      </c>
      <c r="K22" s="1">
        <f>AVERAGE(I22:I26)</f>
        <v>1.2884210021899674</v>
      </c>
      <c r="L22" s="1">
        <f>STDEV(I22:I26)/2.25</f>
        <v>0.25664061367107688</v>
      </c>
      <c r="M22" s="16">
        <f>TTEST(J3:J7,J22:J26,2,2)</f>
        <v>8.0323063467861878E-3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6">
        <v>28.392637433393599</v>
      </c>
      <c r="G23" s="6">
        <f t="shared" si="3"/>
        <v>28.392637433393599</v>
      </c>
      <c r="H23" s="1">
        <f t="shared" si="4"/>
        <v>0.39263743339359891</v>
      </c>
      <c r="I23" s="1">
        <f t="shared" si="5"/>
        <v>0.76173577915701551</v>
      </c>
      <c r="J23" s="12">
        <f t="shared" si="6"/>
        <v>147.53713831976444</v>
      </c>
      <c r="K23" s="1">
        <f>100*K22/K3</f>
        <v>159.54572830677714</v>
      </c>
      <c r="L23" s="1">
        <f>100*L22/K3</f>
        <v>31.77991786198238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11">
        <v>28.3420898980815</v>
      </c>
      <c r="G24" s="6">
        <f t="shared" si="3"/>
        <v>28.3420898980815</v>
      </c>
      <c r="H24" s="1">
        <f t="shared" si="4"/>
        <v>0.34208989808150037</v>
      </c>
      <c r="I24" s="1">
        <f t="shared" si="5"/>
        <v>0.78889768105383862</v>
      </c>
      <c r="J24" s="12">
        <f t="shared" si="6"/>
        <v>194.61670871330307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6"/>
      <c r="G25" s="14">
        <v>27</v>
      </c>
      <c r="H25" s="1">
        <f t="shared" si="4"/>
        <v>-1</v>
      </c>
      <c r="I25" s="1">
        <f t="shared" si="5"/>
        <v>2</v>
      </c>
      <c r="J25" s="12">
        <f t="shared" si="6"/>
        <v>246.5156787830029</v>
      </c>
    </row>
    <row r="26" spans="1:13">
      <c r="B26" s="4">
        <v>13.435859508719901</v>
      </c>
      <c r="C26" s="4">
        <f t="shared" si="0"/>
        <v>13.435859508719901</v>
      </c>
      <c r="D26" s="1">
        <f t="shared" si="1"/>
        <v>0.43585950871990065</v>
      </c>
      <c r="E26" s="1">
        <f t="shared" si="2"/>
        <v>0.73925320144741735</v>
      </c>
      <c r="F26" s="6">
        <v>27.152010733343399</v>
      </c>
      <c r="G26" s="6">
        <f t="shared" si="3"/>
        <v>27.152010733343399</v>
      </c>
      <c r="H26" s="1">
        <f t="shared" si="4"/>
        <v>-0.8479892666566009</v>
      </c>
      <c r="I26" s="1">
        <f t="shared" si="5"/>
        <v>1.799990467992038</v>
      </c>
      <c r="J26" s="12">
        <f t="shared" si="6"/>
        <v>243.48767979195154</v>
      </c>
    </row>
    <row r="27" spans="1:13">
      <c r="B27" s="1">
        <f>AVERAGE(B3:B26)</f>
        <v>12.942774104768233</v>
      </c>
      <c r="G27" s="1">
        <f>AVERAGE(G3:G26)</f>
        <v>27.589463386673795</v>
      </c>
    </row>
    <row r="30" spans="1:13">
      <c r="D30" s="2" t="s">
        <v>15</v>
      </c>
    </row>
    <row r="31" spans="1:13">
      <c r="B31" s="1" t="s">
        <v>7</v>
      </c>
      <c r="D31" s="1">
        <f>K4</f>
        <v>100</v>
      </c>
      <c r="E31" s="1">
        <f>L4</f>
        <v>8.1101142825246431</v>
      </c>
    </row>
    <row r="32" spans="1:13">
      <c r="B32" s="1" t="s">
        <v>8</v>
      </c>
      <c r="D32" s="1">
        <f>K9</f>
        <v>1720.0221243005403</v>
      </c>
      <c r="E32" s="1">
        <f>L9</f>
        <v>896.51357253682181</v>
      </c>
    </row>
    <row r="33" spans="2:5">
      <c r="B33" s="1" t="s">
        <v>9</v>
      </c>
      <c r="D33" s="1">
        <f>K14</f>
        <v>113.0127283534448</v>
      </c>
      <c r="E33" s="1">
        <f>L14</f>
        <v>4.4300494949127369</v>
      </c>
    </row>
    <row r="34" spans="2:5">
      <c r="B34" s="1" t="s">
        <v>10</v>
      </c>
      <c r="D34" s="1">
        <f>K18</f>
        <v>97.974603008418555</v>
      </c>
      <c r="E34" s="1">
        <f>L18</f>
        <v>11.087343730833396</v>
      </c>
    </row>
    <row r="35" spans="2:5">
      <c r="B35" s="1" t="s">
        <v>11</v>
      </c>
      <c r="D35" s="1">
        <f>K23</f>
        <v>159.54572830677714</v>
      </c>
      <c r="E35" s="1">
        <f>L23</f>
        <v>31.77991786198238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G3" sqref="G3:G13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2" t="s">
        <v>17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6">
        <v>28.0268789781518</v>
      </c>
      <c r="G3" s="9">
        <f>F3</f>
        <v>28.0268789781518</v>
      </c>
      <c r="H3" s="1">
        <f>G3-29</f>
        <v>-0.97312102184820048</v>
      </c>
      <c r="I3" s="1">
        <f>2^(-H3)</f>
        <v>1.9630827958710761</v>
      </c>
      <c r="J3" s="12">
        <f>I3/E3*100</f>
        <v>122.96509234495538</v>
      </c>
      <c r="K3" s="1">
        <f>AVERAGE(J3:J7)</f>
        <v>99.32427364259307</v>
      </c>
      <c r="L3" s="1">
        <f>STDEV(J3:J7)/2.25</f>
        <v>25.104883605044694</v>
      </c>
    </row>
    <row r="4" spans="1:13">
      <c r="B4" s="4">
        <v>12.156780268414099</v>
      </c>
      <c r="C4" s="4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6">
        <v>27.279191893226798</v>
      </c>
      <c r="G4" s="9">
        <f t="shared" ref="G4:G26" si="3">F4</f>
        <v>27.279191893226798</v>
      </c>
      <c r="H4" s="1">
        <f t="shared" ref="H4:H26" si="4">G4-29</f>
        <v>-1.7208081067732017</v>
      </c>
      <c r="I4" s="1">
        <f t="shared" ref="I4:I26" si="5">2^(-H4)</f>
        <v>3.2962098809564169</v>
      </c>
      <c r="J4" s="12">
        <f t="shared" ref="J4:J26" si="6">I4/E4*100</f>
        <v>183.73014795961242</v>
      </c>
      <c r="K4" s="1">
        <v>100</v>
      </c>
      <c r="L4" s="1">
        <f>100*L3/K3</f>
        <v>25.27567802346254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6">
        <v>28.1319501455358</v>
      </c>
      <c r="G5" s="9">
        <f t="shared" si="3"/>
        <v>28.1319501455358</v>
      </c>
      <c r="H5" s="1">
        <f t="shared" si="4"/>
        <v>-0.86804985446419991</v>
      </c>
      <c r="I5" s="1">
        <f t="shared" si="5"/>
        <v>1.8251940482811337</v>
      </c>
      <c r="J5" s="12">
        <f t="shared" si="6"/>
        <v>78.877916816444326</v>
      </c>
    </row>
    <row r="6" spans="1:13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6">
        <v>35.187207272607999</v>
      </c>
      <c r="G6" s="9">
        <v>31</v>
      </c>
      <c r="H6" s="1">
        <f t="shared" si="4"/>
        <v>2</v>
      </c>
      <c r="I6" s="1">
        <f t="shared" si="5"/>
        <v>0.25</v>
      </c>
      <c r="J6" s="12">
        <f t="shared" si="6"/>
        <v>75.827609251965526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6">
        <v>34.364105506723099</v>
      </c>
      <c r="G7" s="9">
        <v>31</v>
      </c>
      <c r="H7" s="1">
        <f t="shared" si="4"/>
        <v>2</v>
      </c>
      <c r="I7" s="1">
        <f t="shared" si="5"/>
        <v>0.25</v>
      </c>
      <c r="J7" s="12">
        <f t="shared" si="6"/>
        <v>35.220601839987744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6">
        <v>29.171105611033202</v>
      </c>
      <c r="G8" s="9">
        <f t="shared" si="3"/>
        <v>29.171105611033202</v>
      </c>
      <c r="H8" s="1">
        <f t="shared" si="4"/>
        <v>0.17110561103320165</v>
      </c>
      <c r="I8" s="1">
        <f t="shared" si="5"/>
        <v>0.88816177647688088</v>
      </c>
      <c r="J8" s="12">
        <f t="shared" si="6"/>
        <v>61.309837159870703</v>
      </c>
      <c r="K8" s="1">
        <f>AVERAGE(J8:J12)</f>
        <v>98.498577107909398</v>
      </c>
      <c r="L8" s="1">
        <f>STDEV(J8:J12)/2.25</f>
        <v>21.779190098072313</v>
      </c>
      <c r="M8" s="13">
        <f>TTEST(J3:J7,J8:J12,2,2)</f>
        <v>0.98090691271930086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6">
        <v>28.320698776616801</v>
      </c>
      <c r="G9" s="9">
        <f t="shared" si="3"/>
        <v>28.320698776616801</v>
      </c>
      <c r="H9" s="1">
        <f t="shared" si="4"/>
        <v>-0.67930122338319876</v>
      </c>
      <c r="I9" s="1">
        <f t="shared" si="5"/>
        <v>1.601363938611692</v>
      </c>
      <c r="J9" s="12">
        <f t="shared" si="6"/>
        <v>147.36504636608643</v>
      </c>
      <c r="K9" s="1">
        <f>100*K8/K3</f>
        <v>99.16868605789675</v>
      </c>
      <c r="L9" s="1">
        <f>100*L8/K3</f>
        <v>21.927359042606458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6">
        <v>27.4896233825257</v>
      </c>
      <c r="G10" s="9">
        <f t="shared" si="3"/>
        <v>27.4896233825257</v>
      </c>
      <c r="H10" s="1">
        <f t="shared" si="4"/>
        <v>-1.5103766174743001</v>
      </c>
      <c r="I10" s="1">
        <f t="shared" si="5"/>
        <v>2.8488439886733676</v>
      </c>
      <c r="J10" s="12">
        <f t="shared" si="6"/>
        <v>131.48511233073668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6">
        <v>31.0912941991159</v>
      </c>
      <c r="G11" s="9">
        <f t="shared" si="3"/>
        <v>31.0912941991159</v>
      </c>
      <c r="H11" s="1">
        <f t="shared" si="4"/>
        <v>2.0912941991159002</v>
      </c>
      <c r="I11" s="1">
        <f t="shared" si="5"/>
        <v>0.23467007725550718</v>
      </c>
      <c r="J11" s="12">
        <f t="shared" si="6"/>
        <v>119.46050760450078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11">
        <v>34.573396121408798</v>
      </c>
      <c r="G12" s="9">
        <v>32</v>
      </c>
      <c r="H12" s="1">
        <f t="shared" si="4"/>
        <v>3</v>
      </c>
      <c r="I12" s="1">
        <f t="shared" si="5"/>
        <v>0.125</v>
      </c>
      <c r="J12" s="12">
        <f t="shared" si="6"/>
        <v>32.872382078352381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6">
        <v>32.750199952976701</v>
      </c>
      <c r="G13" s="9">
        <f t="shared" si="3"/>
        <v>32.750199952976701</v>
      </c>
      <c r="H13" s="1">
        <f t="shared" si="4"/>
        <v>3.7501999529767005</v>
      </c>
      <c r="I13" s="1">
        <f t="shared" si="5"/>
        <v>7.4315144129581706E-2</v>
      </c>
      <c r="J13" s="12">
        <f t="shared" si="6"/>
        <v>14.917599957078838</v>
      </c>
      <c r="K13" s="1">
        <f>AVERAGE(J13:J16)</f>
        <v>132.22990232288774</v>
      </c>
      <c r="L13" s="1">
        <f>STDEV(J13:J16)/2</f>
        <v>46.704113034283353</v>
      </c>
      <c r="M13" s="13">
        <f>TTEST(J3:J7,J13:J16,2,2)</f>
        <v>0.53175661645469718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6">
        <v>27.099766664219398</v>
      </c>
      <c r="G14" s="6">
        <f t="shared" si="3"/>
        <v>27.099766664219398</v>
      </c>
      <c r="H14" s="1">
        <f t="shared" si="4"/>
        <v>-1.9002333357806016</v>
      </c>
      <c r="I14" s="1">
        <f t="shared" si="5"/>
        <v>3.7327356352026033</v>
      </c>
      <c r="J14" s="12">
        <f t="shared" si="6"/>
        <v>233.4522819463543</v>
      </c>
      <c r="K14" s="1">
        <f>100*K13/K3</f>
        <v>133.12949339926891</v>
      </c>
      <c r="L14" s="1">
        <f>100*L13/K3</f>
        <v>47.021852082546019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6">
        <v>29.184890683592201</v>
      </c>
      <c r="G15" s="6">
        <f t="shared" si="3"/>
        <v>29.184890683592201</v>
      </c>
      <c r="H15" s="1">
        <f t="shared" si="4"/>
        <v>0.18489068359220084</v>
      </c>
      <c r="I15" s="1">
        <f t="shared" si="5"/>
        <v>0.87971573153405702</v>
      </c>
      <c r="J15" s="12">
        <f t="shared" si="6"/>
        <v>108.3554271240162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6">
        <v>27.7508198177728</v>
      </c>
      <c r="G16" s="6">
        <f t="shared" si="3"/>
        <v>27.7508198177728</v>
      </c>
      <c r="H16" s="1">
        <f t="shared" si="4"/>
        <v>-1.2491801822271995</v>
      </c>
      <c r="I16" s="1">
        <f t="shared" si="5"/>
        <v>2.3770630696447985</v>
      </c>
      <c r="J16" s="12">
        <f t="shared" si="6"/>
        <v>172.19430026410166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6">
        <v>27.094482607647901</v>
      </c>
      <c r="G17" s="6">
        <f t="shared" si="3"/>
        <v>27.094482607647901</v>
      </c>
      <c r="H17" s="1">
        <f t="shared" si="4"/>
        <v>-1.9055173923520989</v>
      </c>
      <c r="I17" s="1">
        <f t="shared" si="5"/>
        <v>3.7464323283106213</v>
      </c>
      <c r="J17" s="12">
        <f t="shared" si="6"/>
        <v>113.54702577660258</v>
      </c>
      <c r="K17" s="1">
        <f>AVERAGE(J17:J21)</f>
        <v>62.323106882036313</v>
      </c>
      <c r="L17" s="1">
        <f>STDEV(J17:J21)/2.25</f>
        <v>16.979776361223124</v>
      </c>
      <c r="M17" s="1">
        <f>TTEST(J3:J7,J17:J21,2,2)</f>
        <v>0.25962606639560848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6">
        <v>29.1883586672439</v>
      </c>
      <c r="G18" s="6">
        <f t="shared" si="3"/>
        <v>29.1883586672439</v>
      </c>
      <c r="H18" s="1">
        <f t="shared" si="4"/>
        <v>0.18835866724390016</v>
      </c>
      <c r="I18" s="1">
        <f t="shared" si="5"/>
        <v>0.87760359016975553</v>
      </c>
      <c r="J18" s="12">
        <f t="shared" si="6"/>
        <v>73.835126582365149</v>
      </c>
      <c r="K18" s="1">
        <f>100*K17/K3</f>
        <v>62.747105613174504</v>
      </c>
      <c r="L18" s="1">
        <f>100*L17/K3</f>
        <v>17.095293767083451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6">
        <v>32.414996950747501</v>
      </c>
      <c r="G19" s="6">
        <f t="shared" si="3"/>
        <v>32.414996950747501</v>
      </c>
      <c r="H19" s="1">
        <f t="shared" si="4"/>
        <v>3.4149969507475006</v>
      </c>
      <c r="I19" s="1">
        <f t="shared" si="5"/>
        <v>9.3752634983920932E-2</v>
      </c>
      <c r="J19" s="12">
        <f t="shared" si="6"/>
        <v>11.523478089157793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6">
        <v>27.957227017820799</v>
      </c>
      <c r="G20" s="6">
        <f t="shared" si="3"/>
        <v>27.957227017820799</v>
      </c>
      <c r="H20" s="1">
        <f t="shared" si="4"/>
        <v>-1.0427729821792013</v>
      </c>
      <c r="I20" s="1">
        <f t="shared" si="5"/>
        <v>2.060183697895853</v>
      </c>
      <c r="J20" s="12">
        <f t="shared" si="6"/>
        <v>41.690747075453565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6">
        <v>28.0020459541694</v>
      </c>
      <c r="G21" s="6">
        <f t="shared" si="3"/>
        <v>28.0020459541694</v>
      </c>
      <c r="H21" s="1">
        <f t="shared" si="4"/>
        <v>-0.99795404583059977</v>
      </c>
      <c r="I21" s="1">
        <f t="shared" si="5"/>
        <v>1.9971657154634352</v>
      </c>
      <c r="J21" s="12">
        <f t="shared" si="6"/>
        <v>71.019156886602474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11">
        <v>27.422993281893699</v>
      </c>
      <c r="G22" s="6">
        <f t="shared" si="3"/>
        <v>27.422993281893699</v>
      </c>
      <c r="H22" s="1">
        <f t="shared" si="4"/>
        <v>-1.5770067181063006</v>
      </c>
      <c r="I22" s="1">
        <f t="shared" si="5"/>
        <v>2.983501946434469</v>
      </c>
      <c r="J22" s="12">
        <f t="shared" si="6"/>
        <v>226.08580602200408</v>
      </c>
      <c r="K22" s="1">
        <f>AVERAGE(J22:J26)</f>
        <v>113.47741152316696</v>
      </c>
      <c r="L22" s="1">
        <f>STDEV(J22:J26)/2.25</f>
        <v>40.840277445313063</v>
      </c>
      <c r="M22" s="1">
        <f>TTEST(J3:J7,J22:J26,2,2)</f>
        <v>0.77668223475481257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11">
        <v>30.989092544664999</v>
      </c>
      <c r="G23" s="6">
        <f t="shared" si="3"/>
        <v>30.989092544664999</v>
      </c>
      <c r="H23" s="1">
        <f t="shared" si="4"/>
        <v>1.9890925446649987</v>
      </c>
      <c r="I23" s="1">
        <f t="shared" si="5"/>
        <v>0.25189728111091958</v>
      </c>
      <c r="J23" s="12">
        <f t="shared" si="6"/>
        <v>48.788838626908884</v>
      </c>
      <c r="K23" s="1">
        <f>100*K22/K3</f>
        <v>114.24942500108516</v>
      </c>
      <c r="L23" s="1">
        <f>100*L22/K3</f>
        <v>41.118123443089132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11">
        <v>31.040792265576801</v>
      </c>
      <c r="G24" s="6">
        <f t="shared" si="3"/>
        <v>31.040792265576801</v>
      </c>
      <c r="H24" s="1">
        <f t="shared" si="4"/>
        <v>2.0407922655768012</v>
      </c>
      <c r="I24" s="1">
        <f t="shared" si="5"/>
        <v>0.24303023852884292</v>
      </c>
      <c r="J24" s="12">
        <f t="shared" si="6"/>
        <v>59.954220016352835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11">
        <v>28.301432303592399</v>
      </c>
      <c r="G25" s="6">
        <f t="shared" si="3"/>
        <v>28.301432303592399</v>
      </c>
      <c r="H25" s="1">
        <f t="shared" si="4"/>
        <v>-0.69856769640760064</v>
      </c>
      <c r="I25" s="1">
        <f t="shared" si="5"/>
        <v>1.6228927892367857</v>
      </c>
      <c r="J25" s="12">
        <f t="shared" si="6"/>
        <v>200.03425876537358</v>
      </c>
    </row>
    <row r="26" spans="1:13">
      <c r="B26" s="4">
        <v>13.435859508719901</v>
      </c>
      <c r="C26" s="4">
        <v>14</v>
      </c>
      <c r="D26" s="1">
        <f t="shared" si="1"/>
        <v>1</v>
      </c>
      <c r="E26" s="1">
        <f t="shared" si="2"/>
        <v>0.5</v>
      </c>
      <c r="F26" s="11">
        <v>31.620426314529301</v>
      </c>
      <c r="G26" s="6">
        <f t="shared" si="3"/>
        <v>31.620426314529301</v>
      </c>
      <c r="H26" s="1">
        <f t="shared" si="4"/>
        <v>2.6204263145293005</v>
      </c>
      <c r="I26" s="1">
        <f t="shared" si="5"/>
        <v>0.16261967092597654</v>
      </c>
      <c r="J26" s="12">
        <f t="shared" si="6"/>
        <v>32.523934185195309</v>
      </c>
    </row>
    <row r="27" spans="1:13">
      <c r="B27" s="1">
        <f>AVERAGE(B3:B26)</f>
        <v>12.942774104768233</v>
      </c>
    </row>
    <row r="30" spans="1:13">
      <c r="D30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8" workbookViewId="0">
      <selection activeCell="C5" sqref="C5:C6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2" t="s">
        <v>18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10">
        <v>34.386904496828997</v>
      </c>
      <c r="G3" s="6">
        <f>F3</f>
        <v>34.386904496828997</v>
      </c>
      <c r="H3" s="1">
        <f>G3-33</f>
        <v>1.386904496828997</v>
      </c>
      <c r="I3" s="1">
        <f>2^(-H3)</f>
        <v>0.38238438161999805</v>
      </c>
      <c r="J3" s="12">
        <f>I3/E3*100</f>
        <v>23.952087449428046</v>
      </c>
      <c r="K3" s="1">
        <f>AVERAGE(J3:J7)</f>
        <v>36.487642622108659</v>
      </c>
      <c r="L3" s="1">
        <f>STDEV(J3:J7)/2.25</f>
        <v>17.972310095966364</v>
      </c>
    </row>
    <row r="4" spans="1:13">
      <c r="B4" s="4">
        <v>12.156780268414099</v>
      </c>
      <c r="C4" s="4">
        <f t="shared" ref="C4:C26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10">
        <v>35.095273331345503</v>
      </c>
      <c r="G4" s="6">
        <f t="shared" ref="G4:G26" si="3">F4</f>
        <v>35.095273331345503</v>
      </c>
      <c r="H4" s="1">
        <f t="shared" ref="H4:H26" si="4">G4-33</f>
        <v>2.0952733313455028</v>
      </c>
      <c r="I4" s="1">
        <f t="shared" ref="I4:I26" si="5">2^(-H4)</f>
        <v>0.23402371979308301</v>
      </c>
      <c r="J4" s="12">
        <f t="shared" ref="J4:J26" si="6">I4/E4*100</f>
        <v>13.04444019540591</v>
      </c>
      <c r="K4" s="1">
        <v>100</v>
      </c>
      <c r="L4" s="1">
        <f>100*L3/K3</f>
        <v>49.255881729877906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10">
        <v>35.079714707076498</v>
      </c>
      <c r="G5" s="6">
        <f t="shared" si="3"/>
        <v>35.079714707076498</v>
      </c>
      <c r="H5" s="1">
        <f t="shared" si="4"/>
        <v>2.0797147070764979</v>
      </c>
      <c r="I5" s="1">
        <f t="shared" si="5"/>
        <v>0.23656118702765316</v>
      </c>
      <c r="J5" s="12">
        <f t="shared" si="6"/>
        <v>10.223271136534215</v>
      </c>
    </row>
    <row r="6" spans="1:13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10">
        <v>34.494392040072803</v>
      </c>
      <c r="G6" s="6">
        <f t="shared" si="3"/>
        <v>34.494392040072803</v>
      </c>
      <c r="H6" s="1">
        <f t="shared" si="4"/>
        <v>1.4943920400728032</v>
      </c>
      <c r="I6" s="1">
        <f t="shared" si="5"/>
        <v>0.35493037722717546</v>
      </c>
      <c r="J6" s="12">
        <f t="shared" si="6"/>
        <v>107.65408782413995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9">
        <v>35.353617210091002</v>
      </c>
      <c r="G7" s="6">
        <f t="shared" si="3"/>
        <v>35.353617210091002</v>
      </c>
      <c r="H7" s="1">
        <f t="shared" si="4"/>
        <v>2.3536172100910022</v>
      </c>
      <c r="I7" s="1">
        <f t="shared" si="5"/>
        <v>0.19565485159981008</v>
      </c>
      <c r="J7" s="12">
        <f t="shared" si="6"/>
        <v>27.564326505035197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9">
        <v>35.173797941520398</v>
      </c>
      <c r="G8" s="6">
        <f t="shared" si="3"/>
        <v>35.173797941520398</v>
      </c>
      <c r="H8" s="1">
        <f t="shared" si="4"/>
        <v>2.1737979415203981</v>
      </c>
      <c r="I8" s="1">
        <f t="shared" si="5"/>
        <v>0.22162646279983622</v>
      </c>
      <c r="J8" s="12">
        <f t="shared" si="6"/>
        <v>15.298882145633295</v>
      </c>
      <c r="K8" s="1">
        <f>AVERAGE(J8:J12)</f>
        <v>68.48939056626827</v>
      </c>
      <c r="L8" s="1">
        <f>STDEV(J8:J12)/2.25</f>
        <v>30.643054145882118</v>
      </c>
      <c r="M8" s="13">
        <f>TTEST(J3:J7,J8:J12,2,2)</f>
        <v>0.39678744797617183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9">
        <v>33.522232610375703</v>
      </c>
      <c r="G9" s="6">
        <f t="shared" si="3"/>
        <v>33.522232610375703</v>
      </c>
      <c r="H9" s="1">
        <f t="shared" si="4"/>
        <v>0.52223261037570268</v>
      </c>
      <c r="I9" s="1">
        <f t="shared" si="5"/>
        <v>0.69629346564178629</v>
      </c>
      <c r="J9" s="12">
        <f t="shared" si="6"/>
        <v>64.076201776881746</v>
      </c>
      <c r="K9" s="1">
        <f>100*K8/K3</f>
        <v>187.70571526253946</v>
      </c>
      <c r="L9" s="1">
        <f>100*L8/K3</f>
        <v>83.982005807398536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9">
        <v>34.121810857307999</v>
      </c>
      <c r="G10" s="6">
        <f t="shared" si="3"/>
        <v>34.121810857307999</v>
      </c>
      <c r="H10" s="1">
        <f t="shared" si="4"/>
        <v>1.1218108573079988</v>
      </c>
      <c r="I10" s="1">
        <f t="shared" si="5"/>
        <v>0.45951668213869179</v>
      </c>
      <c r="J10" s="12">
        <f t="shared" si="6"/>
        <v>21.208463085052664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10">
        <v>34.453649535780499</v>
      </c>
      <c r="G11" s="6">
        <f t="shared" si="3"/>
        <v>34.453649535780499</v>
      </c>
      <c r="H11" s="1">
        <f t="shared" si="4"/>
        <v>1.4536495357804995</v>
      </c>
      <c r="I11" s="1">
        <f t="shared" si="5"/>
        <v>0.36509668237766779</v>
      </c>
      <c r="J11" s="12">
        <f t="shared" si="6"/>
        <v>185.85511843535156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9">
        <v>35.231235689792598</v>
      </c>
      <c r="G12" s="6">
        <f t="shared" si="3"/>
        <v>35.231235689792598</v>
      </c>
      <c r="H12" s="1">
        <f t="shared" si="4"/>
        <v>2.231235689792598</v>
      </c>
      <c r="I12" s="1">
        <f t="shared" si="5"/>
        <v>0.21297622748681738</v>
      </c>
      <c r="J12" s="12">
        <f t="shared" si="6"/>
        <v>56.00828738842204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9">
        <v>34.476814684478903</v>
      </c>
      <c r="G13" s="6">
        <f t="shared" si="3"/>
        <v>34.476814684478903</v>
      </c>
      <c r="H13" s="1">
        <f t="shared" si="4"/>
        <v>1.476814684478903</v>
      </c>
      <c r="I13" s="1">
        <f t="shared" si="5"/>
        <v>0.35928119117562107</v>
      </c>
      <c r="J13" s="12">
        <f t="shared" si="6"/>
        <v>72.120065766342833</v>
      </c>
      <c r="K13" s="1">
        <f>AVERAGE(J13:J16)</f>
        <v>77.820434359620975</v>
      </c>
      <c r="L13" s="1">
        <f>STDEV(J13:J16)/2</f>
        <v>11.489052496938781</v>
      </c>
      <c r="M13" s="13">
        <f>TTEST(J3:J7,J13:J16,2,2)</f>
        <v>0.11345519207371489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9">
        <v>33.349367626331002</v>
      </c>
      <c r="G14" s="6">
        <f t="shared" si="3"/>
        <v>33.349367626331002</v>
      </c>
      <c r="H14" s="1">
        <f t="shared" si="4"/>
        <v>0.34936762633100216</v>
      </c>
      <c r="I14" s="1">
        <f t="shared" si="5"/>
        <v>0.78492807847805501</v>
      </c>
      <c r="J14" s="12">
        <f t="shared" si="6"/>
        <v>49.090873019868454</v>
      </c>
      <c r="K14" s="1">
        <f>100*K13/K3</f>
        <v>213.27887681203026</v>
      </c>
      <c r="L14" s="1">
        <f>100*L13/K3</f>
        <v>31.487516516008935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9">
        <v>33.2551906293263</v>
      </c>
      <c r="G15" s="6">
        <f t="shared" si="3"/>
        <v>33.2551906293263</v>
      </c>
      <c r="H15" s="1">
        <f t="shared" si="4"/>
        <v>0.25519062932630021</v>
      </c>
      <c r="I15" s="1">
        <f t="shared" si="5"/>
        <v>0.83787641524008238</v>
      </c>
      <c r="J15" s="12">
        <f t="shared" si="6"/>
        <v>103.20203856325369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9">
        <v>32.7379478565677</v>
      </c>
      <c r="G16" s="6">
        <f t="shared" si="3"/>
        <v>32.7379478565677</v>
      </c>
      <c r="H16" s="1">
        <f t="shared" si="4"/>
        <v>-0.26205214343229954</v>
      </c>
      <c r="I16" s="1">
        <f t="shared" si="5"/>
        <v>1.1991832551758945</v>
      </c>
      <c r="J16" s="12">
        <f t="shared" si="6"/>
        <v>86.868760089018892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9">
        <v>32.210928071866803</v>
      </c>
      <c r="G17" s="6">
        <f t="shared" si="3"/>
        <v>32.210928071866803</v>
      </c>
      <c r="H17" s="1">
        <f t="shared" si="4"/>
        <v>-0.78907192813319682</v>
      </c>
      <c r="I17" s="1">
        <f t="shared" si="5"/>
        <v>1.7279625233050802</v>
      </c>
      <c r="J17" s="12">
        <f t="shared" si="6"/>
        <v>52.371159540789016</v>
      </c>
      <c r="K17" s="1">
        <f>AVERAGE(J17:J21)</f>
        <v>97.457883418461321</v>
      </c>
      <c r="L17" s="1">
        <f>STDEV(J17:J21)/2.25</f>
        <v>35.275363867843595</v>
      </c>
      <c r="M17" s="1">
        <f>TTEST(J3:J7,J17:J21,2,2)</f>
        <v>0.16442121052891079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9">
        <v>31.588696250507201</v>
      </c>
      <c r="G18" s="6">
        <f t="shared" si="3"/>
        <v>31.588696250507201</v>
      </c>
      <c r="H18" s="1">
        <f t="shared" si="4"/>
        <v>-1.4113037494927987</v>
      </c>
      <c r="I18" s="1">
        <f t="shared" si="5"/>
        <v>2.6597741545236437</v>
      </c>
      <c r="J18" s="12">
        <f t="shared" si="6"/>
        <v>223.7738810318331</v>
      </c>
      <c r="K18" s="1">
        <f>100*K17/K3</f>
        <v>267.09832813208232</v>
      </c>
      <c r="L18" s="1">
        <f>100*L17/K3</f>
        <v>96.677563506033351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9">
        <v>32.998390084438803</v>
      </c>
      <c r="G19" s="6">
        <f t="shared" si="3"/>
        <v>32.998390084438803</v>
      </c>
      <c r="H19" s="1">
        <f t="shared" si="4"/>
        <v>-1.6099155611968285E-3</v>
      </c>
      <c r="I19" s="1">
        <f t="shared" si="5"/>
        <v>1.0011165312896602</v>
      </c>
      <c r="J19" s="12">
        <f t="shared" si="6"/>
        <v>123.05088187642505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9">
        <v>32.7878273001389</v>
      </c>
      <c r="G20" s="6">
        <f t="shared" si="3"/>
        <v>32.7878273001389</v>
      </c>
      <c r="H20" s="1">
        <f t="shared" si="4"/>
        <v>-0.21217269986109955</v>
      </c>
      <c r="I20" s="1">
        <f t="shared" si="5"/>
        <v>1.1584314695811577</v>
      </c>
      <c r="J20" s="12">
        <f t="shared" si="6"/>
        <v>23.442508283062576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9">
        <v>32.137581806525702</v>
      </c>
      <c r="G21" s="6">
        <f t="shared" si="3"/>
        <v>32.137581806525702</v>
      </c>
      <c r="H21" s="1">
        <f t="shared" si="4"/>
        <v>-0.86241819347429782</v>
      </c>
      <c r="I21" s="1">
        <f t="shared" si="5"/>
        <v>1.8180831636123966</v>
      </c>
      <c r="J21" s="12">
        <f t="shared" si="6"/>
        <v>64.650986360196868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9">
        <v>32.481205018032497</v>
      </c>
      <c r="G22" s="6">
        <f t="shared" si="3"/>
        <v>32.481205018032497</v>
      </c>
      <c r="H22" s="1">
        <f t="shared" si="4"/>
        <v>-0.51879498196750262</v>
      </c>
      <c r="I22" s="1">
        <f t="shared" si="5"/>
        <v>1.4327580299984126</v>
      </c>
      <c r="J22" s="12">
        <f t="shared" si="6"/>
        <v>108.57249630214199</v>
      </c>
      <c r="K22" s="1">
        <f>AVERAGE(J22:J26)</f>
        <v>159.66253224977407</v>
      </c>
      <c r="L22" s="1">
        <f>STDEV(J22:J26)/2.25</f>
        <v>37.723876319116201</v>
      </c>
      <c r="M22" s="1">
        <f>TTEST(J3:J7,J22:J26,2,2)</f>
        <v>1.9013232296812781E-2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9">
        <v>33.485967118165902</v>
      </c>
      <c r="G23" s="6">
        <f t="shared" si="3"/>
        <v>33.485967118165902</v>
      </c>
      <c r="H23" s="1">
        <f t="shared" si="4"/>
        <v>0.48596711816590243</v>
      </c>
      <c r="I23" s="1">
        <f t="shared" si="5"/>
        <v>0.71401826352606412</v>
      </c>
      <c r="J23" s="12">
        <f t="shared" si="6"/>
        <v>138.29494975969678</v>
      </c>
      <c r="K23" s="1">
        <f>100*K22/K3</f>
        <v>437.57974145753951</v>
      </c>
      <c r="L23" s="1">
        <f>100*L22/K3</f>
        <v>103.38808870118258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9">
        <v>33.8584810637877</v>
      </c>
      <c r="G24" s="6">
        <f t="shared" si="3"/>
        <v>33.8584810637877</v>
      </c>
      <c r="H24" s="1">
        <f t="shared" si="4"/>
        <v>0.85848106378769984</v>
      </c>
      <c r="I24" s="1">
        <f t="shared" si="5"/>
        <v>0.5515329317982498</v>
      </c>
      <c r="J24" s="12">
        <f t="shared" si="6"/>
        <v>136.06013366674955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9">
        <v>33.214176726198602</v>
      </c>
      <c r="G25" s="6">
        <f t="shared" si="3"/>
        <v>33.214176726198602</v>
      </c>
      <c r="H25" s="1">
        <f t="shared" si="4"/>
        <v>0.21417672619860184</v>
      </c>
      <c r="I25" s="1">
        <f t="shared" si="5"/>
        <v>0.86203794125839805</v>
      </c>
      <c r="J25" s="12">
        <f t="shared" si="6"/>
        <v>106.25293411300819</v>
      </c>
    </row>
    <row r="26" spans="1:13">
      <c r="B26" s="4">
        <v>13.435859508719901</v>
      </c>
      <c r="C26" s="4">
        <f t="shared" si="0"/>
        <v>13.435859508719901</v>
      </c>
      <c r="D26" s="1">
        <f t="shared" si="1"/>
        <v>0.43585950871990065</v>
      </c>
      <c r="E26" s="1">
        <f t="shared" si="2"/>
        <v>0.73925320144741735</v>
      </c>
      <c r="F26" s="9">
        <v>31.807635817340199</v>
      </c>
      <c r="G26" s="6">
        <f t="shared" si="3"/>
        <v>31.807635817340199</v>
      </c>
      <c r="H26" s="1">
        <f t="shared" si="4"/>
        <v>-1.1923641826598015</v>
      </c>
      <c r="I26" s="1">
        <f t="shared" si="5"/>
        <v>2.2852692964114221</v>
      </c>
      <c r="J26" s="12">
        <f t="shared" si="6"/>
        <v>309.13214740727398</v>
      </c>
    </row>
    <row r="27" spans="1:13" ht="14.25" customHeight="1">
      <c r="B27" s="1">
        <f>AVERAGE(B3:B26)</f>
        <v>12.942774104768233</v>
      </c>
    </row>
    <row r="28" spans="1:13" hidden="1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A28" sqref="A28:XFD49"/>
    </sheetView>
  </sheetViews>
  <sheetFormatPr defaultColWidth="9" defaultRowHeight="15"/>
  <cols>
    <col min="1" max="3" width="9" style="1"/>
    <col min="4" max="4" width="10.7109375" style="1" customWidth="1"/>
    <col min="5" max="10" width="9" style="1"/>
    <col min="11" max="13" width="9.42578125" style="1" customWidth="1"/>
    <col min="14" max="16384" width="9" style="1"/>
  </cols>
  <sheetData>
    <row r="1" spans="1:13">
      <c r="A1" s="2" t="s">
        <v>0</v>
      </c>
      <c r="F1" s="2" t="s">
        <v>19</v>
      </c>
    </row>
    <row r="2" spans="1:13">
      <c r="B2" s="1" t="s">
        <v>2</v>
      </c>
      <c r="C2" s="1" t="s">
        <v>23</v>
      </c>
      <c r="D2" s="1" t="s">
        <v>3</v>
      </c>
      <c r="E2" s="1" t="s">
        <v>4</v>
      </c>
      <c r="G2" s="15" t="s">
        <v>23</v>
      </c>
      <c r="H2" s="1" t="s">
        <v>3</v>
      </c>
      <c r="I2" s="1" t="s">
        <v>24</v>
      </c>
      <c r="J2" s="1" t="s">
        <v>25</v>
      </c>
      <c r="K2" s="1" t="s">
        <v>5</v>
      </c>
      <c r="L2" s="1" t="s">
        <v>22</v>
      </c>
      <c r="M2" s="1" t="s">
        <v>6</v>
      </c>
    </row>
    <row r="3" spans="1:13">
      <c r="A3" s="1" t="s">
        <v>7</v>
      </c>
      <c r="B3" s="4">
        <v>12.325127795761301</v>
      </c>
      <c r="C3" s="4">
        <f>B3</f>
        <v>12.325127795761301</v>
      </c>
      <c r="D3" s="1">
        <f>C3-13</f>
        <v>-0.67487220423869942</v>
      </c>
      <c r="E3" s="1">
        <f>2^(-D3)</f>
        <v>1.5964553504046641</v>
      </c>
      <c r="F3" s="9">
        <v>29.217961933309201</v>
      </c>
      <c r="G3" s="6">
        <f>F3</f>
        <v>29.217961933309201</v>
      </c>
      <c r="H3" s="1">
        <f>G3-28</f>
        <v>1.2179619333092013</v>
      </c>
      <c r="I3" s="1">
        <f>2^(-H3)</f>
        <v>0.42988958596083482</v>
      </c>
      <c r="J3" s="12">
        <f>I3/E3*100</f>
        <v>26.927755032539295</v>
      </c>
      <c r="K3" s="1">
        <f>AVERAGE(J3:J7)</f>
        <v>21.931573958505702</v>
      </c>
      <c r="L3" s="1">
        <f>STDEV(J3:J7)/2.25</f>
        <v>3.6211871479851792</v>
      </c>
    </row>
    <row r="4" spans="1:13">
      <c r="B4" s="4">
        <v>12.156780268414099</v>
      </c>
      <c r="C4" s="4">
        <f t="shared" ref="C4:C25" si="0">B4</f>
        <v>12.156780268414099</v>
      </c>
      <c r="D4" s="1">
        <f t="shared" ref="D4:D26" si="1">C4-13</f>
        <v>-0.84321973158590069</v>
      </c>
      <c r="E4" s="1">
        <f t="shared" ref="E4:E26" si="2">2^(-D4)</f>
        <v>1.7940495436170825</v>
      </c>
      <c r="F4" s="9">
        <v>29.622378910447601</v>
      </c>
      <c r="G4" s="6">
        <f t="shared" ref="G4:G26" si="3">F4</f>
        <v>29.622378910447601</v>
      </c>
      <c r="H4" s="1">
        <f t="shared" ref="H4:H26" si="4">G4-28</f>
        <v>1.6223789104476012</v>
      </c>
      <c r="I4" s="1">
        <f t="shared" ref="I4:I26" si="5">2^(-H4)</f>
        <v>0.32479944885317569</v>
      </c>
      <c r="J4" s="12">
        <f t="shared" ref="J4:J26" si="6">I4/E4*100</f>
        <v>18.104263062787528</v>
      </c>
      <c r="K4" s="1">
        <v>100</v>
      </c>
      <c r="L4" s="1">
        <f>100*L3/K3</f>
        <v>16.511296247302752</v>
      </c>
    </row>
    <row r="5" spans="1:13">
      <c r="B5" s="4">
        <v>11.789643500966299</v>
      </c>
      <c r="C5" s="4">
        <f t="shared" si="0"/>
        <v>11.789643500966299</v>
      </c>
      <c r="D5" s="1">
        <f t="shared" si="1"/>
        <v>-1.2103564990337006</v>
      </c>
      <c r="E5" s="1">
        <f t="shared" si="2"/>
        <v>2.3139480883204824</v>
      </c>
      <c r="F5" s="9">
        <v>29.255517848187601</v>
      </c>
      <c r="G5" s="6">
        <f t="shared" si="3"/>
        <v>29.255517848187601</v>
      </c>
      <c r="H5" s="1">
        <f t="shared" si="4"/>
        <v>1.2555178481876013</v>
      </c>
      <c r="I5" s="1">
        <f t="shared" si="5"/>
        <v>0.4188431986719125</v>
      </c>
      <c r="J5" s="12">
        <f t="shared" si="6"/>
        <v>18.10080359131646</v>
      </c>
    </row>
    <row r="6" spans="1:13">
      <c r="B6" s="4">
        <v>14.6007951424079</v>
      </c>
      <c r="C6" s="4">
        <f t="shared" si="0"/>
        <v>14.6007951424079</v>
      </c>
      <c r="D6" s="1">
        <f t="shared" si="1"/>
        <v>1.6007951424079003</v>
      </c>
      <c r="E6" s="1">
        <f t="shared" si="2"/>
        <v>0.32969521585374229</v>
      </c>
      <c r="F6" s="9">
        <v>31.1805677693477</v>
      </c>
      <c r="G6" s="6">
        <f t="shared" si="3"/>
        <v>31.1805677693477</v>
      </c>
      <c r="H6" s="1">
        <f t="shared" si="4"/>
        <v>3.1805677693477001</v>
      </c>
      <c r="I6" s="1">
        <f t="shared" si="5"/>
        <v>0.11029445986052899</v>
      </c>
      <c r="J6" s="12">
        <f t="shared" si="6"/>
        <v>33.453460819843158</v>
      </c>
    </row>
    <row r="7" spans="1:13">
      <c r="B7" s="4">
        <v>13.4944914668697</v>
      </c>
      <c r="C7" s="4">
        <f t="shared" si="0"/>
        <v>13.4944914668697</v>
      </c>
      <c r="D7" s="1">
        <f t="shared" si="1"/>
        <v>0.49449146686970025</v>
      </c>
      <c r="E7" s="1">
        <f t="shared" si="2"/>
        <v>0.70981183437973594</v>
      </c>
      <c r="F7" s="9">
        <v>31.429985223174601</v>
      </c>
      <c r="G7" s="6">
        <f t="shared" si="3"/>
        <v>31.429985223174601</v>
      </c>
      <c r="H7" s="1">
        <f t="shared" si="4"/>
        <v>3.4299852231746009</v>
      </c>
      <c r="I7" s="1">
        <f t="shared" si="5"/>
        <v>9.2783673497603511E-2</v>
      </c>
      <c r="J7" s="12">
        <f t="shared" si="6"/>
        <v>13.071587286042064</v>
      </c>
    </row>
    <row r="8" spans="1:13">
      <c r="A8" s="1" t="s">
        <v>8</v>
      </c>
      <c r="B8" s="4">
        <v>12.4652960889713</v>
      </c>
      <c r="C8" s="4">
        <f t="shared" si="0"/>
        <v>12.4652960889713</v>
      </c>
      <c r="D8" s="1">
        <f t="shared" si="1"/>
        <v>-0.53470391102869996</v>
      </c>
      <c r="E8" s="1">
        <f t="shared" si="2"/>
        <v>1.4486448139813553</v>
      </c>
      <c r="F8" s="9">
        <v>28.164405136644</v>
      </c>
      <c r="G8" s="6">
        <f t="shared" si="3"/>
        <v>28.164405136644</v>
      </c>
      <c r="H8" s="1">
        <f t="shared" si="4"/>
        <v>0.16440513664399958</v>
      </c>
      <c r="I8" s="1">
        <f t="shared" si="5"/>
        <v>0.89229636222672792</v>
      </c>
      <c r="J8" s="12">
        <f t="shared" si="6"/>
        <v>61.595247752580725</v>
      </c>
      <c r="K8" s="1">
        <f>AVERAGE(J8:J12)</f>
        <v>56.206127923319698</v>
      </c>
      <c r="L8" s="1">
        <f>STDEV(J8:J12)/2.25</f>
        <v>14.05981356436083</v>
      </c>
      <c r="M8" s="13">
        <f>TTEST(J3:J7,J8:J12,2,2)</f>
        <v>4.6965774081811691E-2</v>
      </c>
    </row>
    <row r="9" spans="1:13">
      <c r="B9" s="4">
        <v>12.8800931476285</v>
      </c>
      <c r="C9" s="4">
        <f t="shared" si="0"/>
        <v>12.8800931476285</v>
      </c>
      <c r="D9" s="1">
        <f t="shared" si="1"/>
        <v>-0.11990685237149989</v>
      </c>
      <c r="E9" s="1">
        <f t="shared" si="2"/>
        <v>1.0866646997372498</v>
      </c>
      <c r="F9" s="9">
        <v>27.933094816408801</v>
      </c>
      <c r="G9" s="6">
        <f t="shared" si="3"/>
        <v>27.933094816408801</v>
      </c>
      <c r="H9" s="1">
        <f t="shared" si="4"/>
        <v>-6.6905183591199346E-2</v>
      </c>
      <c r="I9" s="1">
        <f t="shared" si="5"/>
        <v>1.0474672834793113</v>
      </c>
      <c r="J9" s="12">
        <f t="shared" si="6"/>
        <v>96.392869275369279</v>
      </c>
      <c r="K9" s="1">
        <f>100*K8/K3</f>
        <v>256.27949927196778</v>
      </c>
      <c r="L9" s="1">
        <f>100*L8/K3</f>
        <v>64.107635826602518</v>
      </c>
    </row>
    <row r="10" spans="1:13">
      <c r="B10" s="7">
        <v>11.8845228392103</v>
      </c>
      <c r="C10" s="4">
        <f t="shared" si="0"/>
        <v>11.8845228392103</v>
      </c>
      <c r="D10" s="1">
        <f t="shared" si="1"/>
        <v>-1.1154771607897001</v>
      </c>
      <c r="E10" s="1">
        <f t="shared" si="2"/>
        <v>2.1666665816183102</v>
      </c>
      <c r="F10" s="9">
        <v>27.3248008838579</v>
      </c>
      <c r="G10" s="6">
        <f t="shared" si="3"/>
        <v>27.3248008838579</v>
      </c>
      <c r="H10" s="1">
        <f t="shared" si="4"/>
        <v>-0.6751991161420996</v>
      </c>
      <c r="I10" s="1">
        <f t="shared" si="5"/>
        <v>1.5968171450859803</v>
      </c>
      <c r="J10" s="12">
        <f t="shared" si="6"/>
        <v>73.699255743045512</v>
      </c>
    </row>
    <row r="11" spans="1:13">
      <c r="B11" s="7">
        <v>15.347827956235299</v>
      </c>
      <c r="C11" s="4">
        <f t="shared" si="0"/>
        <v>15.347827956235299</v>
      </c>
      <c r="D11" s="1">
        <f t="shared" si="1"/>
        <v>2.3478279562352995</v>
      </c>
      <c r="E11" s="1">
        <f t="shared" si="2"/>
        <v>0.19644155374965591</v>
      </c>
      <c r="F11" s="9">
        <v>32.743009421799499</v>
      </c>
      <c r="G11" s="6">
        <f t="shared" si="3"/>
        <v>32.743009421799499</v>
      </c>
      <c r="H11" s="1">
        <f t="shared" si="4"/>
        <v>4.7430094217994991</v>
      </c>
      <c r="I11" s="1">
        <f t="shared" si="5"/>
        <v>3.7343231273770705E-2</v>
      </c>
      <c r="J11" s="12">
        <f t="shared" si="6"/>
        <v>19.009843162491336</v>
      </c>
    </row>
    <row r="12" spans="1:13">
      <c r="B12" s="7">
        <v>14.3949479093893</v>
      </c>
      <c r="C12" s="4">
        <f t="shared" si="0"/>
        <v>14.3949479093893</v>
      </c>
      <c r="D12" s="1">
        <f t="shared" si="1"/>
        <v>1.3949479093893</v>
      </c>
      <c r="E12" s="1">
        <f t="shared" si="2"/>
        <v>0.38025841784771935</v>
      </c>
      <c r="F12" s="9">
        <v>31.115967662533201</v>
      </c>
      <c r="G12" s="6">
        <f t="shared" si="3"/>
        <v>31.115967662533201</v>
      </c>
      <c r="H12" s="1">
        <f t="shared" si="4"/>
        <v>3.1159676625332011</v>
      </c>
      <c r="I12" s="1">
        <f t="shared" si="5"/>
        <v>0.11534539697644558</v>
      </c>
      <c r="J12" s="12">
        <f t="shared" si="6"/>
        <v>30.333423683111604</v>
      </c>
    </row>
    <row r="13" spans="1:13">
      <c r="A13" s="1" t="s">
        <v>9</v>
      </c>
      <c r="B13" s="7">
        <v>14.0052873019571</v>
      </c>
      <c r="C13" s="4">
        <f t="shared" si="0"/>
        <v>14.0052873019571</v>
      </c>
      <c r="D13" s="1">
        <f t="shared" si="1"/>
        <v>1.0052873019571003</v>
      </c>
      <c r="E13" s="1">
        <f t="shared" si="2"/>
        <v>0.49817091451307483</v>
      </c>
      <c r="F13" s="9">
        <v>29.945409510519799</v>
      </c>
      <c r="G13" s="6">
        <f t="shared" si="3"/>
        <v>29.945409510519799</v>
      </c>
      <c r="H13" s="1">
        <f t="shared" si="4"/>
        <v>1.9454095105197986</v>
      </c>
      <c r="I13" s="1">
        <f t="shared" si="5"/>
        <v>0.25964106597123221</v>
      </c>
      <c r="J13" s="12">
        <f t="shared" si="6"/>
        <v>52.118872942434244</v>
      </c>
      <c r="K13" s="1">
        <f>AVERAGE(J13:J16)</f>
        <v>55.248148285340207</v>
      </c>
      <c r="L13" s="1">
        <f>STDEV(J13:J16)/2</f>
        <v>4.6230981957907078</v>
      </c>
      <c r="M13" s="13">
        <f>TTEST(J3:J7,J13:J16,2,2)</f>
        <v>6.975230446567938E-4</v>
      </c>
    </row>
    <row r="14" spans="1:13">
      <c r="B14" s="7">
        <v>12.3228943549053</v>
      </c>
      <c r="C14" s="4">
        <f t="shared" si="0"/>
        <v>12.3228943549053</v>
      </c>
      <c r="D14" s="1">
        <f t="shared" si="1"/>
        <v>-0.67710564509470039</v>
      </c>
      <c r="E14" s="1">
        <f t="shared" si="2"/>
        <v>1.5989287421317047</v>
      </c>
      <c r="F14" s="9">
        <v>28.3180172832895</v>
      </c>
      <c r="G14" s="6">
        <f t="shared" si="3"/>
        <v>28.3180172832895</v>
      </c>
      <c r="H14" s="1">
        <f t="shared" si="4"/>
        <v>0.31801728328949963</v>
      </c>
      <c r="I14" s="1">
        <f t="shared" si="5"/>
        <v>0.80217155638926463</v>
      </c>
      <c r="J14" s="12">
        <f t="shared" si="6"/>
        <v>50.169312443517846</v>
      </c>
      <c r="K14" s="1">
        <f>100*K13/K3</f>
        <v>251.91146057218282</v>
      </c>
      <c r="L14" s="1">
        <f>100*L13/K3</f>
        <v>21.079646196563726</v>
      </c>
    </row>
    <row r="15" spans="1:13">
      <c r="B15" s="7">
        <v>13.3006620981112</v>
      </c>
      <c r="C15" s="4">
        <f t="shared" si="0"/>
        <v>13.3006620981112</v>
      </c>
      <c r="D15" s="1">
        <f t="shared" si="1"/>
        <v>0.30066209811120004</v>
      </c>
      <c r="E15" s="1">
        <f t="shared" si="2"/>
        <v>0.81187971371954881</v>
      </c>
      <c r="F15" s="9">
        <v>28.306450379037699</v>
      </c>
      <c r="G15" s="6">
        <v>29.31</v>
      </c>
      <c r="H15" s="1">
        <f t="shared" si="4"/>
        <v>1.3099999999999987</v>
      </c>
      <c r="I15" s="1">
        <f t="shared" si="5"/>
        <v>0.40332087961106355</v>
      </c>
      <c r="J15" s="12">
        <f t="shared" si="6"/>
        <v>49.677418070133534</v>
      </c>
    </row>
    <row r="16" spans="1:13">
      <c r="B16" s="7">
        <v>12.534857207216</v>
      </c>
      <c r="C16" s="4">
        <f t="shared" si="0"/>
        <v>12.534857207216</v>
      </c>
      <c r="D16" s="1">
        <f t="shared" si="1"/>
        <v>-0.46514279278400039</v>
      </c>
      <c r="E16" s="1">
        <f t="shared" si="2"/>
        <v>1.3804539790219519</v>
      </c>
      <c r="F16" s="9">
        <v>28.069624733376099</v>
      </c>
      <c r="G16" s="6">
        <f t="shared" si="3"/>
        <v>28.069624733376099</v>
      </c>
      <c r="H16" s="1">
        <f t="shared" si="4"/>
        <v>6.9624733376098646E-2</v>
      </c>
      <c r="I16" s="1">
        <f t="shared" si="5"/>
        <v>0.9528858257094539</v>
      </c>
      <c r="J16" s="12">
        <f t="shared" si="6"/>
        <v>69.026989685275211</v>
      </c>
    </row>
    <row r="17" spans="1:13">
      <c r="A17" s="1" t="s">
        <v>10</v>
      </c>
      <c r="B17" s="7">
        <v>11.277772524581801</v>
      </c>
      <c r="C17" s="4">
        <f t="shared" si="0"/>
        <v>11.277772524581801</v>
      </c>
      <c r="D17" s="1">
        <f t="shared" si="1"/>
        <v>-1.7222274754181992</v>
      </c>
      <c r="E17" s="1">
        <f t="shared" si="2"/>
        <v>3.2994543914179815</v>
      </c>
      <c r="F17" s="9">
        <v>27.6154156402363</v>
      </c>
      <c r="G17" s="6">
        <f t="shared" si="3"/>
        <v>27.6154156402363</v>
      </c>
      <c r="H17" s="1">
        <f t="shared" si="4"/>
        <v>-0.38458435976369998</v>
      </c>
      <c r="I17" s="1">
        <f t="shared" si="5"/>
        <v>1.3054836232587705</v>
      </c>
      <c r="J17" s="12">
        <f t="shared" si="6"/>
        <v>39.566651585013204</v>
      </c>
      <c r="K17" s="1">
        <f>AVERAGE(J17:J21)</f>
        <v>37.270217753132286</v>
      </c>
      <c r="L17" s="1">
        <f>STDEV(J17:J21)/2.25</f>
        <v>6.7176419419324738</v>
      </c>
      <c r="M17" s="1">
        <f>TTEST(J3:J7,J17:J21,2,2)</f>
        <v>8.0832661673279058E-2</v>
      </c>
    </row>
    <row r="18" spans="1:13">
      <c r="B18" s="7">
        <v>12.7507379047622</v>
      </c>
      <c r="C18" s="4">
        <f t="shared" si="0"/>
        <v>12.7507379047622</v>
      </c>
      <c r="D18" s="1">
        <f t="shared" si="1"/>
        <v>-0.24926209523779974</v>
      </c>
      <c r="E18" s="1">
        <f t="shared" si="2"/>
        <v>1.1885990189110927</v>
      </c>
      <c r="F18" s="9">
        <v>28.968499285108599</v>
      </c>
      <c r="G18" s="6">
        <f t="shared" si="3"/>
        <v>28.968499285108599</v>
      </c>
      <c r="H18" s="1">
        <f t="shared" si="4"/>
        <v>0.96849928510859939</v>
      </c>
      <c r="I18" s="1">
        <f t="shared" si="5"/>
        <v>0.51103737587160181</v>
      </c>
      <c r="J18" s="12">
        <f t="shared" si="6"/>
        <v>42.994935023568907</v>
      </c>
      <c r="K18" s="1">
        <f>100*K17/K3</f>
        <v>169.93863652306547</v>
      </c>
      <c r="L18" s="1">
        <f>100*L17/K3</f>
        <v>30.630003822991359</v>
      </c>
    </row>
    <row r="19" spans="1:13">
      <c r="B19" s="7">
        <v>13.297645081724401</v>
      </c>
      <c r="C19" s="4">
        <f t="shared" si="0"/>
        <v>13.297645081724401</v>
      </c>
      <c r="D19" s="1">
        <f t="shared" si="1"/>
        <v>0.29764508172440074</v>
      </c>
      <c r="E19" s="1">
        <f t="shared" si="2"/>
        <v>0.81357932265372979</v>
      </c>
      <c r="F19" s="9">
        <v>30.139427345033901</v>
      </c>
      <c r="G19" s="6">
        <f t="shared" si="3"/>
        <v>30.139427345033901</v>
      </c>
      <c r="H19" s="1">
        <f t="shared" si="4"/>
        <v>2.1394273450339014</v>
      </c>
      <c r="I19" s="1">
        <f t="shared" si="5"/>
        <v>0.22696986304672026</v>
      </c>
      <c r="J19" s="12">
        <f t="shared" si="6"/>
        <v>27.897693159947927</v>
      </c>
    </row>
    <row r="20" spans="1:13">
      <c r="B20" s="7">
        <v>10.695026147619799</v>
      </c>
      <c r="C20" s="4">
        <f t="shared" si="0"/>
        <v>10.695026147619799</v>
      </c>
      <c r="D20" s="1">
        <f t="shared" si="1"/>
        <v>-2.3049738523802006</v>
      </c>
      <c r="E20" s="1">
        <f t="shared" si="2"/>
        <v>4.9415849856738019</v>
      </c>
      <c r="F20" s="9">
        <v>28.160254454546799</v>
      </c>
      <c r="G20" s="6">
        <f t="shared" si="3"/>
        <v>28.160254454546799</v>
      </c>
      <c r="H20" s="1">
        <f t="shared" si="4"/>
        <v>0.16025445454679854</v>
      </c>
      <c r="I20" s="1">
        <f t="shared" si="5"/>
        <v>0.89486722529221296</v>
      </c>
      <c r="J20" s="12">
        <f t="shared" si="6"/>
        <v>18.108910964529223</v>
      </c>
    </row>
    <row r="21" spans="1:13">
      <c r="B21" s="7">
        <v>11.508326092595899</v>
      </c>
      <c r="C21" s="4">
        <f t="shared" si="0"/>
        <v>11.508326092595899</v>
      </c>
      <c r="D21" s="1">
        <f t="shared" si="1"/>
        <v>-1.4916739074041008</v>
      </c>
      <c r="E21" s="1">
        <f t="shared" si="2"/>
        <v>2.8121506971032399</v>
      </c>
      <c r="F21" s="9">
        <v>27.299611625110401</v>
      </c>
      <c r="G21" s="6">
        <f t="shared" si="3"/>
        <v>27.299611625110401</v>
      </c>
      <c r="H21" s="1">
        <f t="shared" si="4"/>
        <v>-0.70038837488959871</v>
      </c>
      <c r="I21" s="1">
        <f t="shared" si="5"/>
        <v>1.6249421698302766</v>
      </c>
      <c r="J21" s="12">
        <f t="shared" si="6"/>
        <v>57.782898032602183</v>
      </c>
    </row>
    <row r="22" spans="1:13">
      <c r="A22" s="1" t="s">
        <v>11</v>
      </c>
      <c r="B22" s="7">
        <v>12.599863702446401</v>
      </c>
      <c r="C22" s="4">
        <f t="shared" si="0"/>
        <v>12.599863702446401</v>
      </c>
      <c r="D22" s="1">
        <f t="shared" si="1"/>
        <v>-0.40013629755359936</v>
      </c>
      <c r="E22" s="1">
        <f t="shared" si="2"/>
        <v>1.3196325762016639</v>
      </c>
      <c r="F22" s="9">
        <v>27.7502277714846</v>
      </c>
      <c r="G22" s="6">
        <f t="shared" si="3"/>
        <v>27.7502277714846</v>
      </c>
      <c r="H22" s="1">
        <f t="shared" si="4"/>
        <v>-0.24977222851540049</v>
      </c>
      <c r="I22" s="1">
        <f t="shared" si="5"/>
        <v>1.1890193787997365</v>
      </c>
      <c r="J22" s="12">
        <f t="shared" si="6"/>
        <v>90.102305766209938</v>
      </c>
      <c r="K22" s="1">
        <f>AVERAGE(J22:J26)</f>
        <v>104.06144594970237</v>
      </c>
      <c r="L22" s="1">
        <f>STDEV(J22:J26)/2.25</f>
        <v>19.601975709572656</v>
      </c>
      <c r="M22" s="1">
        <f>TTEST(J3:J7,J22:J26,2,2)</f>
        <v>3.4632629003724571E-3</v>
      </c>
    </row>
    <row r="23" spans="1:13">
      <c r="B23" s="7">
        <v>13.9537155914318</v>
      </c>
      <c r="C23" s="4">
        <f t="shared" si="0"/>
        <v>13.9537155914318</v>
      </c>
      <c r="D23" s="1">
        <f t="shared" si="1"/>
        <v>0.95371559143180029</v>
      </c>
      <c r="E23" s="1">
        <f t="shared" si="2"/>
        <v>0.51630103974639141</v>
      </c>
      <c r="F23" s="9">
        <v>30.008644570335001</v>
      </c>
      <c r="G23" s="6">
        <f t="shared" si="3"/>
        <v>30.008644570335001</v>
      </c>
      <c r="H23" s="1">
        <f t="shared" si="4"/>
        <v>2.0086445703350009</v>
      </c>
      <c r="I23" s="1">
        <f t="shared" si="5"/>
        <v>0.24850648910824413</v>
      </c>
      <c r="J23" s="12">
        <f t="shared" si="6"/>
        <v>48.13209154688343</v>
      </c>
      <c r="K23" s="1">
        <f>100*K22/K3</f>
        <v>474.48234288421565</v>
      </c>
      <c r="L23" s="1">
        <f>100*L22/K3</f>
        <v>89.377879338069306</v>
      </c>
    </row>
    <row r="24" spans="1:13">
      <c r="B24" s="7">
        <v>14.302725475328</v>
      </c>
      <c r="C24" s="4">
        <f t="shared" si="0"/>
        <v>14.302725475328</v>
      </c>
      <c r="D24" s="1">
        <f t="shared" si="1"/>
        <v>1.3027254753279998</v>
      </c>
      <c r="E24" s="1">
        <f t="shared" si="2"/>
        <v>0.40535968687868029</v>
      </c>
      <c r="F24" s="9">
        <v>28.605979199473101</v>
      </c>
      <c r="G24" s="6">
        <f t="shared" si="3"/>
        <v>28.605979199473101</v>
      </c>
      <c r="H24" s="1">
        <f t="shared" si="4"/>
        <v>0.60597919947310075</v>
      </c>
      <c r="I24" s="1">
        <f t="shared" si="5"/>
        <v>0.6570252863830307</v>
      </c>
      <c r="J24" s="12">
        <f t="shared" si="6"/>
        <v>162.0845159621586</v>
      </c>
    </row>
    <row r="25" spans="1:13">
      <c r="B25" s="7">
        <v>13.301679407183901</v>
      </c>
      <c r="C25" s="4">
        <f t="shared" si="0"/>
        <v>13.301679407183901</v>
      </c>
      <c r="D25" s="1">
        <f t="shared" si="1"/>
        <v>0.30167940718390085</v>
      </c>
      <c r="E25" s="1">
        <f t="shared" si="2"/>
        <v>0.81130742266519829</v>
      </c>
      <c r="F25" s="9">
        <v>28.495936841277501</v>
      </c>
      <c r="G25" s="6">
        <f t="shared" si="3"/>
        <v>28.495936841277501</v>
      </c>
      <c r="H25" s="1">
        <f t="shared" si="4"/>
        <v>0.49593684127750137</v>
      </c>
      <c r="I25" s="1">
        <f t="shared" si="5"/>
        <v>0.70910106039239384</v>
      </c>
      <c r="J25" s="12">
        <f t="shared" si="6"/>
        <v>87.40226461418905</v>
      </c>
    </row>
    <row r="26" spans="1:13">
      <c r="B26" s="4">
        <v>13.435859508719901</v>
      </c>
      <c r="C26" s="4">
        <v>14</v>
      </c>
      <c r="D26" s="1">
        <f t="shared" si="1"/>
        <v>1</v>
      </c>
      <c r="E26" s="1">
        <f t="shared" si="2"/>
        <v>0.5</v>
      </c>
      <c r="F26" s="9">
        <v>28.5930709890456</v>
      </c>
      <c r="G26" s="6">
        <f t="shared" si="3"/>
        <v>28.5930709890456</v>
      </c>
      <c r="H26" s="1">
        <f t="shared" si="4"/>
        <v>0.59307098904560007</v>
      </c>
      <c r="I26" s="1">
        <f t="shared" si="5"/>
        <v>0.66293025929535421</v>
      </c>
      <c r="J26" s="12">
        <f t="shared" si="6"/>
        <v>132.58605185907084</v>
      </c>
    </row>
    <row r="27" spans="1:13">
      <c r="B27" s="1">
        <f>AVERAGE(B3:B26)</f>
        <v>12.942774104768233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NR113172</vt:lpstr>
      <vt:lpstr>Prevotella</vt:lpstr>
      <vt:lpstr>KX2777</vt:lpstr>
      <vt:lpstr>FIRM</vt:lpstr>
      <vt:lpstr>AJ400275</vt:lpstr>
      <vt:lpstr>AY271254</vt:lpstr>
      <vt:lpstr>ACF920F3</vt:lpstr>
      <vt:lpstr>HM453208</vt:lpstr>
      <vt:lpstr>EU728784</vt:lpstr>
      <vt:lpstr>080</vt:lpstr>
      <vt:lpstr>KV751252</vt:lpstr>
      <vt:lpstr>HM079525</vt:lpstr>
      <vt:lpstr>271</vt:lpstr>
      <vt:lpstr>U2504</vt:lpstr>
      <vt:lpstr>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 Liu</dc:creator>
  <cp:lastModifiedBy>Jie Liu</cp:lastModifiedBy>
  <dcterms:created xsi:type="dcterms:W3CDTF">2006-09-13T11:21:00Z</dcterms:created>
  <dcterms:modified xsi:type="dcterms:W3CDTF">2020-11-19T13:46:34Z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2052-11.1.0.8718</vt:lpwstr>
  </property>
</Properties>
</file>