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7.xml" ContentType="application/vnd.ms-office.chartcolorstyle+xml"/>
  <Override PartName="/xl/charts/style7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035" windowHeight="7785" tabRatio="1000"/>
  </bookViews>
  <sheets>
    <sheet name="Prevotella" sheetId="2" r:id="rId1"/>
    <sheet name="KX2777" sheetId="3" r:id="rId2"/>
    <sheet name="AJ400275" sheetId="5" r:id="rId3"/>
    <sheet name="AY271254" sheetId="6" r:id="rId4"/>
    <sheet name="EU728784" sheetId="9" r:id="rId5"/>
    <sheet name="HM079525" sheetId="12" r:id="rId6"/>
  </sheets>
  <calcPr calcId="145621"/>
</workbook>
</file>

<file path=xl/calcChain.xml><?xml version="1.0" encoding="utf-8"?>
<calcChain xmlns="http://schemas.openxmlformats.org/spreadsheetml/2006/main">
  <c r="G6" i="5" l="1"/>
  <c r="G6" i="6"/>
  <c r="G23" i="2"/>
  <c r="G24" i="2"/>
  <c r="G25" i="2"/>
  <c r="G26" i="5"/>
  <c r="G9" i="6" l="1"/>
  <c r="G10" i="6"/>
  <c r="G16" i="3"/>
  <c r="G14" i="2"/>
  <c r="M22" i="12" l="1"/>
  <c r="L22" i="12"/>
  <c r="K22" i="12"/>
  <c r="L13" i="12"/>
  <c r="K13" i="12"/>
  <c r="L3" i="12"/>
  <c r="K3" i="12"/>
  <c r="L23" i="12" s="1"/>
  <c r="G4" i="12"/>
  <c r="H4" i="12" s="1"/>
  <c r="I4" i="12" s="1"/>
  <c r="J4" i="12" s="1"/>
  <c r="H5" i="12"/>
  <c r="I5" i="12" s="1"/>
  <c r="J5" i="12" s="1"/>
  <c r="M8" i="12" s="1"/>
  <c r="G6" i="12"/>
  <c r="H6" i="12" s="1"/>
  <c r="I6" i="12" s="1"/>
  <c r="J6" i="12" s="1"/>
  <c r="G7" i="12"/>
  <c r="H7" i="12" s="1"/>
  <c r="I7" i="12" s="1"/>
  <c r="J7" i="12" s="1"/>
  <c r="G8" i="12"/>
  <c r="H8" i="12" s="1"/>
  <c r="I8" i="12" s="1"/>
  <c r="J8" i="12" s="1"/>
  <c r="G9" i="12"/>
  <c r="H9" i="12" s="1"/>
  <c r="I9" i="12" s="1"/>
  <c r="J9" i="12" s="1"/>
  <c r="G10" i="12"/>
  <c r="H10" i="12" s="1"/>
  <c r="I10" i="12" s="1"/>
  <c r="J10" i="12" s="1"/>
  <c r="G11" i="12"/>
  <c r="H11" i="12" s="1"/>
  <c r="I11" i="12" s="1"/>
  <c r="J11" i="12" s="1"/>
  <c r="H12" i="12"/>
  <c r="I12" i="12" s="1"/>
  <c r="J12" i="12" s="1"/>
  <c r="L8" i="12" s="1"/>
  <c r="G13" i="12"/>
  <c r="H13" i="12" s="1"/>
  <c r="I13" i="12" s="1"/>
  <c r="J13" i="12" s="1"/>
  <c r="G14" i="12"/>
  <c r="H14" i="12" s="1"/>
  <c r="I14" i="12" s="1"/>
  <c r="J14" i="12" s="1"/>
  <c r="G15" i="12"/>
  <c r="H15" i="12" s="1"/>
  <c r="I15" i="12" s="1"/>
  <c r="J15" i="12" s="1"/>
  <c r="G16" i="12"/>
  <c r="H16" i="12" s="1"/>
  <c r="I16" i="12" s="1"/>
  <c r="J16" i="12" s="1"/>
  <c r="H17" i="12"/>
  <c r="I17" i="12" s="1"/>
  <c r="J17" i="12" s="1"/>
  <c r="K17" i="12" s="1"/>
  <c r="H18" i="12"/>
  <c r="I18" i="12" s="1"/>
  <c r="J18" i="12" s="1"/>
  <c r="G19" i="12"/>
  <c r="H19" i="12" s="1"/>
  <c r="I19" i="12" s="1"/>
  <c r="J19" i="12" s="1"/>
  <c r="G20" i="12"/>
  <c r="H20" i="12" s="1"/>
  <c r="I20" i="12" s="1"/>
  <c r="J20" i="12" s="1"/>
  <c r="G21" i="12"/>
  <c r="H21" i="12" s="1"/>
  <c r="I21" i="12" s="1"/>
  <c r="J21" i="12" s="1"/>
  <c r="G22" i="12"/>
  <c r="H22" i="12" s="1"/>
  <c r="I22" i="12" s="1"/>
  <c r="J22" i="12" s="1"/>
  <c r="G23" i="12"/>
  <c r="H23" i="12" s="1"/>
  <c r="I23" i="12" s="1"/>
  <c r="J23" i="12" s="1"/>
  <c r="G24" i="12"/>
  <c r="H24" i="12" s="1"/>
  <c r="I24" i="12" s="1"/>
  <c r="J24" i="12" s="1"/>
  <c r="G25" i="12"/>
  <c r="H25" i="12" s="1"/>
  <c r="I25" i="12" s="1"/>
  <c r="J25" i="12" s="1"/>
  <c r="G26" i="12"/>
  <c r="H26" i="12" s="1"/>
  <c r="I26" i="12" s="1"/>
  <c r="J26" i="12" s="1"/>
  <c r="H3" i="12"/>
  <c r="I3" i="12" s="1"/>
  <c r="J3" i="12" s="1"/>
  <c r="G3" i="12"/>
  <c r="D26" i="12"/>
  <c r="C25" i="12"/>
  <c r="D25" i="12" s="1"/>
  <c r="C24" i="12"/>
  <c r="D24" i="12" s="1"/>
  <c r="C23" i="12"/>
  <c r="D23" i="12" s="1"/>
  <c r="C22" i="12"/>
  <c r="D22" i="12" s="1"/>
  <c r="C21" i="12"/>
  <c r="D21" i="12" s="1"/>
  <c r="C20" i="12"/>
  <c r="D20" i="12" s="1"/>
  <c r="C19" i="12"/>
  <c r="D19" i="12" s="1"/>
  <c r="C18" i="12"/>
  <c r="D18" i="12" s="1"/>
  <c r="C17" i="12"/>
  <c r="D17" i="12" s="1"/>
  <c r="C16" i="12"/>
  <c r="D16" i="12" s="1"/>
  <c r="C15" i="12"/>
  <c r="D15" i="12" s="1"/>
  <c r="C14" i="12"/>
  <c r="D14" i="12" s="1"/>
  <c r="C13" i="12"/>
  <c r="D13" i="12" s="1"/>
  <c r="C12" i="12"/>
  <c r="D12" i="12" s="1"/>
  <c r="C11" i="12"/>
  <c r="D11" i="12" s="1"/>
  <c r="C10" i="12"/>
  <c r="D10" i="12" s="1"/>
  <c r="C9" i="12"/>
  <c r="D9" i="12" s="1"/>
  <c r="C8" i="12"/>
  <c r="D8" i="12" s="1"/>
  <c r="C7" i="12"/>
  <c r="D7" i="12" s="1"/>
  <c r="C6" i="12"/>
  <c r="D6" i="12" s="1"/>
  <c r="C5" i="12"/>
  <c r="D5" i="12" s="1"/>
  <c r="C4" i="12"/>
  <c r="D4" i="12" s="1"/>
  <c r="C3" i="12"/>
  <c r="D3" i="12" s="1"/>
  <c r="G4" i="9"/>
  <c r="H4" i="9" s="1"/>
  <c r="I4" i="9" s="1"/>
  <c r="G5" i="9"/>
  <c r="H5" i="9" s="1"/>
  <c r="I5" i="9" s="1"/>
  <c r="G6" i="9"/>
  <c r="H6" i="9" s="1"/>
  <c r="I6" i="9" s="1"/>
  <c r="G7" i="9"/>
  <c r="H7" i="9" s="1"/>
  <c r="I7" i="9" s="1"/>
  <c r="G8" i="9"/>
  <c r="H8" i="9" s="1"/>
  <c r="I8" i="9" s="1"/>
  <c r="G9" i="9"/>
  <c r="H9" i="9" s="1"/>
  <c r="I9" i="9" s="1"/>
  <c r="G10" i="9"/>
  <c r="H10" i="9" s="1"/>
  <c r="I10" i="9" s="1"/>
  <c r="G11" i="9"/>
  <c r="H11" i="9" s="1"/>
  <c r="I11" i="9" s="1"/>
  <c r="G12" i="9"/>
  <c r="H12" i="9" s="1"/>
  <c r="I12" i="9" s="1"/>
  <c r="G13" i="9"/>
  <c r="H13" i="9" s="1"/>
  <c r="I13" i="9" s="1"/>
  <c r="G14" i="9"/>
  <c r="H14" i="9" s="1"/>
  <c r="I14" i="9" s="1"/>
  <c r="H15" i="9"/>
  <c r="I15" i="9" s="1"/>
  <c r="G16" i="9"/>
  <c r="H16" i="9" s="1"/>
  <c r="I16" i="9" s="1"/>
  <c r="G17" i="9"/>
  <c r="H17" i="9" s="1"/>
  <c r="I17" i="9" s="1"/>
  <c r="G18" i="9"/>
  <c r="H18" i="9" s="1"/>
  <c r="I18" i="9" s="1"/>
  <c r="G19" i="9"/>
  <c r="H19" i="9" s="1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 s="1"/>
  <c r="I26" i="9" s="1"/>
  <c r="G3" i="9"/>
  <c r="H3" i="9" s="1"/>
  <c r="I3" i="9" s="1"/>
  <c r="D26" i="9"/>
  <c r="C25" i="9"/>
  <c r="D25" i="9" s="1"/>
  <c r="C24" i="9"/>
  <c r="D24" i="9" s="1"/>
  <c r="C23" i="9"/>
  <c r="D23" i="9" s="1"/>
  <c r="C22" i="9"/>
  <c r="D22" i="9" s="1"/>
  <c r="C21" i="9"/>
  <c r="D21" i="9" s="1"/>
  <c r="C20" i="9"/>
  <c r="D20" i="9" s="1"/>
  <c r="C19" i="9"/>
  <c r="D19" i="9" s="1"/>
  <c r="C18" i="9"/>
  <c r="D18" i="9" s="1"/>
  <c r="C17" i="9"/>
  <c r="D17" i="9" s="1"/>
  <c r="C16" i="9"/>
  <c r="D16" i="9" s="1"/>
  <c r="C15" i="9"/>
  <c r="D15" i="9" s="1"/>
  <c r="C14" i="9"/>
  <c r="D14" i="9" s="1"/>
  <c r="C13" i="9"/>
  <c r="D13" i="9" s="1"/>
  <c r="C12" i="9"/>
  <c r="D12" i="9" s="1"/>
  <c r="C11" i="9"/>
  <c r="D11" i="9" s="1"/>
  <c r="C10" i="9"/>
  <c r="D10" i="9" s="1"/>
  <c r="C9" i="9"/>
  <c r="D9" i="9" s="1"/>
  <c r="C8" i="9"/>
  <c r="D8" i="9" s="1"/>
  <c r="C7" i="9"/>
  <c r="D7" i="9" s="1"/>
  <c r="C6" i="9"/>
  <c r="D6" i="9" s="1"/>
  <c r="C5" i="9"/>
  <c r="D5" i="9" s="1"/>
  <c r="C4" i="9"/>
  <c r="D4" i="9" s="1"/>
  <c r="C3" i="9"/>
  <c r="D3" i="9" s="1"/>
  <c r="G4" i="3"/>
  <c r="H4" i="3" s="1"/>
  <c r="I4" i="3" s="1"/>
  <c r="G5" i="3"/>
  <c r="H5" i="3" s="1"/>
  <c r="I5" i="3" s="1"/>
  <c r="G6" i="3"/>
  <c r="H6" i="3" s="1"/>
  <c r="I6" i="3" s="1"/>
  <c r="G7" i="3"/>
  <c r="H7" i="3" s="1"/>
  <c r="I7" i="3" s="1"/>
  <c r="G8" i="3"/>
  <c r="H8" i="3" s="1"/>
  <c r="I8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H16" i="3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3" i="3"/>
  <c r="H3" i="3" s="1"/>
  <c r="I3" i="3" s="1"/>
  <c r="D26" i="3"/>
  <c r="C25" i="3"/>
  <c r="D25" i="3" s="1"/>
  <c r="C24" i="3"/>
  <c r="D24" i="3" s="1"/>
  <c r="C23" i="3"/>
  <c r="D23" i="3" s="1"/>
  <c r="C22" i="3"/>
  <c r="D22" i="3" s="1"/>
  <c r="C21" i="3"/>
  <c r="D21" i="3" s="1"/>
  <c r="C20" i="3"/>
  <c r="D20" i="3" s="1"/>
  <c r="C19" i="3"/>
  <c r="D19" i="3" s="1"/>
  <c r="C18" i="3"/>
  <c r="D18" i="3" s="1"/>
  <c r="C17" i="3"/>
  <c r="D17" i="3" s="1"/>
  <c r="C16" i="3"/>
  <c r="D16" i="3" s="1"/>
  <c r="C15" i="3"/>
  <c r="D15" i="3" s="1"/>
  <c r="C14" i="3"/>
  <c r="D14" i="3" s="1"/>
  <c r="C13" i="3"/>
  <c r="D13" i="3" s="1"/>
  <c r="C12" i="3"/>
  <c r="D12" i="3" s="1"/>
  <c r="C11" i="3"/>
  <c r="D11" i="3" s="1"/>
  <c r="C10" i="3"/>
  <c r="D10" i="3" s="1"/>
  <c r="C9" i="3"/>
  <c r="D9" i="3" s="1"/>
  <c r="C8" i="3"/>
  <c r="D8" i="3" s="1"/>
  <c r="C7" i="3"/>
  <c r="D7" i="3" s="1"/>
  <c r="C6" i="3"/>
  <c r="D6" i="3" s="1"/>
  <c r="C5" i="3"/>
  <c r="D5" i="3" s="1"/>
  <c r="C4" i="3"/>
  <c r="D4" i="3" s="1"/>
  <c r="C3" i="3"/>
  <c r="D3" i="3" s="1"/>
  <c r="H19" i="2"/>
  <c r="I19" i="2" s="1"/>
  <c r="J19" i="2" s="1"/>
  <c r="H18" i="2"/>
  <c r="I18" i="2" s="1"/>
  <c r="J18" i="2" s="1"/>
  <c r="L8" i="2"/>
  <c r="K8" i="2"/>
  <c r="H4" i="2"/>
  <c r="I4" i="2" s="1"/>
  <c r="J4" i="2" s="1"/>
  <c r="H5" i="2"/>
  <c r="H6" i="2"/>
  <c r="H7" i="2"/>
  <c r="H8" i="2"/>
  <c r="H9" i="2"/>
  <c r="H10" i="2"/>
  <c r="H11" i="2"/>
  <c r="H12" i="2"/>
  <c r="H13" i="2"/>
  <c r="H14" i="2"/>
  <c r="I14" i="2" s="1"/>
  <c r="J14" i="2" s="1"/>
  <c r="H15" i="2"/>
  <c r="H16" i="2"/>
  <c r="H17" i="2"/>
  <c r="H20" i="2"/>
  <c r="H21" i="2"/>
  <c r="H22" i="2"/>
  <c r="H23" i="2"/>
  <c r="I23" i="2" s="1"/>
  <c r="J23" i="2" s="1"/>
  <c r="H24" i="2"/>
  <c r="I24" i="2" s="1"/>
  <c r="J24" i="2" s="1"/>
  <c r="H25" i="2"/>
  <c r="I25" i="2" s="1"/>
  <c r="J25" i="2" s="1"/>
  <c r="H26" i="2"/>
  <c r="H3" i="2"/>
  <c r="G5" i="2"/>
  <c r="I5" i="2" s="1"/>
  <c r="J5" i="2" s="1"/>
  <c r="G6" i="2"/>
  <c r="I6" i="2" s="1"/>
  <c r="J6" i="2" s="1"/>
  <c r="G7" i="2"/>
  <c r="I7" i="2" s="1"/>
  <c r="J7" i="2" s="1"/>
  <c r="G8" i="2"/>
  <c r="I8" i="2" s="1"/>
  <c r="J8" i="2" s="1"/>
  <c r="G9" i="2"/>
  <c r="I9" i="2" s="1"/>
  <c r="J9" i="2" s="1"/>
  <c r="G10" i="2"/>
  <c r="I10" i="2" s="1"/>
  <c r="J10" i="2" s="1"/>
  <c r="G11" i="2"/>
  <c r="I11" i="2" s="1"/>
  <c r="J11" i="2" s="1"/>
  <c r="G12" i="2"/>
  <c r="I12" i="2" s="1"/>
  <c r="J12" i="2" s="1"/>
  <c r="G13" i="2"/>
  <c r="I13" i="2" s="1"/>
  <c r="J13" i="2" s="1"/>
  <c r="G15" i="2"/>
  <c r="I15" i="2" s="1"/>
  <c r="J15" i="2" s="1"/>
  <c r="G16" i="2"/>
  <c r="I16" i="2" s="1"/>
  <c r="J16" i="2" s="1"/>
  <c r="G17" i="2"/>
  <c r="I17" i="2" s="1"/>
  <c r="J17" i="2" s="1"/>
  <c r="G20" i="2"/>
  <c r="I20" i="2" s="1"/>
  <c r="J20" i="2" s="1"/>
  <c r="G21" i="2"/>
  <c r="I21" i="2" s="1"/>
  <c r="J21" i="2" s="1"/>
  <c r="G22" i="2"/>
  <c r="I22" i="2" s="1"/>
  <c r="J22" i="2" s="1"/>
  <c r="G26" i="2"/>
  <c r="I26" i="2" s="1"/>
  <c r="J26" i="2" s="1"/>
  <c r="I3" i="2"/>
  <c r="J3" i="2" s="1"/>
  <c r="G3" i="2"/>
  <c r="D26" i="2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C18" i="2"/>
  <c r="D18" i="2" s="1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C3" i="2"/>
  <c r="D3" i="2" s="1"/>
  <c r="H9" i="6"/>
  <c r="I9" i="6" s="1"/>
  <c r="H6" i="6"/>
  <c r="I6" i="6" s="1"/>
  <c r="H10" i="6"/>
  <c r="I10" i="6" s="1"/>
  <c r="H25" i="6"/>
  <c r="I25" i="6" s="1"/>
  <c r="H3" i="6"/>
  <c r="I3" i="6" s="1"/>
  <c r="G3" i="6"/>
  <c r="C26" i="6"/>
  <c r="D26" i="6" s="1"/>
  <c r="C25" i="6"/>
  <c r="D25" i="6" s="1"/>
  <c r="C24" i="6"/>
  <c r="D24" i="6" s="1"/>
  <c r="C23" i="6"/>
  <c r="D23" i="6" s="1"/>
  <c r="C22" i="6"/>
  <c r="D22" i="6" s="1"/>
  <c r="C21" i="6"/>
  <c r="D21" i="6" s="1"/>
  <c r="C20" i="6"/>
  <c r="D20" i="6" s="1"/>
  <c r="C19" i="6"/>
  <c r="D19" i="6" s="1"/>
  <c r="C18" i="6"/>
  <c r="D18" i="6" s="1"/>
  <c r="C17" i="6"/>
  <c r="D17" i="6" s="1"/>
  <c r="C16" i="6"/>
  <c r="D16" i="6" s="1"/>
  <c r="C15" i="6"/>
  <c r="D15" i="6" s="1"/>
  <c r="C14" i="6"/>
  <c r="D14" i="6" s="1"/>
  <c r="C13" i="6"/>
  <c r="D13" i="6" s="1"/>
  <c r="C12" i="6"/>
  <c r="D12" i="6" s="1"/>
  <c r="C11" i="6"/>
  <c r="D11" i="6" s="1"/>
  <c r="C10" i="6"/>
  <c r="D10" i="6" s="1"/>
  <c r="C9" i="6"/>
  <c r="D9" i="6" s="1"/>
  <c r="C8" i="6"/>
  <c r="D8" i="6" s="1"/>
  <c r="C7" i="6"/>
  <c r="D7" i="6" s="1"/>
  <c r="D6" i="6"/>
  <c r="C5" i="6"/>
  <c r="D5" i="6" s="1"/>
  <c r="C4" i="6"/>
  <c r="D4" i="6" s="1"/>
  <c r="C3" i="6"/>
  <c r="D3" i="6" s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3" i="5"/>
  <c r="G4" i="5"/>
  <c r="G5" i="5"/>
  <c r="G7" i="5"/>
  <c r="G13" i="5"/>
  <c r="G14" i="5"/>
  <c r="G15" i="5"/>
  <c r="G16" i="5"/>
  <c r="G17" i="5"/>
  <c r="G18" i="5"/>
  <c r="G19" i="5"/>
  <c r="G20" i="5"/>
  <c r="G21" i="5"/>
  <c r="G22" i="5"/>
  <c r="C4" i="5"/>
  <c r="C5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3" i="5"/>
  <c r="L4" i="12" l="1"/>
  <c r="M13" i="12"/>
  <c r="K23" i="12"/>
  <c r="L9" i="12"/>
  <c r="L3" i="2"/>
  <c r="L4" i="2" s="1"/>
  <c r="M8" i="2"/>
  <c r="K3" i="2"/>
  <c r="L9" i="2"/>
  <c r="K9" i="2"/>
  <c r="K22" i="2"/>
  <c r="K23" i="2" s="1"/>
  <c r="L22" i="2"/>
  <c r="L23" i="2" s="1"/>
  <c r="M22" i="2"/>
  <c r="K8" i="12"/>
  <c r="K9" i="12" s="1"/>
  <c r="M17" i="12"/>
  <c r="L17" i="12"/>
  <c r="L18" i="12" s="1"/>
  <c r="K14" i="12"/>
  <c r="L14" i="12"/>
  <c r="K18" i="12"/>
  <c r="J21" i="3"/>
  <c r="J9" i="3"/>
  <c r="J15" i="3"/>
  <c r="J19" i="3"/>
  <c r="J7" i="3"/>
  <c r="K13" i="2"/>
  <c r="K14" i="2" s="1"/>
  <c r="M13" i="2"/>
  <c r="L13" i="2"/>
  <c r="M17" i="2"/>
  <c r="L17" i="2"/>
  <c r="L18" i="2" s="1"/>
  <c r="K17" i="2"/>
  <c r="K18" i="2" s="1"/>
  <c r="L14" i="2"/>
  <c r="B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B27" i="9"/>
  <c r="E26" i="9"/>
  <c r="J26" i="9" s="1"/>
  <c r="E25" i="9"/>
  <c r="J25" i="9" s="1"/>
  <c r="E24" i="9"/>
  <c r="J24" i="9" s="1"/>
  <c r="E23" i="9"/>
  <c r="J23" i="9" s="1"/>
  <c r="E22" i="9"/>
  <c r="J22" i="9" s="1"/>
  <c r="E21" i="9"/>
  <c r="J21" i="9" s="1"/>
  <c r="E20" i="9"/>
  <c r="J20" i="9" s="1"/>
  <c r="E19" i="9"/>
  <c r="J19" i="9" s="1"/>
  <c r="E18" i="9"/>
  <c r="J18" i="9" s="1"/>
  <c r="E17" i="9"/>
  <c r="J17" i="9" s="1"/>
  <c r="E16" i="9"/>
  <c r="J16" i="9" s="1"/>
  <c r="E15" i="9"/>
  <c r="J15" i="9" s="1"/>
  <c r="E14" i="9"/>
  <c r="J14" i="9" s="1"/>
  <c r="E13" i="9"/>
  <c r="J13" i="9" s="1"/>
  <c r="L13" i="9" s="1"/>
  <c r="E12" i="9"/>
  <c r="J12" i="9" s="1"/>
  <c r="E11" i="9"/>
  <c r="J11" i="9" s="1"/>
  <c r="E10" i="9"/>
  <c r="J10" i="9" s="1"/>
  <c r="E9" i="9"/>
  <c r="J9" i="9" s="1"/>
  <c r="E8" i="9"/>
  <c r="J8" i="9" s="1"/>
  <c r="E7" i="9"/>
  <c r="J7" i="9" s="1"/>
  <c r="E6" i="9"/>
  <c r="J6" i="9" s="1"/>
  <c r="E5" i="9"/>
  <c r="J5" i="9" s="1"/>
  <c r="E4" i="9"/>
  <c r="J4" i="9" s="1"/>
  <c r="E3" i="9"/>
  <c r="J3" i="9" s="1"/>
  <c r="B27" i="6"/>
  <c r="G26" i="6"/>
  <c r="H26" i="6" s="1"/>
  <c r="I26" i="6" s="1"/>
  <c r="J26" i="6" s="1"/>
  <c r="E26" i="6"/>
  <c r="E25" i="6"/>
  <c r="J25" i="6" s="1"/>
  <c r="G24" i="6"/>
  <c r="H24" i="6" s="1"/>
  <c r="I24" i="6" s="1"/>
  <c r="J24" i="6" s="1"/>
  <c r="E24" i="6"/>
  <c r="G23" i="6"/>
  <c r="E23" i="6"/>
  <c r="G22" i="6"/>
  <c r="H22" i="6" s="1"/>
  <c r="I22" i="6" s="1"/>
  <c r="J22" i="6" s="1"/>
  <c r="E22" i="6"/>
  <c r="G21" i="6"/>
  <c r="H21" i="6" s="1"/>
  <c r="I21" i="6" s="1"/>
  <c r="J21" i="6" s="1"/>
  <c r="E21" i="6"/>
  <c r="G20" i="6"/>
  <c r="H20" i="6" s="1"/>
  <c r="I20" i="6" s="1"/>
  <c r="J20" i="6" s="1"/>
  <c r="E20" i="6"/>
  <c r="G19" i="6"/>
  <c r="H19" i="6" s="1"/>
  <c r="I19" i="6" s="1"/>
  <c r="J19" i="6" s="1"/>
  <c r="E19" i="6"/>
  <c r="G18" i="6"/>
  <c r="H18" i="6" s="1"/>
  <c r="I18" i="6" s="1"/>
  <c r="J18" i="6" s="1"/>
  <c r="E18" i="6"/>
  <c r="G17" i="6"/>
  <c r="H17" i="6" s="1"/>
  <c r="I17" i="6" s="1"/>
  <c r="J17" i="6" s="1"/>
  <c r="E17" i="6"/>
  <c r="G16" i="6"/>
  <c r="H16" i="6" s="1"/>
  <c r="I16" i="6" s="1"/>
  <c r="J16" i="6" s="1"/>
  <c r="E16" i="6"/>
  <c r="G15" i="6"/>
  <c r="H15" i="6" s="1"/>
  <c r="I15" i="6" s="1"/>
  <c r="J15" i="6" s="1"/>
  <c r="E15" i="6"/>
  <c r="G14" i="6"/>
  <c r="H14" i="6" s="1"/>
  <c r="I14" i="6" s="1"/>
  <c r="J14" i="6" s="1"/>
  <c r="E14" i="6"/>
  <c r="G13" i="6"/>
  <c r="E13" i="6"/>
  <c r="G12" i="6"/>
  <c r="H12" i="6" s="1"/>
  <c r="I12" i="6" s="1"/>
  <c r="J12" i="6" s="1"/>
  <c r="E12" i="6"/>
  <c r="G11" i="6"/>
  <c r="H11" i="6" s="1"/>
  <c r="I11" i="6" s="1"/>
  <c r="J11" i="6" s="1"/>
  <c r="E11" i="6"/>
  <c r="E10" i="6"/>
  <c r="J10" i="6" s="1"/>
  <c r="E9" i="6"/>
  <c r="J9" i="6" s="1"/>
  <c r="G8" i="6"/>
  <c r="H8" i="6" s="1"/>
  <c r="I8" i="6" s="1"/>
  <c r="J8" i="6" s="1"/>
  <c r="E8" i="6"/>
  <c r="G7" i="6"/>
  <c r="H7" i="6" s="1"/>
  <c r="I7" i="6" s="1"/>
  <c r="J7" i="6" s="1"/>
  <c r="E7" i="6"/>
  <c r="E6" i="6"/>
  <c r="J6" i="6" s="1"/>
  <c r="G5" i="6"/>
  <c r="H5" i="6" s="1"/>
  <c r="I5" i="6" s="1"/>
  <c r="E5" i="6"/>
  <c r="G4" i="6"/>
  <c r="H4" i="6" s="1"/>
  <c r="I4" i="6" s="1"/>
  <c r="E4" i="6"/>
  <c r="E3" i="6"/>
  <c r="J3" i="6" s="1"/>
  <c r="D31" i="5"/>
  <c r="B27" i="5"/>
  <c r="H26" i="5"/>
  <c r="I26" i="5" s="1"/>
  <c r="E26" i="5"/>
  <c r="H25" i="5"/>
  <c r="I25" i="5" s="1"/>
  <c r="E25" i="5"/>
  <c r="H24" i="5"/>
  <c r="I24" i="5" s="1"/>
  <c r="E24" i="5"/>
  <c r="H23" i="5"/>
  <c r="I23" i="5" s="1"/>
  <c r="E23" i="5"/>
  <c r="H22" i="5"/>
  <c r="I22" i="5" s="1"/>
  <c r="E22" i="5"/>
  <c r="H21" i="5"/>
  <c r="I21" i="5" s="1"/>
  <c r="E21" i="5"/>
  <c r="H20" i="5"/>
  <c r="I20" i="5" s="1"/>
  <c r="E20" i="5"/>
  <c r="H19" i="5"/>
  <c r="I19" i="5" s="1"/>
  <c r="E19" i="5"/>
  <c r="H18" i="5"/>
  <c r="I18" i="5" s="1"/>
  <c r="E18" i="5"/>
  <c r="H17" i="5"/>
  <c r="I17" i="5" s="1"/>
  <c r="E17" i="5"/>
  <c r="H16" i="5"/>
  <c r="I16" i="5" s="1"/>
  <c r="E16" i="5"/>
  <c r="H15" i="5"/>
  <c r="I15" i="5" s="1"/>
  <c r="E15" i="5"/>
  <c r="H14" i="5"/>
  <c r="I14" i="5" s="1"/>
  <c r="E14" i="5"/>
  <c r="H13" i="5"/>
  <c r="I13" i="5" s="1"/>
  <c r="E13" i="5"/>
  <c r="H12" i="5"/>
  <c r="I12" i="5" s="1"/>
  <c r="E12" i="5"/>
  <c r="H11" i="5"/>
  <c r="I11" i="5" s="1"/>
  <c r="E11" i="5"/>
  <c r="H10" i="5"/>
  <c r="I10" i="5" s="1"/>
  <c r="E10" i="5"/>
  <c r="H9" i="5"/>
  <c r="I9" i="5" s="1"/>
  <c r="E9" i="5"/>
  <c r="H8" i="5"/>
  <c r="I8" i="5" s="1"/>
  <c r="E8" i="5"/>
  <c r="H7" i="5"/>
  <c r="I7" i="5" s="1"/>
  <c r="E7" i="5"/>
  <c r="H6" i="5"/>
  <c r="I6" i="5" s="1"/>
  <c r="E6" i="5"/>
  <c r="H5" i="5"/>
  <c r="I5" i="5" s="1"/>
  <c r="E5" i="5"/>
  <c r="H4" i="5"/>
  <c r="I4" i="5" s="1"/>
  <c r="E4" i="5"/>
  <c r="G3" i="5"/>
  <c r="E3" i="5"/>
  <c r="F27" i="3"/>
  <c r="B27" i="3"/>
  <c r="E26" i="3"/>
  <c r="J26" i="3" s="1"/>
  <c r="E25" i="3"/>
  <c r="J25" i="3" s="1"/>
  <c r="E24" i="3"/>
  <c r="J24" i="3" s="1"/>
  <c r="E23" i="3"/>
  <c r="J23" i="3" s="1"/>
  <c r="E22" i="3"/>
  <c r="J22" i="3" s="1"/>
  <c r="E21" i="3"/>
  <c r="E20" i="3"/>
  <c r="J20" i="3" s="1"/>
  <c r="E19" i="3"/>
  <c r="E18" i="3"/>
  <c r="J18" i="3" s="1"/>
  <c r="E17" i="3"/>
  <c r="J17" i="3" s="1"/>
  <c r="E16" i="3"/>
  <c r="J16" i="3" s="1"/>
  <c r="K13" i="3" s="1"/>
  <c r="E15" i="3"/>
  <c r="E14" i="3"/>
  <c r="J14" i="3" s="1"/>
  <c r="E13" i="3"/>
  <c r="J13" i="3" s="1"/>
  <c r="E12" i="3"/>
  <c r="J12" i="3" s="1"/>
  <c r="E11" i="3"/>
  <c r="J11" i="3" s="1"/>
  <c r="E10" i="3"/>
  <c r="J10" i="3" s="1"/>
  <c r="E9" i="3"/>
  <c r="E8" i="3"/>
  <c r="J8" i="3" s="1"/>
  <c r="E7" i="3"/>
  <c r="E6" i="3"/>
  <c r="J6" i="3" s="1"/>
  <c r="E5" i="3"/>
  <c r="J5" i="3" s="1"/>
  <c r="E4" i="3"/>
  <c r="J4" i="3" s="1"/>
  <c r="E3" i="3"/>
  <c r="J3" i="3" s="1"/>
  <c r="F27" i="2"/>
  <c r="B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13" i="6" l="1"/>
  <c r="I13" i="6" s="1"/>
  <c r="J13" i="6" s="1"/>
  <c r="H23" i="6"/>
  <c r="I23" i="6" s="1"/>
  <c r="J23" i="6" s="1"/>
  <c r="J4" i="6"/>
  <c r="M8" i="6" s="1"/>
  <c r="J5" i="6"/>
  <c r="L17" i="9"/>
  <c r="K17" i="9"/>
  <c r="K22" i="9"/>
  <c r="K23" i="9" s="1"/>
  <c r="L22" i="9"/>
  <c r="L23" i="9" s="1"/>
  <c r="M8" i="9"/>
  <c r="K3" i="9"/>
  <c r="K18" i="9" s="1"/>
  <c r="M17" i="9"/>
  <c r="M22" i="9"/>
  <c r="L3" i="9"/>
  <c r="L4" i="9" s="1"/>
  <c r="M13" i="9"/>
  <c r="K13" i="9"/>
  <c r="K14" i="9" s="1"/>
  <c r="L8" i="9"/>
  <c r="L9" i="9" s="1"/>
  <c r="K8" i="9"/>
  <c r="K9" i="9" s="1"/>
  <c r="M17" i="6"/>
  <c r="M13" i="6"/>
  <c r="L13" i="3"/>
  <c r="L17" i="3"/>
  <c r="K17" i="3"/>
  <c r="L22" i="3"/>
  <c r="K22" i="3"/>
  <c r="L8" i="3"/>
  <c r="L9" i="3" s="1"/>
  <c r="K8" i="3"/>
  <c r="L3" i="3"/>
  <c r="M8" i="3"/>
  <c r="K3" i="3"/>
  <c r="L4" i="3" s="1"/>
  <c r="M17" i="3"/>
  <c r="M22" i="3"/>
  <c r="M13" i="3"/>
  <c r="L17" i="6"/>
  <c r="K17" i="6"/>
  <c r="L22" i="6"/>
  <c r="L8" i="6"/>
  <c r="K8" i="6"/>
  <c r="G27" i="6"/>
  <c r="J13" i="5"/>
  <c r="J25" i="5"/>
  <c r="J4" i="5"/>
  <c r="J6" i="5"/>
  <c r="J8" i="5"/>
  <c r="J10" i="5"/>
  <c r="J14" i="5"/>
  <c r="L13" i="5" s="1"/>
  <c r="J16" i="5"/>
  <c r="J18" i="5"/>
  <c r="J20" i="5"/>
  <c r="J22" i="5"/>
  <c r="J26" i="5"/>
  <c r="J5" i="5"/>
  <c r="J7" i="5"/>
  <c r="J12" i="5"/>
  <c r="J15" i="5"/>
  <c r="J17" i="5"/>
  <c r="J19" i="5"/>
  <c r="J24" i="5"/>
  <c r="J9" i="5"/>
  <c r="J21" i="5"/>
  <c r="K17" i="5" s="1"/>
  <c r="J23" i="5"/>
  <c r="J11" i="5"/>
  <c r="K13" i="5"/>
  <c r="G27" i="5"/>
  <c r="H3" i="5"/>
  <c r="M22" i="6" l="1"/>
  <c r="L13" i="6"/>
  <c r="K22" i="6"/>
  <c r="K13" i="6"/>
  <c r="L18" i="9"/>
  <c r="L14" i="9"/>
  <c r="K22" i="5"/>
  <c r="K8" i="5"/>
  <c r="L23" i="3"/>
  <c r="K14" i="3"/>
  <c r="K9" i="3"/>
  <c r="K18" i="3"/>
  <c r="L18" i="3"/>
  <c r="K23" i="3"/>
  <c r="L14" i="3"/>
  <c r="L3" i="6"/>
  <c r="K3" i="6"/>
  <c r="L9" i="6" s="1"/>
  <c r="L22" i="5"/>
  <c r="L17" i="5"/>
  <c r="M22" i="5"/>
  <c r="L8" i="5"/>
  <c r="I3" i="5"/>
  <c r="J3" i="5" s="1"/>
  <c r="K3" i="5"/>
  <c r="K18" i="6" l="1"/>
  <c r="L23" i="6"/>
  <c r="K9" i="6"/>
  <c r="L4" i="6"/>
  <c r="K23" i="6"/>
  <c r="K14" i="6"/>
  <c r="L14" i="6"/>
  <c r="L18" i="6"/>
  <c r="L3" i="5"/>
  <c r="L4" i="5" s="1"/>
  <c r="E31" i="5" s="1"/>
  <c r="M13" i="5"/>
  <c r="M17" i="5"/>
  <c r="M8" i="5"/>
  <c r="L14" i="5"/>
  <c r="E33" i="5" s="1"/>
  <c r="K18" i="5"/>
  <c r="D34" i="5" s="1"/>
  <c r="L18" i="5"/>
  <c r="E34" i="5" s="1"/>
  <c r="K14" i="5"/>
  <c r="D33" i="5" s="1"/>
  <c r="L9" i="5"/>
  <c r="E32" i="5" s="1"/>
  <c r="L23" i="5"/>
  <c r="E35" i="5" s="1"/>
  <c r="K23" i="5"/>
  <c r="D35" i="5" s="1"/>
  <c r="K9" i="5"/>
  <c r="D32" i="5" s="1"/>
</calcChain>
</file>

<file path=xl/sharedStrings.xml><?xml version="1.0" encoding="utf-8"?>
<sst xmlns="http://schemas.openxmlformats.org/spreadsheetml/2006/main" count="116" uniqueCount="21">
  <si>
    <t>EUB338</t>
  </si>
  <si>
    <t>CT值</t>
  </si>
  <si>
    <t>dct</t>
  </si>
  <si>
    <t>2（-dct）</t>
  </si>
  <si>
    <t>X</t>
  </si>
  <si>
    <t>P</t>
  </si>
  <si>
    <t>C</t>
  </si>
  <si>
    <t>HgS</t>
  </si>
  <si>
    <t>HgCl2</t>
  </si>
  <si>
    <t>HFD 0.6</t>
  </si>
  <si>
    <t>HFD 1.5</t>
  </si>
  <si>
    <t>Prevotella</t>
  </si>
  <si>
    <t>KX2777</t>
  </si>
  <si>
    <t>AJ400275</t>
  </si>
  <si>
    <t>AY271254</t>
  </si>
  <si>
    <t>EU728784</t>
  </si>
  <si>
    <t>SE</t>
  </si>
  <si>
    <t>Modify</t>
  </si>
  <si>
    <t>2(-dCt)</t>
  </si>
  <si>
    <t>Norm/EUB</t>
  </si>
  <si>
    <t>HM079525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</si>
</sst>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0.00;\-###0.00"/>
    <numFmt numFmtId="165" formatCode="0.00_ "/>
    <numFmt numFmtId="166" formatCode="0.0_ "/>
    <numFmt numFmtId="167" formatCode="0.000_ "/>
    <numFmt numFmtId="168" formatCode="0.000"/>
  </numFmts>
  <fonts count="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宋体"/>
      <charset val="134"/>
    </font>
    <font>
      <sz val="8.25"/>
      <name val="Microsoft Sans Serif"/>
      <family val="2"/>
    </font>
    <font>
      <sz val="8.25"/>
      <name val="Microsoft Sans Serif"/>
      <family val="2"/>
    </font>
    <font>
      <sz val="9"/>
      <name val="宋体"/>
      <charset val="1"/>
    </font>
    <font>
      <sz val="8.25"/>
      <color rgb="FFFF0000"/>
      <name val="Microsoft Sans Serif"/>
      <family val="2"/>
    </font>
    <font>
      <sz val="9"/>
      <color rgb="FFFF0000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5" fillId="0" borderId="0">
      <alignment vertical="top"/>
      <protection locked="0"/>
    </xf>
    <xf numFmtId="0" fontId="4" fillId="0" borderId="0">
      <alignment vertical="top"/>
      <protection locked="0"/>
    </xf>
  </cellStyleXfs>
  <cellXfs count="16">
    <xf numFmtId="0" fontId="0" fillId="0" borderId="0" xfId="0">
      <alignment vertical="center"/>
    </xf>
    <xf numFmtId="165" fontId="0" fillId="0" borderId="0" xfId="0" applyNumberFormat="1">
      <alignment vertical="center"/>
    </xf>
    <xf numFmtId="165" fontId="2" fillId="0" borderId="0" xfId="0" applyNumberFormat="1" applyFont="1">
      <alignment vertical="center"/>
    </xf>
    <xf numFmtId="165" fontId="3" fillId="0" borderId="0" xfId="1" applyNumberFormat="1" applyFont="1" applyFill="1" applyBorder="1" applyAlignment="1" applyProtection="1">
      <alignment vertical="center"/>
    </xf>
    <xf numFmtId="164" fontId="4" fillId="0" borderId="0" xfId="1" applyNumberFormat="1" applyFont="1" applyFill="1" applyBorder="1" applyAlignment="1" applyProtection="1">
      <alignment vertical="center"/>
    </xf>
    <xf numFmtId="164" fontId="5" fillId="0" borderId="0" xfId="1" applyNumberFormat="1" applyFont="1" applyFill="1" applyBorder="1" applyAlignment="1" applyProtection="1">
      <alignment vertical="center"/>
    </xf>
    <xf numFmtId="165" fontId="5" fillId="0" borderId="0" xfId="1" applyNumberFormat="1" applyFont="1" applyFill="1" applyBorder="1" applyAlignment="1" applyProtection="1">
      <alignment vertical="center"/>
    </xf>
    <xf numFmtId="164" fontId="6" fillId="0" borderId="0" xfId="1" applyNumberFormat="1" applyFont="1" applyFill="1" applyBorder="1" applyAlignment="1" applyProtection="1">
      <alignment vertical="center"/>
    </xf>
    <xf numFmtId="164" fontId="4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166" fontId="0" fillId="0" borderId="0" xfId="0" applyNumberFormat="1">
      <alignment vertical="center"/>
    </xf>
    <xf numFmtId="167" fontId="0" fillId="0" borderId="0" xfId="0" applyNumberFormat="1">
      <alignment vertical="center"/>
    </xf>
    <xf numFmtId="164" fontId="7" fillId="0" borderId="0" xfId="1" applyNumberFormat="1" applyFont="1" applyFill="1" applyBorder="1" applyAlignment="1" applyProtection="1">
      <alignment vertical="center"/>
    </xf>
    <xf numFmtId="165" fontId="1" fillId="0" borderId="0" xfId="0" applyNumberFormat="1" applyFont="1">
      <alignment vertical="center"/>
    </xf>
    <xf numFmtId="168" fontId="0" fillId="0" borderId="0" xfId="0" applyNumberFormat="1">
      <alignment vertical="center"/>
    </xf>
    <xf numFmtId="165" fontId="8" fillId="0" borderId="0" xfId="1" applyNumberFormat="1" applyFont="1" applyFill="1" applyBorder="1" applyAlignment="1" applyProtection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'AJ400275'!$D$30</c:f>
              <c:strCache>
                <c:ptCount val="1"/>
                <c:pt idx="0">
                  <c:v>AJ400275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'AJ400275'!$E$31:$E$35</c:f>
                <c:numCache>
                  <c:formatCode>General</c:formatCode>
                  <c:ptCount val="5"/>
                  <c:pt idx="0">
                    <c:v>67.246270956665384</c:v>
                  </c:pt>
                  <c:pt idx="1">
                    <c:v>3999.9592082445311</c:v>
                  </c:pt>
                  <c:pt idx="2">
                    <c:v>112.71487434009337</c:v>
                  </c:pt>
                  <c:pt idx="3">
                    <c:v>30.920737626548185</c:v>
                  </c:pt>
                  <c:pt idx="4">
                    <c:v>136.62891959834542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'AJ400275'!$B$31:$B$35</c:f>
              <c:strCache>
                <c:ptCount val="5"/>
                <c:pt idx="0">
                  <c:v>C</c:v>
                </c:pt>
                <c:pt idx="1">
                  <c:v>HgS</c:v>
                </c:pt>
                <c:pt idx="2">
                  <c:v>HgCl2</c:v>
                </c:pt>
                <c:pt idx="3">
                  <c:v>HFD 0.6</c:v>
                </c:pt>
                <c:pt idx="4">
                  <c:v>HFD 1.5</c:v>
                </c:pt>
              </c:strCache>
            </c:strRef>
          </c:cat>
          <c:val>
            <c:numRef>
              <c:f>'AJ400275'!$D$31:$D$35</c:f>
              <c:numCache>
                <c:formatCode>0.00_ </c:formatCode>
                <c:ptCount val="5"/>
                <c:pt idx="0">
                  <c:v>100</c:v>
                </c:pt>
                <c:pt idx="1">
                  <c:v>14884.780973835559</c:v>
                </c:pt>
                <c:pt idx="2">
                  <c:v>203.39451480695101</c:v>
                </c:pt>
                <c:pt idx="3">
                  <c:v>88.113940378461606</c:v>
                </c:pt>
                <c:pt idx="4">
                  <c:v>411.81247467286249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746944"/>
        <c:axId val="205748480"/>
      </c:barChart>
      <c:catAx>
        <c:axId val="205746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48480"/>
        <c:crosses val="autoZero"/>
        <c:auto val="1"/>
        <c:lblAlgn val="ctr"/>
        <c:lblOffset val="100"/>
        <c:noMultiLvlLbl val="0"/>
      </c:catAx>
      <c:valAx>
        <c:axId val="20574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46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'AY271254'!#REF!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'AY271254'!#REF!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'AY271254'!#REF!</c:f>
            </c:strRef>
          </c:cat>
          <c:val>
            <c:numRef>
              <c:f>'AY271254'!#REF!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597952"/>
        <c:axId val="229599872"/>
      </c:barChart>
      <c:catAx>
        <c:axId val="229597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599872"/>
        <c:crosses val="autoZero"/>
        <c:auto val="1"/>
        <c:lblAlgn val="ctr"/>
        <c:lblOffset val="100"/>
        <c:noMultiLvlLbl val="0"/>
      </c:catAx>
      <c:valAx>
        <c:axId val="22959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59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'EU728784'!#REF!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'EU728784'!#REF!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'EU728784'!#REF!</c:f>
            </c:strRef>
          </c:cat>
          <c:val>
            <c:numRef>
              <c:f>'EU728784'!#REF!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613824"/>
        <c:axId val="155636096"/>
      </c:barChart>
      <c:catAx>
        <c:axId val="1556138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36096"/>
        <c:crosses val="autoZero"/>
        <c:auto val="1"/>
        <c:lblAlgn val="ctr"/>
        <c:lblOffset val="100"/>
        <c:noMultiLvlLbl val="0"/>
      </c:catAx>
      <c:valAx>
        <c:axId val="15563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13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28</xdr:row>
      <xdr:rowOff>44450</xdr:rowOff>
    </xdr:from>
    <xdr:to>
      <xdr:col>11</xdr:col>
      <xdr:colOff>581025</xdr:colOff>
      <xdr:row>44</xdr:row>
      <xdr:rowOff>44450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158750</xdr:rowOff>
    </xdr:from>
    <xdr:to>
      <xdr:col>12</xdr:col>
      <xdr:colOff>371475</xdr:colOff>
      <xdr:row>27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101600</xdr:rowOff>
    </xdr:from>
    <xdr:to>
      <xdr:col>6</xdr:col>
      <xdr:colOff>0</xdr:colOff>
      <xdr:row>27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zoomScale="80" zoomScaleNormal="80" workbookViewId="0">
      <selection activeCell="F24" sqref="F24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5">
      <c r="A1" s="2" t="s">
        <v>0</v>
      </c>
      <c r="F1" s="2" t="s">
        <v>11</v>
      </c>
    </row>
    <row r="2" spans="1:15">
      <c r="B2" s="1" t="s">
        <v>1</v>
      </c>
      <c r="C2" s="1" t="s">
        <v>17</v>
      </c>
      <c r="D2" s="1" t="s">
        <v>2</v>
      </c>
      <c r="E2" s="1" t="s">
        <v>3</v>
      </c>
      <c r="F2" s="1" t="s">
        <v>1</v>
      </c>
      <c r="G2" s="13" t="s">
        <v>17</v>
      </c>
      <c r="H2" s="1" t="s">
        <v>2</v>
      </c>
      <c r="I2" s="1" t="s">
        <v>18</v>
      </c>
      <c r="J2" s="1" t="s">
        <v>19</v>
      </c>
      <c r="K2" s="1" t="s">
        <v>4</v>
      </c>
      <c r="L2" s="1" t="s">
        <v>16</v>
      </c>
      <c r="M2" s="1" t="s">
        <v>5</v>
      </c>
    </row>
    <row r="3" spans="1:15">
      <c r="A3" s="1" t="s">
        <v>6</v>
      </c>
      <c r="B3" s="3">
        <v>12.325127795761301</v>
      </c>
      <c r="C3" s="3">
        <f>B3</f>
        <v>12.325127795761301</v>
      </c>
      <c r="D3" s="1">
        <f>C3-13</f>
        <v>-0.67487220423869942</v>
      </c>
      <c r="E3" s="1">
        <f>2^(-D3)</f>
        <v>1.5964553504046641</v>
      </c>
      <c r="F3" s="5">
        <v>13.155067113391301</v>
      </c>
      <c r="G3" s="5">
        <f>F3</f>
        <v>13.155067113391301</v>
      </c>
      <c r="H3" s="1">
        <f>G3-14</f>
        <v>-0.84493288660869936</v>
      </c>
      <c r="I3" s="1">
        <f>2^(-H3)</f>
        <v>1.7961811864491286</v>
      </c>
      <c r="J3" s="10">
        <f>I3/E3*100</f>
        <v>112.51058076844045</v>
      </c>
      <c r="K3" s="1">
        <f>AVERAGE(J3:J7)</f>
        <v>96.358157571643034</v>
      </c>
      <c r="L3" s="1">
        <f>STDEV(J3:J7)/2.25</f>
        <v>8.5927215703999433</v>
      </c>
      <c r="O3" s="8"/>
    </row>
    <row r="4" spans="1:15">
      <c r="B4" s="3">
        <v>12.156780268414099</v>
      </c>
      <c r="C4" s="3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5">
        <v>12.497372380803199</v>
      </c>
      <c r="G4" s="5">
        <v>13</v>
      </c>
      <c r="H4" s="1">
        <f t="shared" ref="H4:H26" si="3">G4-14</f>
        <v>-1</v>
      </c>
      <c r="I4" s="1">
        <f t="shared" ref="I4:I26" si="4">2^(-H4)</f>
        <v>2</v>
      </c>
      <c r="J4" s="10">
        <f t="shared" ref="J4:J26" si="5">I4/E4*100</f>
        <v>111.47964152470892</v>
      </c>
      <c r="K4" s="1">
        <v>100</v>
      </c>
      <c r="L4" s="1">
        <f>100*L3/K3</f>
        <v>8.9174822214831053</v>
      </c>
      <c r="O4" s="8"/>
    </row>
    <row r="5" spans="1:15">
      <c r="B5" s="3">
        <v>11.789643500966299</v>
      </c>
      <c r="C5" s="3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5">
        <v>13.1322100049361</v>
      </c>
      <c r="G5" s="5">
        <f t="shared" ref="G5:G26" si="6">F5</f>
        <v>13.1322100049361</v>
      </c>
      <c r="H5" s="1">
        <f t="shared" si="3"/>
        <v>-0.86778999506389987</v>
      </c>
      <c r="I5" s="1">
        <f t="shared" si="4"/>
        <v>1.8248653224556153</v>
      </c>
      <c r="J5" s="10">
        <f t="shared" si="5"/>
        <v>78.863710541585448</v>
      </c>
      <c r="O5" s="8"/>
    </row>
    <row r="6" spans="1:15">
      <c r="B6" s="3">
        <v>14.6007951424079</v>
      </c>
      <c r="C6" s="3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5">
        <v>16.0730921919248</v>
      </c>
      <c r="G6" s="5">
        <f t="shared" si="6"/>
        <v>16.0730921919248</v>
      </c>
      <c r="H6" s="1">
        <f t="shared" si="3"/>
        <v>2.0730921919248004</v>
      </c>
      <c r="I6" s="1">
        <f t="shared" si="4"/>
        <v>0.23764958840210768</v>
      </c>
      <c r="J6" s="10">
        <f t="shared" si="5"/>
        <v>72.081600512981836</v>
      </c>
      <c r="O6" s="8"/>
    </row>
    <row r="7" spans="1:15">
      <c r="B7" s="3">
        <v>13.4944914668697</v>
      </c>
      <c r="C7" s="3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5">
        <v>14.3988336139038</v>
      </c>
      <c r="G7" s="5">
        <f t="shared" si="6"/>
        <v>14.3988336139038</v>
      </c>
      <c r="H7" s="1">
        <f t="shared" si="3"/>
        <v>0.39883361390380045</v>
      </c>
      <c r="I7" s="1">
        <f t="shared" si="4"/>
        <v>0.75847124217210549</v>
      </c>
      <c r="J7" s="10">
        <f t="shared" si="5"/>
        <v>106.85525451049858</v>
      </c>
      <c r="O7" s="8"/>
    </row>
    <row r="8" spans="1:15">
      <c r="A8" s="1" t="s">
        <v>7</v>
      </c>
      <c r="B8" s="3">
        <v>12.4652960889713</v>
      </c>
      <c r="C8" s="3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5">
        <v>13.7009657228735</v>
      </c>
      <c r="G8" s="5">
        <f t="shared" si="6"/>
        <v>13.7009657228735</v>
      </c>
      <c r="H8" s="1">
        <f t="shared" si="3"/>
        <v>-0.29903427712650021</v>
      </c>
      <c r="I8" s="1">
        <f t="shared" si="4"/>
        <v>1.2303205757055979</v>
      </c>
      <c r="J8" s="10">
        <f t="shared" si="5"/>
        <v>84.929070523800092</v>
      </c>
      <c r="K8" s="1">
        <f>AVERAGE(J8:J12)</f>
        <v>71.19488373315933</v>
      </c>
      <c r="L8" s="1">
        <f>STDEV(J8:J12)/2.25</f>
        <v>13.798265897564235</v>
      </c>
      <c r="M8" s="11">
        <f>TTEST(J3:J7,J8:J12,2,2)</f>
        <v>0.16250045713811223</v>
      </c>
      <c r="O8" s="8"/>
    </row>
    <row r="9" spans="1:15">
      <c r="B9" s="3">
        <v>12.8800931476285</v>
      </c>
      <c r="C9" s="3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5">
        <v>14.6890497971856</v>
      </c>
      <c r="G9" s="5">
        <f t="shared" si="6"/>
        <v>14.6890497971856</v>
      </c>
      <c r="H9" s="1">
        <f t="shared" si="3"/>
        <v>0.6890497971856</v>
      </c>
      <c r="I9" s="1">
        <f t="shared" si="4"/>
        <v>0.62026223903369582</v>
      </c>
      <c r="J9" s="10">
        <f t="shared" si="5"/>
        <v>57.079450467441539</v>
      </c>
      <c r="K9" s="1">
        <f>100*K8/K3</f>
        <v>73.8856839185882</v>
      </c>
      <c r="L9" s="1">
        <f>100*L8/K3</f>
        <v>14.319769332767823</v>
      </c>
      <c r="O9" s="8"/>
    </row>
    <row r="10" spans="1:15">
      <c r="B10" s="6">
        <v>11.8845228392103</v>
      </c>
      <c r="C10" s="3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5">
        <v>13.7296215842628</v>
      </c>
      <c r="G10" s="5">
        <f t="shared" si="6"/>
        <v>13.7296215842628</v>
      </c>
      <c r="H10" s="1">
        <f t="shared" si="3"/>
        <v>-0.27037841573720023</v>
      </c>
      <c r="I10" s="1">
        <f t="shared" si="4"/>
        <v>1.2061241499162765</v>
      </c>
      <c r="J10" s="10">
        <f t="shared" si="5"/>
        <v>55.667270642786548</v>
      </c>
      <c r="O10" s="8"/>
    </row>
    <row r="11" spans="1:15">
      <c r="B11" s="6">
        <v>15.347827956235299</v>
      </c>
      <c r="C11" s="3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5">
        <v>17.677719490449</v>
      </c>
      <c r="G11" s="5">
        <f t="shared" si="6"/>
        <v>17.677719490449</v>
      </c>
      <c r="H11" s="1">
        <f t="shared" si="3"/>
        <v>3.6777194904490003</v>
      </c>
      <c r="I11" s="1">
        <f t="shared" si="4"/>
        <v>7.814408633344623E-2</v>
      </c>
      <c r="J11" s="10">
        <f t="shared" si="5"/>
        <v>39.779814831353171</v>
      </c>
      <c r="O11" s="8"/>
    </row>
    <row r="12" spans="1:15">
      <c r="B12" s="6">
        <v>14.3949479093893</v>
      </c>
      <c r="C12" s="3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5">
        <v>15.149831836643999</v>
      </c>
      <c r="G12" s="5">
        <f t="shared" si="6"/>
        <v>15.149831836643999</v>
      </c>
      <c r="H12" s="1">
        <f t="shared" si="3"/>
        <v>1.1498318366439992</v>
      </c>
      <c r="I12" s="1">
        <f t="shared" si="4"/>
        <v>0.45067776012520905</v>
      </c>
      <c r="J12" s="10">
        <f t="shared" si="5"/>
        <v>118.51881220041531</v>
      </c>
      <c r="O12" s="8"/>
    </row>
    <row r="13" spans="1:15">
      <c r="A13" s="1" t="s">
        <v>8</v>
      </c>
      <c r="B13" s="6">
        <v>14.0052873019571</v>
      </c>
      <c r="C13" s="3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5">
        <v>14.951359780149801</v>
      </c>
      <c r="G13" s="5">
        <f t="shared" si="6"/>
        <v>14.951359780149801</v>
      </c>
      <c r="H13" s="1">
        <f t="shared" si="3"/>
        <v>0.95135978014980083</v>
      </c>
      <c r="I13" s="1">
        <f t="shared" si="4"/>
        <v>0.51714480879645186</v>
      </c>
      <c r="J13" s="10">
        <f t="shared" si="5"/>
        <v>103.80871177554044</v>
      </c>
      <c r="K13" s="1">
        <f>AVERAGE(J13:J16)</f>
        <v>101.07555491478544</v>
      </c>
      <c r="L13" s="1">
        <f>STDEV(J13:J16)/2</f>
        <v>4.275650763595495</v>
      </c>
      <c r="M13" s="11">
        <f>TTEST(J3:J7,J13:J16,2,2)</f>
        <v>0.66677073318982161</v>
      </c>
      <c r="O13" s="8"/>
    </row>
    <row r="14" spans="1:15">
      <c r="B14" s="6">
        <v>12.3228943549053</v>
      </c>
      <c r="C14" s="3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5">
        <v>13.471305157515401</v>
      </c>
      <c r="G14" s="5">
        <f t="shared" si="6"/>
        <v>13.471305157515401</v>
      </c>
      <c r="H14" s="1">
        <f t="shared" si="3"/>
        <v>-0.52869484248459919</v>
      </c>
      <c r="I14" s="1">
        <f t="shared" si="4"/>
        <v>1.4426235122019164</v>
      </c>
      <c r="J14" s="10">
        <f t="shared" si="5"/>
        <v>90.224377996895541</v>
      </c>
      <c r="K14" s="1">
        <f>100*K13/K3</f>
        <v>104.89569068361959</v>
      </c>
      <c r="L14" s="1">
        <f>100*L13/K3</f>
        <v>4.4372483569089782</v>
      </c>
      <c r="O14" s="8"/>
    </row>
    <row r="15" spans="1:15">
      <c r="B15" s="6">
        <v>13.3006620981112</v>
      </c>
      <c r="C15" s="3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5">
        <v>14.3064065871725</v>
      </c>
      <c r="G15" s="5">
        <f t="shared" si="6"/>
        <v>14.3064065871725</v>
      </c>
      <c r="H15" s="1">
        <f t="shared" si="3"/>
        <v>0.30640658717249991</v>
      </c>
      <c r="I15" s="1">
        <f t="shared" si="4"/>
        <v>0.80865341769588139</v>
      </c>
      <c r="J15" s="10">
        <f t="shared" si="5"/>
        <v>99.602614036396304</v>
      </c>
      <c r="O15" s="8"/>
    </row>
    <row r="16" spans="1:15">
      <c r="B16" s="6">
        <v>12.534857207216</v>
      </c>
      <c r="C16" s="3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5">
        <v>13.388638432468801</v>
      </c>
      <c r="G16" s="5">
        <f t="shared" si="6"/>
        <v>13.388638432468801</v>
      </c>
      <c r="H16" s="1">
        <f t="shared" si="3"/>
        <v>-0.61136156753119941</v>
      </c>
      <c r="I16" s="1">
        <f t="shared" si="4"/>
        <v>1.5277003215005565</v>
      </c>
      <c r="J16" s="10">
        <f t="shared" si="5"/>
        <v>110.66651585030949</v>
      </c>
      <c r="O16" s="8"/>
    </row>
    <row r="17" spans="1:15">
      <c r="A17" s="1" t="s">
        <v>9</v>
      </c>
      <c r="B17" s="6">
        <v>11.277772524581801</v>
      </c>
      <c r="C17" s="3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5">
        <v>12.2263953111579</v>
      </c>
      <c r="G17" s="8">
        <f t="shared" si="6"/>
        <v>12.2263953111579</v>
      </c>
      <c r="H17" s="1">
        <f t="shared" si="3"/>
        <v>-1.7736046888421004</v>
      </c>
      <c r="I17" s="1">
        <f t="shared" si="4"/>
        <v>3.4190717274119322</v>
      </c>
      <c r="J17" s="10">
        <f t="shared" si="5"/>
        <v>103.62536716085788</v>
      </c>
      <c r="K17" s="1">
        <f>AVERAGE(J17:J21)</f>
        <v>159.61341199717688</v>
      </c>
      <c r="L17" s="1">
        <f>STDEV(J17:J21)/2.25</f>
        <v>24.014894709387303</v>
      </c>
      <c r="M17" s="1">
        <f>TTEST(J3:J7,J17:J21,2,2)</f>
        <v>3.9033499497753595E-2</v>
      </c>
      <c r="O17" s="8"/>
    </row>
    <row r="18" spans="1:15">
      <c r="B18" s="6">
        <v>12.7507379047622</v>
      </c>
      <c r="C18" s="3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5">
        <v>14.2329543938966</v>
      </c>
      <c r="G18" s="8">
        <v>13</v>
      </c>
      <c r="H18" s="1">
        <f t="shared" si="3"/>
        <v>-1</v>
      </c>
      <c r="I18" s="1">
        <f t="shared" si="4"/>
        <v>2</v>
      </c>
      <c r="J18" s="10">
        <f t="shared" si="5"/>
        <v>168.2653248218439</v>
      </c>
      <c r="K18" s="1">
        <f>100*K17/K3</f>
        <v>165.64597748613352</v>
      </c>
      <c r="L18" s="1">
        <f>100*L17/K3</f>
        <v>24.922534131614174</v>
      </c>
      <c r="O18" s="8"/>
    </row>
    <row r="19" spans="1:15">
      <c r="B19" s="6">
        <v>13.297645081724401</v>
      </c>
      <c r="C19" s="3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5">
        <v>15.384446954784201</v>
      </c>
      <c r="G19" s="8">
        <v>13</v>
      </c>
      <c r="H19" s="1">
        <f t="shared" si="3"/>
        <v>-1</v>
      </c>
      <c r="I19" s="1">
        <f t="shared" si="4"/>
        <v>2</v>
      </c>
      <c r="J19" s="10">
        <f t="shared" si="5"/>
        <v>245.82728989183354</v>
      </c>
      <c r="O19" s="8"/>
    </row>
    <row r="20" spans="1:15">
      <c r="B20" s="6">
        <v>10.695026147619799</v>
      </c>
      <c r="C20" s="3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5">
        <v>11.3351218429966</v>
      </c>
      <c r="G20" s="5">
        <f t="shared" si="6"/>
        <v>11.3351218429966</v>
      </c>
      <c r="H20" s="1">
        <f t="shared" si="3"/>
        <v>-2.6648781570034004</v>
      </c>
      <c r="I20" s="1">
        <f t="shared" si="4"/>
        <v>6.3417374780045161</v>
      </c>
      <c r="J20" s="10">
        <f t="shared" si="5"/>
        <v>128.33407694879094</v>
      </c>
      <c r="O20" s="8"/>
    </row>
    <row r="21" spans="1:15">
      <c r="B21" s="6">
        <v>11.508326092595899</v>
      </c>
      <c r="C21" s="3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5">
        <v>11.904112393697099</v>
      </c>
      <c r="G21" s="5">
        <f t="shared" si="6"/>
        <v>11.904112393697099</v>
      </c>
      <c r="H21" s="1">
        <f t="shared" si="3"/>
        <v>-2.0958876063029006</v>
      </c>
      <c r="I21" s="1">
        <f t="shared" si="4"/>
        <v>4.2748909148943772</v>
      </c>
      <c r="J21" s="10">
        <f t="shared" si="5"/>
        <v>152.01500116255815</v>
      </c>
      <c r="O21" s="8"/>
    </row>
    <row r="22" spans="1:15">
      <c r="A22" s="1" t="s">
        <v>10</v>
      </c>
      <c r="B22" s="6">
        <v>12.599863702446401</v>
      </c>
      <c r="C22" s="3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5">
        <v>13.240711759271299</v>
      </c>
      <c r="G22" s="5">
        <f t="shared" si="6"/>
        <v>13.240711759271299</v>
      </c>
      <c r="H22" s="1">
        <f t="shared" si="3"/>
        <v>-0.75928824072870071</v>
      </c>
      <c r="I22" s="1">
        <f t="shared" si="4"/>
        <v>1.69265534052862</v>
      </c>
      <c r="J22" s="10">
        <f t="shared" si="5"/>
        <v>128.26716853267129</v>
      </c>
      <c r="K22" s="1">
        <f>AVERAGE(J22:J26)</f>
        <v>221.99746615330432</v>
      </c>
      <c r="L22" s="1">
        <f>STDEV(J22:J26)/2.25</f>
        <v>38.223502587077569</v>
      </c>
      <c r="M22" s="1">
        <f>TTEST(J3:J7,J22:J26,2,2)</f>
        <v>1.2859873517085608E-2</v>
      </c>
      <c r="O22" s="8"/>
    </row>
    <row r="23" spans="1:15">
      <c r="B23" s="6">
        <v>13.9537155914318</v>
      </c>
      <c r="C23" s="3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5">
        <v>13.6</v>
      </c>
      <c r="G23" s="5">
        <f t="shared" si="6"/>
        <v>13.6</v>
      </c>
      <c r="H23" s="1">
        <f t="shared" si="3"/>
        <v>-0.40000000000000036</v>
      </c>
      <c r="I23" s="1">
        <f t="shared" si="4"/>
        <v>1.3195079107728946</v>
      </c>
      <c r="J23" s="10">
        <f t="shared" si="5"/>
        <v>255.56948547325044</v>
      </c>
      <c r="K23" s="1">
        <f>100*K22/K3</f>
        <v>230.38782781649542</v>
      </c>
      <c r="L23" s="1">
        <f>100*L22/K3</f>
        <v>39.668154259444094</v>
      </c>
      <c r="O23" s="8"/>
    </row>
    <row r="24" spans="1:15">
      <c r="B24" s="6">
        <v>14.302725475328</v>
      </c>
      <c r="C24" s="3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5">
        <v>13.5</v>
      </c>
      <c r="G24" s="5">
        <f t="shared" si="6"/>
        <v>13.5</v>
      </c>
      <c r="H24" s="1">
        <f t="shared" si="3"/>
        <v>-0.5</v>
      </c>
      <c r="I24" s="1">
        <f t="shared" si="4"/>
        <v>1.4142135623730951</v>
      </c>
      <c r="J24" s="10">
        <f t="shared" si="5"/>
        <v>348.87868926057115</v>
      </c>
      <c r="O24" s="8"/>
    </row>
    <row r="25" spans="1:15">
      <c r="B25" s="6">
        <v>13.301679407183901</v>
      </c>
      <c r="C25" s="3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5">
        <v>13.2</v>
      </c>
      <c r="G25" s="5">
        <f t="shared" si="6"/>
        <v>13.2</v>
      </c>
      <c r="H25" s="1">
        <f t="shared" si="3"/>
        <v>-0.80000000000000071</v>
      </c>
      <c r="I25" s="1">
        <f t="shared" si="4"/>
        <v>1.7411011265922491</v>
      </c>
      <c r="J25" s="10">
        <f t="shared" si="5"/>
        <v>214.6043630258697</v>
      </c>
      <c r="O25" s="8"/>
    </row>
    <row r="26" spans="1:15">
      <c r="B26" s="3">
        <v>13.435859508719901</v>
      </c>
      <c r="C26" s="3">
        <v>14</v>
      </c>
      <c r="D26" s="1">
        <f t="shared" si="1"/>
        <v>1</v>
      </c>
      <c r="E26" s="1">
        <f t="shared" si="2"/>
        <v>0.5</v>
      </c>
      <c r="F26" s="5">
        <v>14.2980728581376</v>
      </c>
      <c r="G26" s="5">
        <f t="shared" si="6"/>
        <v>14.2980728581376</v>
      </c>
      <c r="H26" s="1">
        <f t="shared" si="3"/>
        <v>0.29807285813759954</v>
      </c>
      <c r="I26" s="1">
        <f t="shared" si="4"/>
        <v>0.81333812237079439</v>
      </c>
      <c r="J26" s="10">
        <f t="shared" si="5"/>
        <v>162.66762447415888</v>
      </c>
      <c r="O26" s="8"/>
    </row>
    <row r="27" spans="1:15">
      <c r="B27" s="1">
        <f>AVERAGE(B3:B26)</f>
        <v>12.942774104768233</v>
      </c>
      <c r="F27" s="1">
        <f>AVERAGE(F3:F26)</f>
        <v>13.88513705031758</v>
      </c>
    </row>
    <row r="30" spans="1:15">
      <c r="D30" s="2"/>
    </row>
  </sheetData>
  <pageMargins left="0.7" right="0.7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="90" zoomScaleNormal="90" workbookViewId="0">
      <selection activeCell="N3" sqref="N3:N26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2" width="9.42578125" style="1" customWidth="1"/>
    <col min="13" max="13" width="9.42578125" style="14" customWidth="1"/>
    <col min="14" max="16384" width="9" style="1"/>
  </cols>
  <sheetData>
    <row r="1" spans="1:14">
      <c r="A1" s="2" t="s">
        <v>0</v>
      </c>
      <c r="F1" s="2" t="s">
        <v>12</v>
      </c>
    </row>
    <row r="2" spans="1:14">
      <c r="B2" s="1" t="s">
        <v>1</v>
      </c>
      <c r="C2" s="1" t="s">
        <v>17</v>
      </c>
      <c r="D2" s="1" t="s">
        <v>2</v>
      </c>
      <c r="E2" s="1" t="s">
        <v>3</v>
      </c>
      <c r="F2" s="1" t="s">
        <v>1</v>
      </c>
      <c r="G2" s="13" t="s">
        <v>17</v>
      </c>
      <c r="H2" s="1" t="s">
        <v>2</v>
      </c>
      <c r="I2" s="1" t="s">
        <v>18</v>
      </c>
      <c r="J2" s="1" t="s">
        <v>19</v>
      </c>
      <c r="K2" s="1" t="s">
        <v>4</v>
      </c>
      <c r="L2" s="1" t="s">
        <v>16</v>
      </c>
      <c r="M2" s="14" t="s">
        <v>5</v>
      </c>
    </row>
    <row r="3" spans="1:14">
      <c r="A3" s="1" t="s">
        <v>6</v>
      </c>
      <c r="B3" s="3">
        <v>12.325127795761301</v>
      </c>
      <c r="C3" s="3">
        <f>B3</f>
        <v>12.325127795761301</v>
      </c>
      <c r="D3" s="1">
        <f>C3-13</f>
        <v>-0.67487220423869942</v>
      </c>
      <c r="E3" s="1">
        <f>2^(-D3)</f>
        <v>1.5964553504046641</v>
      </c>
      <c r="F3" s="5">
        <v>27.233170890489799</v>
      </c>
      <c r="G3" s="5">
        <f>F3</f>
        <v>27.233170890489799</v>
      </c>
      <c r="H3" s="1">
        <f>G3-27</f>
        <v>0.23317089048979867</v>
      </c>
      <c r="I3" s="1">
        <f>2^(-H3)</f>
        <v>0.85076294874278979</v>
      </c>
      <c r="J3" s="10">
        <f>I3/E3*100</f>
        <v>53.290744932336587</v>
      </c>
      <c r="K3" s="1">
        <f>AVERAGE(J3:J7)</f>
        <v>47.986350097248746</v>
      </c>
      <c r="L3" s="1">
        <f>STDEV(J3:J7)/2.25</f>
        <v>7.783759724685372</v>
      </c>
      <c r="N3" s="8"/>
    </row>
    <row r="4" spans="1:14">
      <c r="B4" s="3">
        <v>12.156780268414099</v>
      </c>
      <c r="C4" s="3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5">
        <v>26.8150333524096</v>
      </c>
      <c r="G4" s="5">
        <f t="shared" ref="G4:G26" si="3">F4</f>
        <v>26.8150333524096</v>
      </c>
      <c r="H4" s="1">
        <f t="shared" ref="H4:H26" si="4">G4-27</f>
        <v>-0.18496664759040016</v>
      </c>
      <c r="I4" s="1">
        <f t="shared" ref="I4:I26" si="5">2^(-H4)</f>
        <v>1.1367906924587245</v>
      </c>
      <c r="J4" s="10">
        <f t="shared" ref="J4:J26" si="6">I4/E4*100</f>
        <v>63.364509441962127</v>
      </c>
      <c r="K4" s="1">
        <v>100</v>
      </c>
      <c r="L4" s="1">
        <f>100*L3/K3</f>
        <v>16.220778844214799</v>
      </c>
      <c r="N4" s="8"/>
    </row>
    <row r="5" spans="1:14">
      <c r="B5" s="3">
        <v>11.789643500966299</v>
      </c>
      <c r="C5" s="3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5">
        <v>27.261412473966999</v>
      </c>
      <c r="G5" s="5">
        <f t="shared" si="3"/>
        <v>27.261412473966999</v>
      </c>
      <c r="H5" s="1">
        <f t="shared" si="4"/>
        <v>0.26141247396699896</v>
      </c>
      <c r="I5" s="1">
        <f t="shared" si="5"/>
        <v>0.83427072474366415</v>
      </c>
      <c r="J5" s="10">
        <f t="shared" si="6"/>
        <v>36.053994856435928</v>
      </c>
      <c r="N5" s="8"/>
    </row>
    <row r="6" spans="1:14">
      <c r="B6" s="3">
        <v>14.6007951424079</v>
      </c>
      <c r="C6" s="3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5">
        <v>29.258698556178899</v>
      </c>
      <c r="G6" s="5">
        <f t="shared" si="3"/>
        <v>29.258698556178899</v>
      </c>
      <c r="H6" s="1">
        <f t="shared" si="4"/>
        <v>2.2586985561788993</v>
      </c>
      <c r="I6" s="1">
        <f t="shared" si="5"/>
        <v>0.20896039638576233</v>
      </c>
      <c r="J6" s="10">
        <f t="shared" si="6"/>
        <v>63.379869145101665</v>
      </c>
      <c r="N6" s="8"/>
    </row>
    <row r="7" spans="1:14">
      <c r="B7" s="3">
        <v>13.4944914668697</v>
      </c>
      <c r="C7" s="3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5">
        <v>29.562876050662499</v>
      </c>
      <c r="G7" s="5">
        <f t="shared" si="3"/>
        <v>29.562876050662499</v>
      </c>
      <c r="H7" s="1">
        <f t="shared" si="4"/>
        <v>2.5628760506624992</v>
      </c>
      <c r="I7" s="1">
        <f t="shared" si="5"/>
        <v>0.16923782434729476</v>
      </c>
      <c r="J7" s="10">
        <f t="shared" si="6"/>
        <v>23.842632110407404</v>
      </c>
      <c r="N7" s="8"/>
    </row>
    <row r="8" spans="1:14">
      <c r="A8" s="1" t="s">
        <v>7</v>
      </c>
      <c r="B8" s="3">
        <v>12.4652960889713</v>
      </c>
      <c r="C8" s="3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5">
        <v>27.982238956425899</v>
      </c>
      <c r="G8" s="5">
        <f t="shared" si="3"/>
        <v>27.982238956425899</v>
      </c>
      <c r="H8" s="1">
        <f t="shared" si="4"/>
        <v>0.98223895642589909</v>
      </c>
      <c r="I8" s="1">
        <f t="shared" si="5"/>
        <v>0.50619355489425799</v>
      </c>
      <c r="J8" s="10">
        <f t="shared" si="6"/>
        <v>34.942558038299993</v>
      </c>
      <c r="K8" s="1">
        <f>AVERAGE(J8:J12)</f>
        <v>43.399783064617814</v>
      </c>
      <c r="L8" s="1">
        <f>STDEV(J8:J12)/2.25</f>
        <v>8.4702603386608271</v>
      </c>
      <c r="M8" s="14">
        <f>TTEST(J3:J7,J8:J12,2,2)</f>
        <v>0.70228733584538294</v>
      </c>
      <c r="N8" s="8"/>
    </row>
    <row r="9" spans="1:14">
      <c r="B9" s="3">
        <v>12.8800931476285</v>
      </c>
      <c r="C9" s="3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5">
        <v>27.647747086127001</v>
      </c>
      <c r="G9" s="5">
        <f t="shared" si="3"/>
        <v>27.647747086127001</v>
      </c>
      <c r="H9" s="1">
        <f t="shared" si="4"/>
        <v>0.64774708612700138</v>
      </c>
      <c r="I9" s="1">
        <f t="shared" si="5"/>
        <v>0.63827626861010789</v>
      </c>
      <c r="J9" s="10">
        <f t="shared" si="6"/>
        <v>58.737186251144436</v>
      </c>
      <c r="K9" s="1">
        <f>100*K8/K3</f>
        <v>90.441933959686807</v>
      </c>
      <c r="L9" s="1">
        <f>100*L8/K3</f>
        <v>17.651395285315651</v>
      </c>
      <c r="N9" s="8"/>
    </row>
    <row r="10" spans="1:14">
      <c r="B10" s="6">
        <v>11.8845228392103</v>
      </c>
      <c r="C10" s="3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5">
        <v>26.889032510074301</v>
      </c>
      <c r="G10" s="5">
        <f t="shared" si="3"/>
        <v>26.889032510074301</v>
      </c>
      <c r="H10" s="1">
        <f t="shared" si="4"/>
        <v>-0.11096748992569871</v>
      </c>
      <c r="I10" s="1">
        <f t="shared" si="5"/>
        <v>1.0799522236276407</v>
      </c>
      <c r="J10" s="10">
        <f t="shared" si="6"/>
        <v>49.84395073934315</v>
      </c>
      <c r="N10" s="8"/>
    </row>
    <row r="11" spans="1:14">
      <c r="B11" s="6">
        <v>15.347827956235299</v>
      </c>
      <c r="C11" s="3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5">
        <v>32.163749950489802</v>
      </c>
      <c r="G11" s="5">
        <f t="shared" si="3"/>
        <v>32.163749950489802</v>
      </c>
      <c r="H11" s="1">
        <f t="shared" si="4"/>
        <v>5.1637499504898017</v>
      </c>
      <c r="I11" s="1">
        <f t="shared" si="5"/>
        <v>2.7896927566074849E-2</v>
      </c>
      <c r="J11" s="10">
        <f t="shared" si="6"/>
        <v>14.201133636738868</v>
      </c>
      <c r="N11" s="8"/>
    </row>
    <row r="12" spans="1:14">
      <c r="B12" s="6">
        <v>14.3949479093893</v>
      </c>
      <c r="C12" s="3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5">
        <v>29.149474476594801</v>
      </c>
      <c r="G12" s="5">
        <f t="shared" si="3"/>
        <v>29.149474476594801</v>
      </c>
      <c r="H12" s="1">
        <f t="shared" si="4"/>
        <v>2.1494744765948006</v>
      </c>
      <c r="I12" s="1">
        <f t="shared" si="5"/>
        <v>0.2253947041177338</v>
      </c>
      <c r="J12" s="10">
        <f t="shared" si="6"/>
        <v>59.274086657562641</v>
      </c>
      <c r="N12" s="8"/>
    </row>
    <row r="13" spans="1:14">
      <c r="A13" s="1" t="s">
        <v>8</v>
      </c>
      <c r="B13" s="6">
        <v>14.0052873019571</v>
      </c>
      <c r="C13" s="3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5">
        <v>28.380144409517499</v>
      </c>
      <c r="G13" s="5">
        <f t="shared" si="3"/>
        <v>28.380144409517499</v>
      </c>
      <c r="H13" s="1">
        <f t="shared" si="4"/>
        <v>1.3801444095174986</v>
      </c>
      <c r="I13" s="1">
        <f t="shared" si="5"/>
        <v>0.38418033807883556</v>
      </c>
      <c r="J13" s="10">
        <f t="shared" si="6"/>
        <v>77.118179100107326</v>
      </c>
      <c r="K13" s="1">
        <f>AVERAGE(J13:J16)</f>
        <v>72.355974387731791</v>
      </c>
      <c r="L13" s="1">
        <f>STDEV(J13:J16)/2</f>
        <v>1.9721974826341548</v>
      </c>
      <c r="M13" s="14">
        <f>TTEST(J3:J7,J13:J16,2,2)</f>
        <v>3.0938358109674297E-2</v>
      </c>
      <c r="N13" s="8"/>
    </row>
    <row r="14" spans="1:14">
      <c r="B14" s="6">
        <v>12.3228943549053</v>
      </c>
      <c r="C14" s="3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5">
        <v>26.7740162168996</v>
      </c>
      <c r="G14" s="5">
        <f t="shared" si="3"/>
        <v>26.7740162168996</v>
      </c>
      <c r="H14" s="1">
        <f t="shared" si="4"/>
        <v>-0.2259837831003999</v>
      </c>
      <c r="I14" s="1">
        <f t="shared" si="5"/>
        <v>1.1695745171438465</v>
      </c>
      <c r="J14" s="10">
        <f t="shared" si="6"/>
        <v>73.147382139404186</v>
      </c>
      <c r="K14" s="1">
        <f>100*K13/K3</f>
        <v>150.78449234229268</v>
      </c>
      <c r="L14" s="1">
        <f>100*L13/K3</f>
        <v>4.1099135038137211</v>
      </c>
      <c r="N14" s="8"/>
    </row>
    <row r="15" spans="1:14">
      <c r="B15" s="6">
        <v>13.3006620981112</v>
      </c>
      <c r="C15" s="3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5">
        <v>27.7831803058445</v>
      </c>
      <c r="G15" s="5">
        <f t="shared" si="3"/>
        <v>27.7831803058445</v>
      </c>
      <c r="H15" s="1">
        <f t="shared" si="4"/>
        <v>0.78318030584449971</v>
      </c>
      <c r="I15" s="1">
        <f t="shared" si="5"/>
        <v>0.58108442616787037</v>
      </c>
      <c r="J15" s="10">
        <f t="shared" si="6"/>
        <v>71.572723932919573</v>
      </c>
      <c r="N15" s="8"/>
    </row>
    <row r="16" spans="1:14">
      <c r="B16" s="6">
        <v>12.534857207216</v>
      </c>
      <c r="C16" s="3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5">
        <v>27.100069143752801</v>
      </c>
      <c r="G16" s="5">
        <f t="shared" si="3"/>
        <v>27.100069143752801</v>
      </c>
      <c r="H16" s="1">
        <f t="shared" si="4"/>
        <v>0.10006914375280118</v>
      </c>
      <c r="I16" s="1">
        <f t="shared" si="5"/>
        <v>0.93298827532530182</v>
      </c>
      <c r="J16" s="10">
        <f t="shared" si="6"/>
        <v>67.585612378496066</v>
      </c>
      <c r="N16" s="8"/>
    </row>
    <row r="17" spans="1:14">
      <c r="A17" s="1" t="s">
        <v>9</v>
      </c>
      <c r="B17" s="6">
        <v>11.277772524581801</v>
      </c>
      <c r="C17" s="3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5">
        <v>25.297596967992298</v>
      </c>
      <c r="G17" s="5">
        <f t="shared" si="3"/>
        <v>25.297596967992298</v>
      </c>
      <c r="H17" s="1">
        <f t="shared" si="4"/>
        <v>-1.7024030320077017</v>
      </c>
      <c r="I17" s="1">
        <f t="shared" si="5"/>
        <v>3.2544258235735883</v>
      </c>
      <c r="J17" s="10">
        <f t="shared" si="6"/>
        <v>98.635272305581353</v>
      </c>
      <c r="K17" s="1">
        <f>AVERAGE(J17:J21)</f>
        <v>56.711574339164187</v>
      </c>
      <c r="L17" s="1">
        <f>STDEV(J17:J21)/2.25</f>
        <v>11.399476759138885</v>
      </c>
      <c r="M17" s="14">
        <f>TTEST(J3:J7,J17:J21,2,2)</f>
        <v>0.54738914618160184</v>
      </c>
      <c r="N17" s="8"/>
    </row>
    <row r="18" spans="1:14">
      <c r="B18" s="6">
        <v>12.7507379047622</v>
      </c>
      <c r="C18" s="3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5">
        <v>27.662895095041499</v>
      </c>
      <c r="G18" s="5">
        <f t="shared" si="3"/>
        <v>27.662895095041499</v>
      </c>
      <c r="H18" s="1">
        <f t="shared" si="4"/>
        <v>0.66289509504149891</v>
      </c>
      <c r="I18" s="1">
        <f t="shared" si="5"/>
        <v>0.63160955647438122</v>
      </c>
      <c r="J18" s="10">
        <f t="shared" si="6"/>
        <v>53.138993590371264</v>
      </c>
      <c r="K18" s="1">
        <f>100*K17/K3</f>
        <v>118.18272117848717</v>
      </c>
      <c r="L18" s="1">
        <f>100*L17/K3</f>
        <v>23.755665384086932</v>
      </c>
      <c r="N18" s="8"/>
    </row>
    <row r="19" spans="1:14">
      <c r="B19" s="6">
        <v>13.297645081724401</v>
      </c>
      <c r="C19" s="3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9">
        <v>29.116914062851802</v>
      </c>
      <c r="G19" s="5">
        <f t="shared" si="3"/>
        <v>29.116914062851802</v>
      </c>
      <c r="H19" s="1">
        <f t="shared" si="4"/>
        <v>2.1169140628518015</v>
      </c>
      <c r="I19" s="1">
        <f t="shared" si="5"/>
        <v>0.23053951163745587</v>
      </c>
      <c r="J19" s="10">
        <f t="shared" si="6"/>
        <v>28.336451679411294</v>
      </c>
      <c r="N19" s="9"/>
    </row>
    <row r="20" spans="1:14">
      <c r="B20" s="6">
        <v>10.695026147619799</v>
      </c>
      <c r="C20" s="3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9">
        <v>25.597913411363301</v>
      </c>
      <c r="G20" s="5">
        <f t="shared" si="3"/>
        <v>25.597913411363301</v>
      </c>
      <c r="H20" s="1">
        <f t="shared" si="4"/>
        <v>-1.4020865886366991</v>
      </c>
      <c r="I20" s="1">
        <f t="shared" si="5"/>
        <v>2.6428354260222644</v>
      </c>
      <c r="J20" s="10">
        <f t="shared" si="6"/>
        <v>53.481533428730557</v>
      </c>
      <c r="N20" s="9"/>
    </row>
    <row r="21" spans="1:14">
      <c r="B21" s="6">
        <v>11.508326092595899</v>
      </c>
      <c r="C21" s="3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5">
        <v>26.509318410938299</v>
      </c>
      <c r="G21" s="5">
        <f t="shared" si="3"/>
        <v>26.509318410938299</v>
      </c>
      <c r="H21" s="1">
        <f t="shared" si="4"/>
        <v>-0.49068158906170112</v>
      </c>
      <c r="I21" s="1">
        <f t="shared" si="5"/>
        <v>1.4051085505943461</v>
      </c>
      <c r="J21" s="10">
        <f t="shared" si="6"/>
        <v>49.965620691726457</v>
      </c>
      <c r="N21" s="8"/>
    </row>
    <row r="22" spans="1:14">
      <c r="A22" s="1" t="s">
        <v>10</v>
      </c>
      <c r="B22" s="6">
        <v>12.599863702446401</v>
      </c>
      <c r="C22" s="3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5">
        <v>26.520645189080899</v>
      </c>
      <c r="G22" s="5">
        <f t="shared" si="3"/>
        <v>26.520645189080899</v>
      </c>
      <c r="H22" s="1">
        <f t="shared" si="4"/>
        <v>-0.47935481091910148</v>
      </c>
      <c r="I22" s="1">
        <f t="shared" si="5"/>
        <v>1.3941200611032529</v>
      </c>
      <c r="J22" s="10">
        <f t="shared" si="6"/>
        <v>105.64456245207197</v>
      </c>
      <c r="K22" s="1">
        <f>AVERAGE(J22:J26)</f>
        <v>96.004709153446825</v>
      </c>
      <c r="L22" s="1">
        <f>STDEV(J22:J26)/2.25</f>
        <v>8.2314734157267058</v>
      </c>
      <c r="M22" s="14">
        <f>TTEST(J3:J7,J22:J26,2,2)</f>
        <v>2.9465063814514522E-3</v>
      </c>
      <c r="N22" s="8"/>
    </row>
    <row r="23" spans="1:14">
      <c r="B23" s="6">
        <v>13.9537155914318</v>
      </c>
      <c r="C23" s="3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5">
        <v>27.872345719246201</v>
      </c>
      <c r="G23" s="5">
        <f t="shared" si="3"/>
        <v>27.872345719246201</v>
      </c>
      <c r="H23" s="1">
        <f t="shared" si="4"/>
        <v>0.87234571924620141</v>
      </c>
      <c r="I23" s="1">
        <f t="shared" si="5"/>
        <v>0.54625795171167546</v>
      </c>
      <c r="J23" s="10">
        <f t="shared" si="6"/>
        <v>105.80221801993639</v>
      </c>
      <c r="K23" s="1">
        <f>100*K22/K3</f>
        <v>200.06670430004462</v>
      </c>
      <c r="L23" s="1">
        <f>100*L22/K3</f>
        <v>17.1537810211547</v>
      </c>
      <c r="N23" s="8"/>
    </row>
    <row r="24" spans="1:14">
      <c r="B24" s="6">
        <v>14.302725475328</v>
      </c>
      <c r="C24" s="3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5">
        <v>28.091307950168598</v>
      </c>
      <c r="G24" s="5">
        <f t="shared" si="3"/>
        <v>28.091307950168598</v>
      </c>
      <c r="H24" s="1">
        <f t="shared" si="4"/>
        <v>1.0913079501685985</v>
      </c>
      <c r="I24" s="1">
        <f t="shared" si="5"/>
        <v>0.4693356810150518</v>
      </c>
      <c r="J24" s="10">
        <f t="shared" si="6"/>
        <v>115.78252505299542</v>
      </c>
      <c r="N24" s="8"/>
    </row>
    <row r="25" spans="1:14">
      <c r="B25" s="6">
        <v>13.301679407183901</v>
      </c>
      <c r="C25" s="3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5">
        <v>27.627314265896199</v>
      </c>
      <c r="G25" s="5">
        <f t="shared" si="3"/>
        <v>27.627314265896199</v>
      </c>
      <c r="H25" s="1">
        <f t="shared" si="4"/>
        <v>0.62731426589619943</v>
      </c>
      <c r="I25" s="1">
        <f t="shared" si="5"/>
        <v>0.64738046354896306</v>
      </c>
      <c r="J25" s="10">
        <f t="shared" si="6"/>
        <v>79.794717201313844</v>
      </c>
      <c r="N25" s="8"/>
    </row>
    <row r="26" spans="1:14">
      <c r="B26" s="3">
        <v>13.435859508719901</v>
      </c>
      <c r="C26" s="3">
        <v>14</v>
      </c>
      <c r="D26" s="1">
        <f t="shared" si="1"/>
        <v>1</v>
      </c>
      <c r="E26" s="1">
        <f t="shared" si="2"/>
        <v>0.5</v>
      </c>
      <c r="F26" s="9">
        <v>28.454041057042001</v>
      </c>
      <c r="G26" s="5">
        <f t="shared" si="3"/>
        <v>28.454041057042001</v>
      </c>
      <c r="H26" s="1">
        <f t="shared" si="4"/>
        <v>1.4540410570420015</v>
      </c>
      <c r="I26" s="1">
        <f t="shared" si="5"/>
        <v>0.36499761520458229</v>
      </c>
      <c r="J26" s="10">
        <f t="shared" si="6"/>
        <v>72.999523040916458</v>
      </c>
      <c r="N26" s="9"/>
    </row>
    <row r="27" spans="1:14">
      <c r="B27" s="1">
        <f>AVERAGE(B3:B26)</f>
        <v>12.942774104768233</v>
      </c>
      <c r="F27" s="1">
        <f>AVERAGE(F3:F26)</f>
        <v>27.781297354543966</v>
      </c>
    </row>
  </sheetData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P4" sqref="P4"/>
    </sheetView>
  </sheetViews>
  <sheetFormatPr defaultColWidth="9" defaultRowHeight="15"/>
  <cols>
    <col min="1" max="3" width="9" style="1"/>
    <col min="4" max="4" width="10.7109375" style="1" customWidth="1"/>
    <col min="5" max="5" width="11.28515625" style="1" customWidth="1"/>
    <col min="6" max="10" width="9" style="1"/>
    <col min="11" max="11" width="14" style="1" customWidth="1"/>
    <col min="12" max="12" width="14.140625" style="1" customWidth="1"/>
    <col min="13" max="16384" width="9" style="1"/>
  </cols>
  <sheetData>
    <row r="1" spans="1:13">
      <c r="A1" s="2" t="s">
        <v>0</v>
      </c>
      <c r="F1" s="2" t="s">
        <v>13</v>
      </c>
    </row>
    <row r="2" spans="1:13">
      <c r="B2" s="1" t="s">
        <v>1</v>
      </c>
      <c r="C2" s="1" t="s">
        <v>17</v>
      </c>
      <c r="D2" s="1" t="s">
        <v>2</v>
      </c>
      <c r="E2" s="1" t="s">
        <v>3</v>
      </c>
      <c r="G2" s="1" t="s">
        <v>1</v>
      </c>
      <c r="H2" s="1" t="s">
        <v>2</v>
      </c>
      <c r="I2" s="1" t="s">
        <v>18</v>
      </c>
      <c r="J2" s="1" t="s">
        <v>19</v>
      </c>
      <c r="K2" s="1" t="s">
        <v>4</v>
      </c>
      <c r="L2" s="1" t="s">
        <v>16</v>
      </c>
      <c r="M2" s="1" t="s">
        <v>5</v>
      </c>
    </row>
    <row r="3" spans="1:13">
      <c r="A3" s="1" t="s">
        <v>6</v>
      </c>
      <c r="B3" s="3">
        <v>12.325127795761301</v>
      </c>
      <c r="C3" s="3">
        <f>B3</f>
        <v>12.325127795761301</v>
      </c>
      <c r="D3" s="1">
        <f>C3-13</f>
        <v>-0.67487220423869942</v>
      </c>
      <c r="E3" s="1">
        <f>2^(-D3)</f>
        <v>1.5964553504046641</v>
      </c>
      <c r="F3" s="5">
        <v>34.411650900004297</v>
      </c>
      <c r="G3" s="8">
        <f>F3</f>
        <v>34.411650900004297</v>
      </c>
      <c r="H3" s="1">
        <f>G3-32</f>
        <v>2.4116509000042967</v>
      </c>
      <c r="I3" s="1">
        <f>2^(-H3)</f>
        <v>0.18794065670004009</v>
      </c>
      <c r="J3" s="10">
        <f>I3/E3*100</f>
        <v>11.772371626453664</v>
      </c>
      <c r="K3" s="1">
        <f>AVERAGE(J3:J7)</f>
        <v>30.176032988113263</v>
      </c>
      <c r="L3" s="1">
        <f>STDEV(J3:J7)/2.25</f>
        <v>20.292256907159373</v>
      </c>
    </row>
    <row r="4" spans="1:13">
      <c r="B4" s="3">
        <v>12.156780268414099</v>
      </c>
      <c r="C4" s="3">
        <f t="shared" ref="C4:C26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5">
        <v>36.299009941406197</v>
      </c>
      <c r="G4" s="8">
        <f t="shared" ref="G4:G26" si="3">F4</f>
        <v>36.299009941406197</v>
      </c>
      <c r="H4" s="1">
        <f t="shared" ref="H4:H26" si="4">G4-32</f>
        <v>4.2990099414061973</v>
      </c>
      <c r="I4" s="1">
        <f t="shared" ref="I4:I26" si="5">2^(-H4)</f>
        <v>5.08006250629367E-2</v>
      </c>
      <c r="J4" s="10">
        <f t="shared" ref="J4:J26" si="6">I4/E4*100</f>
        <v>2.8316177356236634</v>
      </c>
      <c r="K4" s="1">
        <v>100</v>
      </c>
      <c r="L4" s="1">
        <f>100*L3/K3</f>
        <v>67.246270956665384</v>
      </c>
    </row>
    <row r="5" spans="1:13">
      <c r="B5" s="3">
        <v>11.789643500966299</v>
      </c>
      <c r="C5" s="3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5">
        <v>36.204301719424301</v>
      </c>
      <c r="G5" s="8">
        <f t="shared" si="3"/>
        <v>36.204301719424301</v>
      </c>
      <c r="H5" s="1">
        <f t="shared" si="4"/>
        <v>4.2043017194243006</v>
      </c>
      <c r="I5" s="1">
        <f t="shared" si="5"/>
        <v>5.4247417952369828E-2</v>
      </c>
      <c r="J5" s="10">
        <f t="shared" si="6"/>
        <v>2.3443662468566382</v>
      </c>
    </row>
    <row r="6" spans="1:13">
      <c r="B6" s="3">
        <v>14.6007951424079</v>
      </c>
      <c r="C6" s="15">
        <v>12.6</v>
      </c>
      <c r="D6" s="1">
        <f t="shared" si="1"/>
        <v>-0.40000000000000036</v>
      </c>
      <c r="E6" s="1">
        <f t="shared" si="2"/>
        <v>1.3195079107728946</v>
      </c>
      <c r="F6" s="5">
        <v>31.4574544098556</v>
      </c>
      <c r="G6" s="8">
        <f t="shared" si="3"/>
        <v>31.4574544098556</v>
      </c>
      <c r="H6" s="1">
        <f t="shared" si="4"/>
        <v>-0.54254559014439963</v>
      </c>
      <c r="I6" s="1">
        <f t="shared" si="5"/>
        <v>1.4565402709122555</v>
      </c>
      <c r="J6" s="10">
        <f t="shared" si="6"/>
        <v>110.38511092056243</v>
      </c>
    </row>
    <row r="7" spans="1:13">
      <c r="B7" s="3">
        <v>13.4944914668697</v>
      </c>
      <c r="C7" s="3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5">
        <v>34.580894774526001</v>
      </c>
      <c r="G7" s="8">
        <f t="shared" si="3"/>
        <v>34.580894774526001</v>
      </c>
      <c r="H7" s="1">
        <f t="shared" si="4"/>
        <v>2.5808947745260014</v>
      </c>
      <c r="I7" s="1">
        <f t="shared" si="5"/>
        <v>0.16713725192747952</v>
      </c>
      <c r="J7" s="10">
        <f t="shared" si="6"/>
        <v>23.546698411069919</v>
      </c>
    </row>
    <row r="8" spans="1:13">
      <c r="A8" s="1" t="s">
        <v>7</v>
      </c>
      <c r="B8" s="3">
        <v>12.4652960889713</v>
      </c>
      <c r="C8" s="3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5">
        <v>24.816180115896501</v>
      </c>
      <c r="G8" s="8">
        <v>26</v>
      </c>
      <c r="H8" s="1">
        <f t="shared" si="4"/>
        <v>-6</v>
      </c>
      <c r="I8" s="1">
        <f t="shared" si="5"/>
        <v>64</v>
      </c>
      <c r="J8" s="10">
        <f t="shared" si="6"/>
        <v>4417.9221422887522</v>
      </c>
      <c r="K8" s="1">
        <f>AVERAGE(J8:J12)</f>
        <v>4491.6364168730252</v>
      </c>
      <c r="L8" s="1">
        <f>STDEV(J8:J12)/2.25</f>
        <v>1207.0290101909438</v>
      </c>
      <c r="M8" s="11">
        <f>TTEST(J3:J7,J8:J12,2,2)</f>
        <v>6.2838071570184891E-3</v>
      </c>
    </row>
    <row r="9" spans="1:13">
      <c r="B9" s="3">
        <v>12.8800931476285</v>
      </c>
      <c r="C9" s="3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5">
        <v>23.410258507197501</v>
      </c>
      <c r="G9" s="8">
        <v>26</v>
      </c>
      <c r="H9" s="1">
        <f t="shared" si="4"/>
        <v>-6</v>
      </c>
      <c r="I9" s="1">
        <f t="shared" si="5"/>
        <v>64</v>
      </c>
      <c r="J9" s="10">
        <f t="shared" si="6"/>
        <v>5889.5812126293313</v>
      </c>
      <c r="K9" s="1">
        <f>100*K8/K3</f>
        <v>14884.780973835559</v>
      </c>
      <c r="L9" s="1">
        <f>100*L8/K3</f>
        <v>3999.9592082445311</v>
      </c>
    </row>
    <row r="10" spans="1:13">
      <c r="B10" s="6">
        <v>11.8845228392103</v>
      </c>
      <c r="C10" s="3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5">
        <v>23.421746637677401</v>
      </c>
      <c r="G10" s="8">
        <v>26</v>
      </c>
      <c r="H10" s="1">
        <f t="shared" si="4"/>
        <v>-6</v>
      </c>
      <c r="I10" s="1">
        <f t="shared" si="5"/>
        <v>64</v>
      </c>
      <c r="J10" s="10">
        <f t="shared" si="6"/>
        <v>2953.8462697937402</v>
      </c>
    </row>
    <row r="11" spans="1:13">
      <c r="B11" s="6">
        <v>15.347827956235299</v>
      </c>
      <c r="C11" s="3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5">
        <v>23.612539033104301</v>
      </c>
      <c r="G11" s="8">
        <v>28</v>
      </c>
      <c r="H11" s="1">
        <f t="shared" si="4"/>
        <v>-4</v>
      </c>
      <c r="I11" s="1">
        <f t="shared" si="5"/>
        <v>16</v>
      </c>
      <c r="J11" s="10">
        <f t="shared" si="6"/>
        <v>8144.9162331460257</v>
      </c>
    </row>
    <row r="12" spans="1:13">
      <c r="B12" s="6">
        <v>14.3949479093893</v>
      </c>
      <c r="C12" s="3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5">
        <v>34.321311548283902</v>
      </c>
      <c r="G12" s="8">
        <v>30</v>
      </c>
      <c r="H12" s="1">
        <f t="shared" si="4"/>
        <v>-2</v>
      </c>
      <c r="I12" s="1">
        <f t="shared" si="5"/>
        <v>4</v>
      </c>
      <c r="J12" s="10">
        <f t="shared" si="6"/>
        <v>1051.9162265072762</v>
      </c>
    </row>
    <row r="13" spans="1:13">
      <c r="A13" s="1" t="s">
        <v>8</v>
      </c>
      <c r="B13" s="6">
        <v>14.0052873019571</v>
      </c>
      <c r="C13" s="3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5">
        <v>32.320486343092199</v>
      </c>
      <c r="G13" s="8">
        <f t="shared" si="3"/>
        <v>32.320486343092199</v>
      </c>
      <c r="H13" s="1">
        <f t="shared" si="4"/>
        <v>0.32048634309219892</v>
      </c>
      <c r="I13" s="1">
        <f t="shared" si="5"/>
        <v>0.80079987656373752</v>
      </c>
      <c r="J13" s="10">
        <f t="shared" si="6"/>
        <v>160.74801905014067</v>
      </c>
      <c r="K13" s="1">
        <f>AVERAGE(J13:J16)</f>
        <v>61.376395884158455</v>
      </c>
      <c r="L13" s="1">
        <f>STDEV(J13:J16)/2</f>
        <v>34.01287766337699</v>
      </c>
      <c r="M13" s="11">
        <f>TTEST(J3:J7,J13:J16,2,2)</f>
        <v>0.43630990211637721</v>
      </c>
    </row>
    <row r="14" spans="1:13">
      <c r="B14" s="6">
        <v>12.3228943549053</v>
      </c>
      <c r="C14" s="3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5">
        <v>34.266034041192199</v>
      </c>
      <c r="G14" s="5">
        <f t="shared" si="3"/>
        <v>34.266034041192199</v>
      </c>
      <c r="H14" s="1">
        <f t="shared" si="4"/>
        <v>2.2660340411921993</v>
      </c>
      <c r="I14" s="1">
        <f t="shared" si="5"/>
        <v>0.20790061900507131</v>
      </c>
      <c r="J14" s="10">
        <f t="shared" si="6"/>
        <v>13.002494328039694</v>
      </c>
      <c r="K14" s="1">
        <f>100*K13/K3</f>
        <v>203.39451480695101</v>
      </c>
      <c r="L14" s="1">
        <f>100*L13/K3</f>
        <v>112.71487434009337</v>
      </c>
    </row>
    <row r="15" spans="1:13">
      <c r="B15" s="6">
        <v>13.3006620981112</v>
      </c>
      <c r="C15" s="3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5">
        <v>33.317185032383001</v>
      </c>
      <c r="G15" s="5">
        <f t="shared" si="3"/>
        <v>33.317185032383001</v>
      </c>
      <c r="H15" s="1">
        <f t="shared" si="4"/>
        <v>1.3171850323830014</v>
      </c>
      <c r="I15" s="1">
        <f t="shared" si="5"/>
        <v>0.40131722024765953</v>
      </c>
      <c r="J15" s="10">
        <f t="shared" si="6"/>
        <v>49.430625432068418</v>
      </c>
    </row>
    <row r="16" spans="1:13">
      <c r="B16" s="6">
        <v>12.534857207216</v>
      </c>
      <c r="C16" s="3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5">
        <v>33.6981610103158</v>
      </c>
      <c r="G16" s="5">
        <f t="shared" si="3"/>
        <v>33.6981610103158</v>
      </c>
      <c r="H16" s="1">
        <f t="shared" si="4"/>
        <v>1.6981610103158005</v>
      </c>
      <c r="I16" s="1">
        <f t="shared" si="5"/>
        <v>0.30817868551993871</v>
      </c>
      <c r="J16" s="10">
        <f t="shared" si="6"/>
        <v>22.32444472638505</v>
      </c>
    </row>
    <row r="17" spans="1:13">
      <c r="A17" s="1" t="s">
        <v>9</v>
      </c>
      <c r="B17" s="6">
        <v>11.277772524581801</v>
      </c>
      <c r="C17" s="3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5">
        <v>31.020485199304801</v>
      </c>
      <c r="G17" s="5">
        <f t="shared" si="3"/>
        <v>31.020485199304801</v>
      </c>
      <c r="H17" s="1">
        <f t="shared" si="4"/>
        <v>-0.97951480069519903</v>
      </c>
      <c r="I17" s="1">
        <f t="shared" si="5"/>
        <v>1.9718021517472675</v>
      </c>
      <c r="J17" s="10">
        <f t="shared" si="6"/>
        <v>59.76146107295822</v>
      </c>
      <c r="K17" s="1">
        <f>AVERAGE(J17:J21)</f>
        <v>26.589291715731029</v>
      </c>
      <c r="L17" s="1">
        <f>STDEV(J17:J21)/2.25</f>
        <v>9.3306519863551305</v>
      </c>
      <c r="M17" s="1">
        <f>TTEST(J3:J7,J17:J21,2,2)</f>
        <v>0.87715479966046228</v>
      </c>
    </row>
    <row r="18" spans="1:13">
      <c r="B18" s="6">
        <v>12.7507379047622</v>
      </c>
      <c r="C18" s="3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5">
        <v>33.651294923825098</v>
      </c>
      <c r="G18" s="5">
        <f t="shared" si="3"/>
        <v>33.651294923825098</v>
      </c>
      <c r="H18" s="1">
        <f t="shared" si="4"/>
        <v>1.6512949238250982</v>
      </c>
      <c r="I18" s="1">
        <f t="shared" si="5"/>
        <v>0.31835428240830987</v>
      </c>
      <c r="J18" s="10">
        <f t="shared" si="6"/>
        <v>26.783993368929643</v>
      </c>
      <c r="K18" s="1">
        <f>100*K17/K3</f>
        <v>88.113940378461606</v>
      </c>
      <c r="L18" s="1">
        <f>100*L17/K3</f>
        <v>30.920737626548185</v>
      </c>
    </row>
    <row r="19" spans="1:13">
      <c r="B19" s="6">
        <v>13.297645081724401</v>
      </c>
      <c r="C19" s="3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5">
        <v>36.3959104196311</v>
      </c>
      <c r="G19" s="5">
        <f t="shared" si="3"/>
        <v>36.3959104196311</v>
      </c>
      <c r="H19" s="1">
        <f t="shared" si="4"/>
        <v>4.3959104196311003</v>
      </c>
      <c r="I19" s="1">
        <f t="shared" si="5"/>
        <v>4.7500601096360832E-2</v>
      </c>
      <c r="J19" s="10">
        <f t="shared" si="6"/>
        <v>5.8384720178757199</v>
      </c>
    </row>
    <row r="20" spans="1:13">
      <c r="B20" s="6">
        <v>10.695026147619799</v>
      </c>
      <c r="C20" s="3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5">
        <v>32.808728624331202</v>
      </c>
      <c r="G20" s="5">
        <f t="shared" si="3"/>
        <v>32.808728624331202</v>
      </c>
      <c r="H20" s="1">
        <f t="shared" si="4"/>
        <v>0.80872862433120218</v>
      </c>
      <c r="I20" s="1">
        <f t="shared" si="5"/>
        <v>0.57088472875406659</v>
      </c>
      <c r="J20" s="10">
        <f t="shared" si="6"/>
        <v>11.552664386206535</v>
      </c>
    </row>
    <row r="21" spans="1:13">
      <c r="B21" s="6">
        <v>11.508326092595899</v>
      </c>
      <c r="C21" s="3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5">
        <v>32.2937104697424</v>
      </c>
      <c r="G21" s="5">
        <f t="shared" si="3"/>
        <v>32.2937104697424</v>
      </c>
      <c r="H21" s="1">
        <f t="shared" si="4"/>
        <v>0.29371046974240045</v>
      </c>
      <c r="I21" s="1">
        <f t="shared" si="5"/>
        <v>0.81580119767343029</v>
      </c>
      <c r="J21" s="10">
        <f t="shared" si="6"/>
        <v>29.009867732685041</v>
      </c>
    </row>
    <row r="22" spans="1:13">
      <c r="A22" s="1" t="s">
        <v>10</v>
      </c>
      <c r="B22" s="6">
        <v>12.599863702446401</v>
      </c>
      <c r="C22" s="3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5">
        <v>31.682132375096401</v>
      </c>
      <c r="G22" s="5">
        <f t="shared" si="3"/>
        <v>31.682132375096401</v>
      </c>
      <c r="H22" s="1">
        <f t="shared" si="4"/>
        <v>-0.31786762490359877</v>
      </c>
      <c r="I22" s="1">
        <f t="shared" si="5"/>
        <v>1.2464868171003454</v>
      </c>
      <c r="J22" s="10">
        <f t="shared" si="6"/>
        <v>94.457111743038652</v>
      </c>
      <c r="K22" s="1">
        <f>AVERAGE(J22:J26)</f>
        <v>124.26866820644857</v>
      </c>
      <c r="L22" s="1">
        <f>STDEV(J22:J26)/2.25</f>
        <v>41.229187849299457</v>
      </c>
      <c r="M22" s="1">
        <f>TTEST(J3:J7,J22:J26,2,2)</f>
        <v>7.6271261237328941E-2</v>
      </c>
    </row>
    <row r="23" spans="1:13">
      <c r="B23" s="6">
        <v>13.9537155914318</v>
      </c>
      <c r="C23" s="3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9">
        <v>37.015409090853097</v>
      </c>
      <c r="G23" s="5">
        <v>32</v>
      </c>
      <c r="H23" s="1">
        <f t="shared" si="4"/>
        <v>0</v>
      </c>
      <c r="I23" s="1">
        <f t="shared" si="5"/>
        <v>1</v>
      </c>
      <c r="J23" s="10">
        <f t="shared" si="6"/>
        <v>193.68545151317201</v>
      </c>
      <c r="K23" s="1">
        <f>100*K22/K3</f>
        <v>411.81247467286249</v>
      </c>
      <c r="L23" s="1">
        <f>100*L22/K3</f>
        <v>136.62891959834542</v>
      </c>
    </row>
    <row r="24" spans="1:13">
      <c r="B24" s="6">
        <v>14.302725475328</v>
      </c>
      <c r="C24" s="3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5">
        <v>36.268674192179397</v>
      </c>
      <c r="G24" s="5">
        <v>34</v>
      </c>
      <c r="H24" s="1">
        <f t="shared" si="4"/>
        <v>2</v>
      </c>
      <c r="I24" s="1">
        <f t="shared" si="5"/>
        <v>0.25</v>
      </c>
      <c r="J24" s="10">
        <f t="shared" si="6"/>
        <v>61.673621746906036</v>
      </c>
    </row>
    <row r="25" spans="1:13">
      <c r="B25" s="6">
        <v>13.301679407183901</v>
      </c>
      <c r="C25" s="3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5">
        <v>26.760831717119299</v>
      </c>
      <c r="G25" s="5">
        <v>31</v>
      </c>
      <c r="H25" s="1">
        <f t="shared" si="4"/>
        <v>-1</v>
      </c>
      <c r="I25" s="1">
        <f t="shared" si="5"/>
        <v>2</v>
      </c>
      <c r="J25" s="10">
        <f t="shared" si="6"/>
        <v>246.5156787830029</v>
      </c>
    </row>
    <row r="26" spans="1:13">
      <c r="B26" s="3">
        <v>13.435859508719901</v>
      </c>
      <c r="C26" s="3">
        <f t="shared" si="0"/>
        <v>13.435859508719901</v>
      </c>
      <c r="D26" s="1">
        <f t="shared" si="1"/>
        <v>0.43585950871990065</v>
      </c>
      <c r="E26" s="1">
        <f t="shared" si="2"/>
        <v>0.73925320144741735</v>
      </c>
      <c r="F26" s="5">
        <v>34.435197334064497</v>
      </c>
      <c r="G26" s="5">
        <f t="shared" si="3"/>
        <v>34.435197334064497</v>
      </c>
      <c r="H26" s="1">
        <f t="shared" si="4"/>
        <v>2.4351973340644975</v>
      </c>
      <c r="I26" s="1">
        <f t="shared" si="5"/>
        <v>0.18489814627125881</v>
      </c>
      <c r="J26" s="10">
        <f t="shared" si="6"/>
        <v>25.011477246123299</v>
      </c>
    </row>
    <row r="27" spans="1:13">
      <c r="B27" s="1">
        <f>AVERAGE(B3:B26)</f>
        <v>12.942774104768233</v>
      </c>
      <c r="G27" s="1">
        <f>AVERAGE(G3:G26)</f>
        <v>32.160109896591472</v>
      </c>
    </row>
    <row r="30" spans="1:13">
      <c r="D30" s="2" t="s">
        <v>13</v>
      </c>
    </row>
    <row r="31" spans="1:13">
      <c r="B31" s="1" t="s">
        <v>6</v>
      </c>
      <c r="D31" s="1">
        <f>K4</f>
        <v>100</v>
      </c>
      <c r="E31" s="1">
        <f>L4</f>
        <v>67.246270956665384</v>
      </c>
    </row>
    <row r="32" spans="1:13">
      <c r="B32" s="1" t="s">
        <v>7</v>
      </c>
      <c r="D32" s="1">
        <f>K9</f>
        <v>14884.780973835559</v>
      </c>
      <c r="E32" s="1">
        <f>L9</f>
        <v>3999.9592082445311</v>
      </c>
    </row>
    <row r="33" spans="2:5">
      <c r="B33" s="1" t="s">
        <v>8</v>
      </c>
      <c r="D33" s="1">
        <f>K14</f>
        <v>203.39451480695101</v>
      </c>
      <c r="E33" s="1">
        <f>L14</f>
        <v>112.71487434009337</v>
      </c>
    </row>
    <row r="34" spans="2:5">
      <c r="B34" s="1" t="s">
        <v>9</v>
      </c>
      <c r="D34" s="1">
        <f>K18</f>
        <v>88.113940378461606</v>
      </c>
      <c r="E34" s="1">
        <f>L18</f>
        <v>30.920737626548185</v>
      </c>
    </row>
    <row r="35" spans="2:5">
      <c r="B35" s="1" t="s">
        <v>10</v>
      </c>
      <c r="D35" s="1">
        <f>K23</f>
        <v>411.81247467286249</v>
      </c>
      <c r="E35" s="1">
        <f>L23</f>
        <v>136.62891959834542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F30" sqref="F30"/>
    </sheetView>
  </sheetViews>
  <sheetFormatPr defaultColWidth="9" defaultRowHeight="15"/>
  <cols>
    <col min="1" max="3" width="9" style="1"/>
    <col min="4" max="4" width="10.7109375" style="1" customWidth="1"/>
    <col min="5" max="11" width="9" style="1"/>
    <col min="12" max="12" width="9.42578125" style="1"/>
    <col min="13" max="13" width="9" style="14"/>
    <col min="14" max="16384" width="9" style="1"/>
  </cols>
  <sheetData>
    <row r="1" spans="1:13">
      <c r="A1" s="2" t="s">
        <v>0</v>
      </c>
      <c r="F1" s="2" t="s">
        <v>14</v>
      </c>
    </row>
    <row r="2" spans="1:13">
      <c r="B2" s="1" t="s">
        <v>1</v>
      </c>
      <c r="C2" s="1" t="s">
        <v>17</v>
      </c>
      <c r="D2" s="1" t="s">
        <v>2</v>
      </c>
      <c r="E2" s="1" t="s">
        <v>3</v>
      </c>
      <c r="G2" s="1" t="s">
        <v>1</v>
      </c>
      <c r="H2" s="1" t="s">
        <v>2</v>
      </c>
      <c r="I2" s="1" t="s">
        <v>18</v>
      </c>
      <c r="J2" s="1" t="s">
        <v>19</v>
      </c>
      <c r="K2" s="1" t="s">
        <v>4</v>
      </c>
      <c r="L2" s="1" t="s">
        <v>16</v>
      </c>
      <c r="M2" s="14" t="s">
        <v>5</v>
      </c>
    </row>
    <row r="3" spans="1:13">
      <c r="A3" s="1" t="s">
        <v>6</v>
      </c>
      <c r="B3" s="3">
        <v>12.325127795761301</v>
      </c>
      <c r="C3" s="3">
        <f>B3</f>
        <v>12.325127795761301</v>
      </c>
      <c r="D3" s="1">
        <f>C3-13</f>
        <v>-0.67487220423869942</v>
      </c>
      <c r="E3" s="1">
        <f>2^(-D3)</f>
        <v>1.5964553504046641</v>
      </c>
      <c r="F3" s="9">
        <v>28.306899718901001</v>
      </c>
      <c r="G3" s="5">
        <f>F3</f>
        <v>28.306899718901001</v>
      </c>
      <c r="H3" s="1">
        <f>G3-28</f>
        <v>0.30689971890100054</v>
      </c>
      <c r="I3" s="1">
        <f>2^(-H3)</f>
        <v>0.80837705678711136</v>
      </c>
      <c r="J3" s="10">
        <f>I3/E3*100</f>
        <v>50.635744781851031</v>
      </c>
      <c r="K3" s="1">
        <f>AVERAGE(I3:I7)</f>
        <v>0.80755593763849975</v>
      </c>
      <c r="L3" s="1">
        <f>STDEV(I3:I7)/2.25</f>
        <v>6.5493709437795769E-2</v>
      </c>
    </row>
    <row r="4" spans="1:13">
      <c r="B4" s="3">
        <v>12.156780268414099</v>
      </c>
      <c r="C4" s="3">
        <f t="shared" ref="C4:C26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5">
        <v>28.5386269090145</v>
      </c>
      <c r="G4" s="5">
        <f t="shared" ref="G4:G26" si="3">F4</f>
        <v>28.5386269090145</v>
      </c>
      <c r="H4" s="1">
        <f t="shared" ref="H4:H26" si="4">G4-28</f>
        <v>0.53862690901449994</v>
      </c>
      <c r="I4" s="1">
        <f t="shared" ref="I4:I26" si="5">2^(-H4)</f>
        <v>0.68842580948621956</v>
      </c>
      <c r="J4" s="10">
        <f t="shared" ref="J4:J26" si="6">I4/E4*100</f>
        <v>38.372731228940658</v>
      </c>
      <c r="K4" s="1">
        <v>100</v>
      </c>
      <c r="L4" s="1">
        <f>100*L3/K3</f>
        <v>8.1101142825246431</v>
      </c>
    </row>
    <row r="5" spans="1:13">
      <c r="B5" s="3">
        <v>11.789643500966299</v>
      </c>
      <c r="C5" s="3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5">
        <v>28.5341545121588</v>
      </c>
      <c r="G5" s="5">
        <f t="shared" si="3"/>
        <v>28.5341545121588</v>
      </c>
      <c r="H5" s="1">
        <f t="shared" si="4"/>
        <v>0.53415451215879983</v>
      </c>
      <c r="I5" s="1">
        <f t="shared" si="5"/>
        <v>0.69056326101583065</v>
      </c>
      <c r="J5" s="10">
        <f t="shared" si="6"/>
        <v>29.843507056247649</v>
      </c>
    </row>
    <row r="6" spans="1:13">
      <c r="B6" s="3">
        <v>14.6007951424079</v>
      </c>
      <c r="C6" s="3">
        <v>12.6</v>
      </c>
      <c r="D6" s="1">
        <f t="shared" si="1"/>
        <v>-0.40000000000000036</v>
      </c>
      <c r="E6" s="1">
        <f t="shared" si="2"/>
        <v>1.3195079107728946</v>
      </c>
      <c r="F6" s="5">
        <v>27.929196173844701</v>
      </c>
      <c r="G6" s="5">
        <f t="shared" si="3"/>
        <v>27.929196173844701</v>
      </c>
      <c r="H6" s="1">
        <f t="shared" si="4"/>
        <v>-7.0803826155298566E-2</v>
      </c>
      <c r="I6" s="1">
        <f t="shared" si="5"/>
        <v>1.0503017170589508</v>
      </c>
      <c r="J6" s="10">
        <f t="shared" si="6"/>
        <v>79.597985619028407</v>
      </c>
    </row>
    <row r="7" spans="1:13">
      <c r="B7" s="3">
        <v>13.4944914668697</v>
      </c>
      <c r="C7" s="3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5">
        <v>28.3217264132855</v>
      </c>
      <c r="G7" s="5">
        <f t="shared" si="3"/>
        <v>28.3217264132855</v>
      </c>
      <c r="H7" s="1">
        <f t="shared" si="4"/>
        <v>0.3217264132855</v>
      </c>
      <c r="I7" s="1">
        <f t="shared" si="5"/>
        <v>0.80011184384438627</v>
      </c>
      <c r="J7" s="10">
        <f t="shared" si="6"/>
        <v>112.72168271800629</v>
      </c>
    </row>
    <row r="8" spans="1:13">
      <c r="A8" s="1" t="s">
        <v>7</v>
      </c>
      <c r="B8" s="3">
        <v>12.4652960889713</v>
      </c>
      <c r="C8" s="3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5">
        <v>24.8761573997852</v>
      </c>
      <c r="G8" s="5">
        <f t="shared" si="3"/>
        <v>24.8761573997852</v>
      </c>
      <c r="H8" s="1">
        <f t="shared" si="4"/>
        <v>-3.1238426002148003</v>
      </c>
      <c r="I8" s="1">
        <f t="shared" si="5"/>
        <v>8.7170658033340871</v>
      </c>
      <c r="J8" s="10">
        <f t="shared" si="6"/>
        <v>601.73934419277737</v>
      </c>
      <c r="K8" s="1">
        <f>AVERAGE(I8:I12)</f>
        <v>13.890140793484871</v>
      </c>
      <c r="L8" s="1">
        <f>STDEV(I8:I12)/2.25</f>
        <v>7.2398485867561435</v>
      </c>
      <c r="M8" s="14">
        <f>TTEST(J3:J7,J8:J12,2,2)</f>
        <v>2.244493015631413E-2</v>
      </c>
    </row>
    <row r="9" spans="1:13">
      <c r="B9" s="3">
        <v>12.8800931476285</v>
      </c>
      <c r="C9" s="3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5">
        <v>23.769768184682501</v>
      </c>
      <c r="G9" s="5">
        <f t="shared" si="3"/>
        <v>23.769768184682501</v>
      </c>
      <c r="H9" s="1">
        <f t="shared" si="4"/>
        <v>-4.2302318153174987</v>
      </c>
      <c r="I9" s="1">
        <f t="shared" si="5"/>
        <v>18.768374687926659</v>
      </c>
      <c r="J9" s="10">
        <f t="shared" si="6"/>
        <v>1727.1541711500117</v>
      </c>
      <c r="K9" s="1">
        <f>100*K8/K3</f>
        <v>1720.0221243005403</v>
      </c>
      <c r="L9" s="1">
        <f>100*L8/K3</f>
        <v>896.51357253682181</v>
      </c>
    </row>
    <row r="10" spans="1:13">
      <c r="B10" s="6">
        <v>11.8845228392103</v>
      </c>
      <c r="C10" s="3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5">
        <v>22.6799622674551</v>
      </c>
      <c r="G10" s="5">
        <f t="shared" si="3"/>
        <v>22.6799622674551</v>
      </c>
      <c r="H10" s="1">
        <f t="shared" si="4"/>
        <v>-5.3200377325449004</v>
      </c>
      <c r="I10" s="1">
        <f t="shared" si="5"/>
        <v>39.947622349577365</v>
      </c>
      <c r="J10" s="10">
        <f t="shared" si="6"/>
        <v>1843.73648850669</v>
      </c>
    </row>
    <row r="11" spans="1:13">
      <c r="B11" s="6">
        <v>15.347827956235299</v>
      </c>
      <c r="C11" s="3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5">
        <v>27.917777356040801</v>
      </c>
      <c r="G11" s="5">
        <f t="shared" si="3"/>
        <v>27.917777356040801</v>
      </c>
      <c r="H11" s="1">
        <f t="shared" si="4"/>
        <v>-8.2222643959198649E-2</v>
      </c>
      <c r="I11" s="1">
        <f t="shared" si="5"/>
        <v>1.0586477581190596</v>
      </c>
      <c r="J11" s="10">
        <f t="shared" si="6"/>
        <v>538.91233189297361</v>
      </c>
    </row>
    <row r="12" spans="1:13">
      <c r="B12" s="6">
        <v>14.3949479093893</v>
      </c>
      <c r="C12" s="3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5">
        <v>28.0604072559866</v>
      </c>
      <c r="G12" s="5">
        <f t="shared" si="3"/>
        <v>28.0604072559866</v>
      </c>
      <c r="H12" s="1">
        <f t="shared" si="4"/>
        <v>6.0407255986600461E-2</v>
      </c>
      <c r="I12" s="1">
        <f t="shared" si="5"/>
        <v>0.95899336846717753</v>
      </c>
      <c r="J12" s="10">
        <f t="shared" si="6"/>
        <v>252.19517135087381</v>
      </c>
    </row>
    <row r="13" spans="1:13">
      <c r="A13" s="1" t="s">
        <v>8</v>
      </c>
      <c r="B13" s="6">
        <v>14.0052873019571</v>
      </c>
      <c r="C13" s="3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5">
        <v>28.073044240116701</v>
      </c>
      <c r="G13" s="5">
        <f t="shared" si="3"/>
        <v>28.073044240116701</v>
      </c>
      <c r="H13" s="1">
        <f t="shared" si="4"/>
        <v>7.3044240116701076E-2</v>
      </c>
      <c r="I13" s="1">
        <f t="shared" si="5"/>
        <v>0.9506299497989511</v>
      </c>
      <c r="J13" s="10">
        <f t="shared" si="6"/>
        <v>190.82405698616941</v>
      </c>
      <c r="K13" s="1">
        <f>AVERAGE(I13:I16)</f>
        <v>0.91264099810551191</v>
      </c>
      <c r="L13" s="1">
        <f>STDEV(I13:I16)/2</f>
        <v>3.5775127736492177E-2</v>
      </c>
      <c r="M13" s="14">
        <f>TTEST(J3:J7,J13:J16,2,2)</f>
        <v>0.21787094704421225</v>
      </c>
    </row>
    <row r="14" spans="1:13">
      <c r="B14" s="6">
        <v>12.3228943549053</v>
      </c>
      <c r="C14" s="3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5">
        <v>28.0395513688267</v>
      </c>
      <c r="G14" s="5">
        <f t="shared" si="3"/>
        <v>28.0395513688267</v>
      </c>
      <c r="H14" s="1">
        <f t="shared" si="4"/>
        <v>3.9551368826700184E-2</v>
      </c>
      <c r="I14" s="1">
        <f t="shared" si="5"/>
        <v>0.97295745845746817</v>
      </c>
      <c r="J14" s="10">
        <f t="shared" si="6"/>
        <v>60.850582819614175</v>
      </c>
      <c r="K14" s="1">
        <f>100*K13/K3</f>
        <v>113.0127283534448</v>
      </c>
      <c r="L14" s="1">
        <f>100*L13/K3</f>
        <v>4.4300494949127369</v>
      </c>
    </row>
    <row r="15" spans="1:13">
      <c r="B15" s="6">
        <v>13.3006620981112</v>
      </c>
      <c r="C15" s="3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5">
        <v>28.1271060525502</v>
      </c>
      <c r="G15" s="5">
        <f t="shared" si="3"/>
        <v>28.1271060525502</v>
      </c>
      <c r="H15" s="1">
        <f t="shared" si="4"/>
        <v>0.12710605255020013</v>
      </c>
      <c r="I15" s="1">
        <f t="shared" si="5"/>
        <v>0.91566637328500522</v>
      </c>
      <c r="J15" s="10">
        <f t="shared" si="6"/>
        <v>112.78350201533769</v>
      </c>
    </row>
    <row r="16" spans="1:13">
      <c r="B16" s="6">
        <v>12.534857207216</v>
      </c>
      <c r="C16" s="3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5">
        <v>28.3016744490909</v>
      </c>
      <c r="G16" s="5">
        <f t="shared" si="3"/>
        <v>28.3016744490909</v>
      </c>
      <c r="H16" s="1">
        <f t="shared" si="4"/>
        <v>0.3016744490908998</v>
      </c>
      <c r="I16" s="1">
        <f t="shared" si="5"/>
        <v>0.81131021088062294</v>
      </c>
      <c r="J16" s="10">
        <f t="shared" si="6"/>
        <v>58.771260991651033</v>
      </c>
    </row>
    <row r="17" spans="1:13">
      <c r="A17" s="1" t="s">
        <v>9</v>
      </c>
      <c r="B17" s="6">
        <v>11.277772524581801</v>
      </c>
      <c r="C17" s="3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5">
        <v>28.083368802623301</v>
      </c>
      <c r="G17" s="5">
        <f t="shared" si="3"/>
        <v>28.083368802623301</v>
      </c>
      <c r="H17" s="1">
        <f t="shared" si="4"/>
        <v>8.3368802623301264E-2</v>
      </c>
      <c r="I17" s="1">
        <f t="shared" si="5"/>
        <v>0.94385110740323774</v>
      </c>
      <c r="J17" s="10">
        <f t="shared" si="6"/>
        <v>28.606278354937526</v>
      </c>
      <c r="K17" s="1">
        <f>AVERAGE(I17:I21)</f>
        <v>0.79119972397223215</v>
      </c>
      <c r="L17" s="1">
        <f>STDEV(I17:I21)/2.25</f>
        <v>8.9536502624735059E-2</v>
      </c>
      <c r="M17" s="14">
        <f>TTEST(J3:J7,J17:J21,2,2)</f>
        <v>0.56144819337638363</v>
      </c>
    </row>
    <row r="18" spans="1:13">
      <c r="B18" s="6">
        <v>12.7507379047622</v>
      </c>
      <c r="C18" s="3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5">
        <v>28.015618145798602</v>
      </c>
      <c r="G18" s="5">
        <f t="shared" si="3"/>
        <v>28.015618145798602</v>
      </c>
      <c r="H18" s="1">
        <f t="shared" si="4"/>
        <v>1.5618145798601546E-2</v>
      </c>
      <c r="I18" s="1">
        <f t="shared" si="5"/>
        <v>0.98923271299812388</v>
      </c>
      <c r="J18" s="10">
        <f t="shared" si="6"/>
        <v>83.226781888511596</v>
      </c>
      <c r="K18" s="1">
        <f>100*K17/K3</f>
        <v>97.974603008418555</v>
      </c>
      <c r="L18" s="1">
        <f>100*L17/K3</f>
        <v>11.087343730833396</v>
      </c>
    </row>
    <row r="19" spans="1:13">
      <c r="B19" s="6">
        <v>13.297645081724401</v>
      </c>
      <c r="C19" s="3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5">
        <v>28.3948597017217</v>
      </c>
      <c r="G19" s="5">
        <f t="shared" si="3"/>
        <v>28.3948597017217</v>
      </c>
      <c r="H19" s="1">
        <f t="shared" si="4"/>
        <v>0.39485970172169971</v>
      </c>
      <c r="I19" s="1">
        <f t="shared" si="5"/>
        <v>0.76056333579778745</v>
      </c>
      <c r="J19" s="10">
        <f t="shared" si="6"/>
        <v>93.483611815131312</v>
      </c>
    </row>
    <row r="20" spans="1:13">
      <c r="B20" s="6">
        <v>10.695026147619799</v>
      </c>
      <c r="C20" s="3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5">
        <v>29.0685571635678</v>
      </c>
      <c r="G20" s="5">
        <f t="shared" si="3"/>
        <v>29.0685571635678</v>
      </c>
      <c r="H20" s="1">
        <f t="shared" si="4"/>
        <v>1.0685571635677995</v>
      </c>
      <c r="I20" s="1">
        <f t="shared" si="5"/>
        <v>0.47679560298824203</v>
      </c>
      <c r="J20" s="10">
        <f t="shared" si="6"/>
        <v>9.648637114822975</v>
      </c>
    </row>
    <row r="21" spans="1:13">
      <c r="B21" s="6">
        <v>11.508326092595899</v>
      </c>
      <c r="C21" s="3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5">
        <v>28.3482142260495</v>
      </c>
      <c r="G21" s="5">
        <f t="shared" si="3"/>
        <v>28.3482142260495</v>
      </c>
      <c r="H21" s="1">
        <f t="shared" si="4"/>
        <v>0.34821422604949959</v>
      </c>
      <c r="I21" s="1">
        <f t="shared" si="5"/>
        <v>0.7855558606737697</v>
      </c>
      <c r="J21" s="10">
        <f t="shared" si="6"/>
        <v>27.934344396371095</v>
      </c>
    </row>
    <row r="22" spans="1:13">
      <c r="A22" s="1" t="s">
        <v>10</v>
      </c>
      <c r="B22" s="6">
        <v>12.599863702446401</v>
      </c>
      <c r="C22" s="3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5">
        <v>27.873712873852401</v>
      </c>
      <c r="G22" s="5">
        <f t="shared" si="3"/>
        <v>27.873712873852401</v>
      </c>
      <c r="H22" s="1">
        <f t="shared" si="4"/>
        <v>-0.12628712614759863</v>
      </c>
      <c r="I22" s="1">
        <f t="shared" si="5"/>
        <v>1.0914810827469443</v>
      </c>
      <c r="J22" s="10">
        <f t="shared" si="6"/>
        <v>82.710983529111232</v>
      </c>
      <c r="K22" s="1">
        <f>AVERAGE(I22:I26)</f>
        <v>1.2884210021899674</v>
      </c>
      <c r="L22" s="1">
        <f>STDEV(I22:I26)/2.25</f>
        <v>0.25664061367107688</v>
      </c>
      <c r="M22" s="14">
        <f>TTEST(J3:J7,J22:J26,2,2)</f>
        <v>8.0323063467861878E-3</v>
      </c>
    </row>
    <row r="23" spans="1:13">
      <c r="B23" s="6">
        <v>13.9537155914318</v>
      </c>
      <c r="C23" s="3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5">
        <v>28.392637433393599</v>
      </c>
      <c r="G23" s="5">
        <f t="shared" si="3"/>
        <v>28.392637433393599</v>
      </c>
      <c r="H23" s="1">
        <f t="shared" si="4"/>
        <v>0.39263743339359891</v>
      </c>
      <c r="I23" s="1">
        <f t="shared" si="5"/>
        <v>0.76173577915701551</v>
      </c>
      <c r="J23" s="10">
        <f t="shared" si="6"/>
        <v>147.53713831976444</v>
      </c>
      <c r="K23" s="1">
        <f>100*K22/K3</f>
        <v>159.54572830677714</v>
      </c>
      <c r="L23" s="1">
        <f>100*L22/K3</f>
        <v>31.77991786198238</v>
      </c>
    </row>
    <row r="24" spans="1:13">
      <c r="B24" s="6">
        <v>14.302725475328</v>
      </c>
      <c r="C24" s="3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9">
        <v>28.3420898980815</v>
      </c>
      <c r="G24" s="5">
        <f t="shared" si="3"/>
        <v>28.3420898980815</v>
      </c>
      <c r="H24" s="1">
        <f t="shared" si="4"/>
        <v>0.34208989808150037</v>
      </c>
      <c r="I24" s="1">
        <f t="shared" si="5"/>
        <v>0.78889768105383862</v>
      </c>
      <c r="J24" s="10">
        <f t="shared" si="6"/>
        <v>194.61670871330307</v>
      </c>
    </row>
    <row r="25" spans="1:13">
      <c r="B25" s="6">
        <v>13.301679407183901</v>
      </c>
      <c r="C25" s="3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5"/>
      <c r="G25" s="12">
        <v>27</v>
      </c>
      <c r="H25" s="1">
        <f t="shared" si="4"/>
        <v>-1</v>
      </c>
      <c r="I25" s="1">
        <f t="shared" si="5"/>
        <v>2</v>
      </c>
      <c r="J25" s="10">
        <f t="shared" si="6"/>
        <v>246.5156787830029</v>
      </c>
    </row>
    <row r="26" spans="1:13">
      <c r="B26" s="3">
        <v>13.435859508719901</v>
      </c>
      <c r="C26" s="3">
        <f t="shared" si="0"/>
        <v>13.435859508719901</v>
      </c>
      <c r="D26" s="1">
        <f t="shared" si="1"/>
        <v>0.43585950871990065</v>
      </c>
      <c r="E26" s="1">
        <f t="shared" si="2"/>
        <v>0.73925320144741735</v>
      </c>
      <c r="F26" s="5">
        <v>27.152010733343399</v>
      </c>
      <c r="G26" s="5">
        <f t="shared" si="3"/>
        <v>27.152010733343399</v>
      </c>
      <c r="H26" s="1">
        <f t="shared" si="4"/>
        <v>-0.8479892666566009</v>
      </c>
      <c r="I26" s="1">
        <f t="shared" si="5"/>
        <v>1.799990467992038</v>
      </c>
      <c r="J26" s="10">
        <f t="shared" si="6"/>
        <v>243.48767979195154</v>
      </c>
    </row>
    <row r="27" spans="1:13">
      <c r="B27" s="1">
        <f>AVERAGE(B3:B26)</f>
        <v>12.942774104768233</v>
      </c>
      <c r="G27" s="1">
        <f>AVERAGE(G3:G26)</f>
        <v>27.589463386673795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A28" sqref="A28:XFD49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2" t="s">
        <v>15</v>
      </c>
    </row>
    <row r="2" spans="1:13">
      <c r="B2" s="1" t="s">
        <v>1</v>
      </c>
      <c r="C2" s="1" t="s">
        <v>17</v>
      </c>
      <c r="D2" s="1" t="s">
        <v>2</v>
      </c>
      <c r="E2" s="1" t="s">
        <v>3</v>
      </c>
      <c r="G2" s="13" t="s">
        <v>17</v>
      </c>
      <c r="H2" s="1" t="s">
        <v>2</v>
      </c>
      <c r="I2" s="1" t="s">
        <v>18</v>
      </c>
      <c r="J2" s="1" t="s">
        <v>19</v>
      </c>
      <c r="K2" s="1" t="s">
        <v>4</v>
      </c>
      <c r="L2" s="1" t="s">
        <v>16</v>
      </c>
      <c r="M2" s="1" t="s">
        <v>5</v>
      </c>
    </row>
    <row r="3" spans="1:13">
      <c r="A3" s="1" t="s">
        <v>6</v>
      </c>
      <c r="B3" s="3">
        <v>12.325127795761301</v>
      </c>
      <c r="C3" s="3">
        <f>B3</f>
        <v>12.325127795761301</v>
      </c>
      <c r="D3" s="1">
        <f>C3-13</f>
        <v>-0.67487220423869942</v>
      </c>
      <c r="E3" s="1">
        <f>2^(-D3)</f>
        <v>1.5964553504046641</v>
      </c>
      <c r="F3" s="8">
        <v>29.217961933309201</v>
      </c>
      <c r="G3" s="5">
        <f>F3</f>
        <v>29.217961933309201</v>
      </c>
      <c r="H3" s="1">
        <f>G3-28</f>
        <v>1.2179619333092013</v>
      </c>
      <c r="I3" s="1">
        <f>2^(-H3)</f>
        <v>0.42988958596083482</v>
      </c>
      <c r="J3" s="10">
        <f>I3/E3*100</f>
        <v>26.927755032539295</v>
      </c>
      <c r="K3" s="1">
        <f>AVERAGE(J3:J7)</f>
        <v>21.931573958505702</v>
      </c>
      <c r="L3" s="1">
        <f>STDEV(J3:J7)/2.25</f>
        <v>3.6211871479851792</v>
      </c>
    </row>
    <row r="4" spans="1:13">
      <c r="B4" s="3">
        <v>12.156780268414099</v>
      </c>
      <c r="C4" s="3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8">
        <v>29.622378910447601</v>
      </c>
      <c r="G4" s="5">
        <f t="shared" ref="G4:G26" si="3">F4</f>
        <v>29.622378910447601</v>
      </c>
      <c r="H4" s="1">
        <f t="shared" ref="H4:H26" si="4">G4-28</f>
        <v>1.6223789104476012</v>
      </c>
      <c r="I4" s="1">
        <f t="shared" ref="I4:I26" si="5">2^(-H4)</f>
        <v>0.32479944885317569</v>
      </c>
      <c r="J4" s="10">
        <f t="shared" ref="J4:J26" si="6">I4/E4*100</f>
        <v>18.104263062787528</v>
      </c>
      <c r="K4" s="1">
        <v>100</v>
      </c>
      <c r="L4" s="1">
        <f>100*L3/K3</f>
        <v>16.511296247302752</v>
      </c>
    </row>
    <row r="5" spans="1:13">
      <c r="B5" s="3">
        <v>11.789643500966299</v>
      </c>
      <c r="C5" s="3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8">
        <v>29.255517848187601</v>
      </c>
      <c r="G5" s="5">
        <f t="shared" si="3"/>
        <v>29.255517848187601</v>
      </c>
      <c r="H5" s="1">
        <f t="shared" si="4"/>
        <v>1.2555178481876013</v>
      </c>
      <c r="I5" s="1">
        <f t="shared" si="5"/>
        <v>0.4188431986719125</v>
      </c>
      <c r="J5" s="10">
        <f t="shared" si="6"/>
        <v>18.10080359131646</v>
      </c>
    </row>
    <row r="6" spans="1:13">
      <c r="B6" s="3">
        <v>14.6007951424079</v>
      </c>
      <c r="C6" s="3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8">
        <v>31.1805677693477</v>
      </c>
      <c r="G6" s="5">
        <f t="shared" si="3"/>
        <v>31.1805677693477</v>
      </c>
      <c r="H6" s="1">
        <f t="shared" si="4"/>
        <v>3.1805677693477001</v>
      </c>
      <c r="I6" s="1">
        <f t="shared" si="5"/>
        <v>0.11029445986052899</v>
      </c>
      <c r="J6" s="10">
        <f t="shared" si="6"/>
        <v>33.453460819843158</v>
      </c>
    </row>
    <row r="7" spans="1:13">
      <c r="B7" s="3">
        <v>13.4944914668697</v>
      </c>
      <c r="C7" s="3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8">
        <v>31.429985223174601</v>
      </c>
      <c r="G7" s="5">
        <f t="shared" si="3"/>
        <v>31.429985223174601</v>
      </c>
      <c r="H7" s="1">
        <f t="shared" si="4"/>
        <v>3.4299852231746009</v>
      </c>
      <c r="I7" s="1">
        <f t="shared" si="5"/>
        <v>9.2783673497603511E-2</v>
      </c>
      <c r="J7" s="10">
        <f t="shared" si="6"/>
        <v>13.071587286042064</v>
      </c>
    </row>
    <row r="8" spans="1:13">
      <c r="A8" s="1" t="s">
        <v>7</v>
      </c>
      <c r="B8" s="3">
        <v>12.4652960889713</v>
      </c>
      <c r="C8" s="3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8">
        <v>28.164405136644</v>
      </c>
      <c r="G8" s="5">
        <f t="shared" si="3"/>
        <v>28.164405136644</v>
      </c>
      <c r="H8" s="1">
        <f t="shared" si="4"/>
        <v>0.16440513664399958</v>
      </c>
      <c r="I8" s="1">
        <f t="shared" si="5"/>
        <v>0.89229636222672792</v>
      </c>
      <c r="J8" s="10">
        <f t="shared" si="6"/>
        <v>61.595247752580725</v>
      </c>
      <c r="K8" s="1">
        <f>AVERAGE(J8:J12)</f>
        <v>56.206127923319698</v>
      </c>
      <c r="L8" s="1">
        <f>STDEV(J8:J12)/2.25</f>
        <v>14.05981356436083</v>
      </c>
      <c r="M8" s="11">
        <f>TTEST(J3:J7,J8:J12,2,2)</f>
        <v>4.6965774081811691E-2</v>
      </c>
    </row>
    <row r="9" spans="1:13">
      <c r="B9" s="3">
        <v>12.8800931476285</v>
      </c>
      <c r="C9" s="3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8">
        <v>27.933094816408801</v>
      </c>
      <c r="G9" s="5">
        <f t="shared" si="3"/>
        <v>27.933094816408801</v>
      </c>
      <c r="H9" s="1">
        <f t="shared" si="4"/>
        <v>-6.6905183591199346E-2</v>
      </c>
      <c r="I9" s="1">
        <f t="shared" si="5"/>
        <v>1.0474672834793113</v>
      </c>
      <c r="J9" s="10">
        <f t="shared" si="6"/>
        <v>96.392869275369279</v>
      </c>
      <c r="K9" s="1">
        <f>100*K8/K3</f>
        <v>256.27949927196778</v>
      </c>
      <c r="L9" s="1">
        <f>100*L8/K3</f>
        <v>64.107635826602518</v>
      </c>
    </row>
    <row r="10" spans="1:13">
      <c r="B10" s="6">
        <v>11.8845228392103</v>
      </c>
      <c r="C10" s="3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8">
        <v>27.3248008838579</v>
      </c>
      <c r="G10" s="5">
        <f t="shared" si="3"/>
        <v>27.3248008838579</v>
      </c>
      <c r="H10" s="1">
        <f t="shared" si="4"/>
        <v>-0.6751991161420996</v>
      </c>
      <c r="I10" s="1">
        <f t="shared" si="5"/>
        <v>1.5968171450859803</v>
      </c>
      <c r="J10" s="10">
        <f t="shared" si="6"/>
        <v>73.699255743045512</v>
      </c>
    </row>
    <row r="11" spans="1:13">
      <c r="B11" s="6">
        <v>15.347827956235299</v>
      </c>
      <c r="C11" s="3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8">
        <v>32.743009421799499</v>
      </c>
      <c r="G11" s="5">
        <f t="shared" si="3"/>
        <v>32.743009421799499</v>
      </c>
      <c r="H11" s="1">
        <f t="shared" si="4"/>
        <v>4.7430094217994991</v>
      </c>
      <c r="I11" s="1">
        <f t="shared" si="5"/>
        <v>3.7343231273770705E-2</v>
      </c>
      <c r="J11" s="10">
        <f t="shared" si="6"/>
        <v>19.009843162491336</v>
      </c>
    </row>
    <row r="12" spans="1:13">
      <c r="B12" s="6">
        <v>14.3949479093893</v>
      </c>
      <c r="C12" s="3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8">
        <v>31.115967662533201</v>
      </c>
      <c r="G12" s="5">
        <f t="shared" si="3"/>
        <v>31.115967662533201</v>
      </c>
      <c r="H12" s="1">
        <f t="shared" si="4"/>
        <v>3.1159676625332011</v>
      </c>
      <c r="I12" s="1">
        <f t="shared" si="5"/>
        <v>0.11534539697644558</v>
      </c>
      <c r="J12" s="10">
        <f t="shared" si="6"/>
        <v>30.333423683111604</v>
      </c>
    </row>
    <row r="13" spans="1:13">
      <c r="A13" s="1" t="s">
        <v>8</v>
      </c>
      <c r="B13" s="6">
        <v>14.0052873019571</v>
      </c>
      <c r="C13" s="3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8">
        <v>29.945409510519799</v>
      </c>
      <c r="G13" s="5">
        <f t="shared" si="3"/>
        <v>29.945409510519799</v>
      </c>
      <c r="H13" s="1">
        <f t="shared" si="4"/>
        <v>1.9454095105197986</v>
      </c>
      <c r="I13" s="1">
        <f t="shared" si="5"/>
        <v>0.25964106597123221</v>
      </c>
      <c r="J13" s="10">
        <f t="shared" si="6"/>
        <v>52.118872942434244</v>
      </c>
      <c r="K13" s="1">
        <f>AVERAGE(J13:J16)</f>
        <v>55.248148285340207</v>
      </c>
      <c r="L13" s="1">
        <f>STDEV(J13:J16)/2</f>
        <v>4.6230981957907078</v>
      </c>
      <c r="M13" s="11">
        <f>TTEST(J3:J7,J13:J16,2,2)</f>
        <v>6.975230446567938E-4</v>
      </c>
    </row>
    <row r="14" spans="1:13">
      <c r="B14" s="6">
        <v>12.3228943549053</v>
      </c>
      <c r="C14" s="3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8">
        <v>28.3180172832895</v>
      </c>
      <c r="G14" s="5">
        <f t="shared" si="3"/>
        <v>28.3180172832895</v>
      </c>
      <c r="H14" s="1">
        <f t="shared" si="4"/>
        <v>0.31801728328949963</v>
      </c>
      <c r="I14" s="1">
        <f t="shared" si="5"/>
        <v>0.80217155638926463</v>
      </c>
      <c r="J14" s="10">
        <f t="shared" si="6"/>
        <v>50.169312443517846</v>
      </c>
      <c r="K14" s="1">
        <f>100*K13/K3</f>
        <v>251.91146057218282</v>
      </c>
      <c r="L14" s="1">
        <f>100*L13/K3</f>
        <v>21.079646196563726</v>
      </c>
    </row>
    <row r="15" spans="1:13">
      <c r="B15" s="6">
        <v>13.3006620981112</v>
      </c>
      <c r="C15" s="3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8">
        <v>28.306450379037699</v>
      </c>
      <c r="G15" s="5">
        <v>29.31</v>
      </c>
      <c r="H15" s="1">
        <f t="shared" si="4"/>
        <v>1.3099999999999987</v>
      </c>
      <c r="I15" s="1">
        <f t="shared" si="5"/>
        <v>0.40332087961106355</v>
      </c>
      <c r="J15" s="10">
        <f t="shared" si="6"/>
        <v>49.677418070133534</v>
      </c>
    </row>
    <row r="16" spans="1:13">
      <c r="B16" s="6">
        <v>12.534857207216</v>
      </c>
      <c r="C16" s="3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8">
        <v>28.069624733376099</v>
      </c>
      <c r="G16" s="5">
        <f t="shared" si="3"/>
        <v>28.069624733376099</v>
      </c>
      <c r="H16" s="1">
        <f t="shared" si="4"/>
        <v>6.9624733376098646E-2</v>
      </c>
      <c r="I16" s="1">
        <f t="shared" si="5"/>
        <v>0.9528858257094539</v>
      </c>
      <c r="J16" s="10">
        <f t="shared" si="6"/>
        <v>69.026989685275211</v>
      </c>
    </row>
    <row r="17" spans="1:13">
      <c r="A17" s="1" t="s">
        <v>9</v>
      </c>
      <c r="B17" s="6">
        <v>11.277772524581801</v>
      </c>
      <c r="C17" s="3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8">
        <v>27.6154156402363</v>
      </c>
      <c r="G17" s="5">
        <f t="shared" si="3"/>
        <v>27.6154156402363</v>
      </c>
      <c r="H17" s="1">
        <f t="shared" si="4"/>
        <v>-0.38458435976369998</v>
      </c>
      <c r="I17" s="1">
        <f t="shared" si="5"/>
        <v>1.3054836232587705</v>
      </c>
      <c r="J17" s="10">
        <f t="shared" si="6"/>
        <v>39.566651585013204</v>
      </c>
      <c r="K17" s="1">
        <f>AVERAGE(J17:J21)</f>
        <v>37.270217753132286</v>
      </c>
      <c r="L17" s="1">
        <f>STDEV(J17:J21)/2.25</f>
        <v>6.7176419419324738</v>
      </c>
      <c r="M17" s="1">
        <f>TTEST(J3:J7,J17:J21,2,2)</f>
        <v>8.0832661673279058E-2</v>
      </c>
    </row>
    <row r="18" spans="1:13">
      <c r="B18" s="6">
        <v>12.7507379047622</v>
      </c>
      <c r="C18" s="3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8">
        <v>28.968499285108599</v>
      </c>
      <c r="G18" s="5">
        <f t="shared" si="3"/>
        <v>28.968499285108599</v>
      </c>
      <c r="H18" s="1">
        <f t="shared" si="4"/>
        <v>0.96849928510859939</v>
      </c>
      <c r="I18" s="1">
        <f t="shared" si="5"/>
        <v>0.51103737587160181</v>
      </c>
      <c r="J18" s="10">
        <f t="shared" si="6"/>
        <v>42.994935023568907</v>
      </c>
      <c r="K18" s="1">
        <f>100*K17/K3</f>
        <v>169.93863652306547</v>
      </c>
      <c r="L18" s="1">
        <f>100*L17/K3</f>
        <v>30.630003822991359</v>
      </c>
    </row>
    <row r="19" spans="1:13">
      <c r="B19" s="6">
        <v>13.297645081724401</v>
      </c>
      <c r="C19" s="3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8">
        <v>30.139427345033901</v>
      </c>
      <c r="G19" s="5">
        <f t="shared" si="3"/>
        <v>30.139427345033901</v>
      </c>
      <c r="H19" s="1">
        <f t="shared" si="4"/>
        <v>2.1394273450339014</v>
      </c>
      <c r="I19" s="1">
        <f t="shared" si="5"/>
        <v>0.22696986304672026</v>
      </c>
      <c r="J19" s="10">
        <f t="shared" si="6"/>
        <v>27.897693159947927</v>
      </c>
    </row>
    <row r="20" spans="1:13">
      <c r="B20" s="6">
        <v>10.695026147619799</v>
      </c>
      <c r="C20" s="3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8">
        <v>28.160254454546799</v>
      </c>
      <c r="G20" s="5">
        <f t="shared" si="3"/>
        <v>28.160254454546799</v>
      </c>
      <c r="H20" s="1">
        <f t="shared" si="4"/>
        <v>0.16025445454679854</v>
      </c>
      <c r="I20" s="1">
        <f t="shared" si="5"/>
        <v>0.89486722529221296</v>
      </c>
      <c r="J20" s="10">
        <f t="shared" si="6"/>
        <v>18.108910964529223</v>
      </c>
    </row>
    <row r="21" spans="1:13">
      <c r="B21" s="6">
        <v>11.508326092595899</v>
      </c>
      <c r="C21" s="3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8">
        <v>27.299611625110401</v>
      </c>
      <c r="G21" s="5">
        <f t="shared" si="3"/>
        <v>27.299611625110401</v>
      </c>
      <c r="H21" s="1">
        <f t="shared" si="4"/>
        <v>-0.70038837488959871</v>
      </c>
      <c r="I21" s="1">
        <f t="shared" si="5"/>
        <v>1.6249421698302766</v>
      </c>
      <c r="J21" s="10">
        <f t="shared" si="6"/>
        <v>57.782898032602183</v>
      </c>
    </row>
    <row r="22" spans="1:13">
      <c r="A22" s="1" t="s">
        <v>10</v>
      </c>
      <c r="B22" s="6">
        <v>12.599863702446401</v>
      </c>
      <c r="C22" s="3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8">
        <v>27.7502277714846</v>
      </c>
      <c r="G22" s="5">
        <f t="shared" si="3"/>
        <v>27.7502277714846</v>
      </c>
      <c r="H22" s="1">
        <f t="shared" si="4"/>
        <v>-0.24977222851540049</v>
      </c>
      <c r="I22" s="1">
        <f t="shared" si="5"/>
        <v>1.1890193787997365</v>
      </c>
      <c r="J22" s="10">
        <f t="shared" si="6"/>
        <v>90.102305766209938</v>
      </c>
      <c r="K22" s="1">
        <f>AVERAGE(J22:J26)</f>
        <v>104.06144594970237</v>
      </c>
      <c r="L22" s="1">
        <f>STDEV(J22:J26)/2.25</f>
        <v>19.601975709572656</v>
      </c>
      <c r="M22" s="1">
        <f>TTEST(J3:J7,J22:J26,2,2)</f>
        <v>3.4632629003724571E-3</v>
      </c>
    </row>
    <row r="23" spans="1:13">
      <c r="B23" s="6">
        <v>13.9537155914318</v>
      </c>
      <c r="C23" s="3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8">
        <v>30.008644570335001</v>
      </c>
      <c r="G23" s="5">
        <f t="shared" si="3"/>
        <v>30.008644570335001</v>
      </c>
      <c r="H23" s="1">
        <f t="shared" si="4"/>
        <v>2.0086445703350009</v>
      </c>
      <c r="I23" s="1">
        <f t="shared" si="5"/>
        <v>0.24850648910824413</v>
      </c>
      <c r="J23" s="10">
        <f t="shared" si="6"/>
        <v>48.13209154688343</v>
      </c>
      <c r="K23" s="1">
        <f>100*K22/K3</f>
        <v>474.48234288421565</v>
      </c>
      <c r="L23" s="1">
        <f>100*L22/K3</f>
        <v>89.377879338069306</v>
      </c>
    </row>
    <row r="24" spans="1:13">
      <c r="B24" s="6">
        <v>14.302725475328</v>
      </c>
      <c r="C24" s="3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8">
        <v>28.605979199473101</v>
      </c>
      <c r="G24" s="5">
        <f t="shared" si="3"/>
        <v>28.605979199473101</v>
      </c>
      <c r="H24" s="1">
        <f t="shared" si="4"/>
        <v>0.60597919947310075</v>
      </c>
      <c r="I24" s="1">
        <f t="shared" si="5"/>
        <v>0.6570252863830307</v>
      </c>
      <c r="J24" s="10">
        <f t="shared" si="6"/>
        <v>162.0845159621586</v>
      </c>
    </row>
    <row r="25" spans="1:13">
      <c r="B25" s="6">
        <v>13.301679407183901</v>
      </c>
      <c r="C25" s="3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8">
        <v>28.495936841277501</v>
      </c>
      <c r="G25" s="5">
        <f t="shared" si="3"/>
        <v>28.495936841277501</v>
      </c>
      <c r="H25" s="1">
        <f t="shared" si="4"/>
        <v>0.49593684127750137</v>
      </c>
      <c r="I25" s="1">
        <f t="shared" si="5"/>
        <v>0.70910106039239384</v>
      </c>
      <c r="J25" s="10">
        <f t="shared" si="6"/>
        <v>87.40226461418905</v>
      </c>
    </row>
    <row r="26" spans="1:13">
      <c r="B26" s="3">
        <v>13.435859508719901</v>
      </c>
      <c r="C26" s="3">
        <v>14</v>
      </c>
      <c r="D26" s="1">
        <f t="shared" si="1"/>
        <v>1</v>
      </c>
      <c r="E26" s="1">
        <f t="shared" si="2"/>
        <v>0.5</v>
      </c>
      <c r="F26" s="8">
        <v>28.5930709890456</v>
      </c>
      <c r="G26" s="5">
        <f t="shared" si="3"/>
        <v>28.5930709890456</v>
      </c>
      <c r="H26" s="1">
        <f t="shared" si="4"/>
        <v>0.59307098904560007</v>
      </c>
      <c r="I26" s="1">
        <f t="shared" si="5"/>
        <v>0.66293025929535421</v>
      </c>
      <c r="J26" s="10">
        <f t="shared" si="6"/>
        <v>132.58605185907084</v>
      </c>
    </row>
    <row r="27" spans="1:13">
      <c r="B27" s="1">
        <f>AVERAGE(B3:B26)</f>
        <v>12.942774104768233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Q9" sqref="Q9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2" t="s">
        <v>20</v>
      </c>
    </row>
    <row r="2" spans="1:13">
      <c r="B2" s="1" t="s">
        <v>1</v>
      </c>
      <c r="C2" s="1" t="s">
        <v>17</v>
      </c>
      <c r="D2" s="1" t="s">
        <v>2</v>
      </c>
      <c r="E2" s="1" t="s">
        <v>3</v>
      </c>
      <c r="G2" s="13" t="s">
        <v>17</v>
      </c>
      <c r="H2" s="1" t="s">
        <v>2</v>
      </c>
      <c r="I2" s="1" t="s">
        <v>18</v>
      </c>
      <c r="J2" s="1" t="s">
        <v>19</v>
      </c>
      <c r="K2" s="1" t="s">
        <v>4</v>
      </c>
      <c r="L2" s="1" t="s">
        <v>16</v>
      </c>
      <c r="M2" s="1" t="s">
        <v>5</v>
      </c>
    </row>
    <row r="3" spans="1:13">
      <c r="A3" s="1" t="s">
        <v>6</v>
      </c>
      <c r="B3" s="3">
        <v>12.325127795761301</v>
      </c>
      <c r="C3" s="3">
        <f>B3</f>
        <v>12.325127795761301</v>
      </c>
      <c r="D3" s="1">
        <f>C3-13</f>
        <v>-0.67487220423869942</v>
      </c>
      <c r="E3" s="1">
        <f>2^(-D3)</f>
        <v>1.5964553504046641</v>
      </c>
      <c r="F3" s="7">
        <v>25.368602583849398</v>
      </c>
      <c r="G3" s="8">
        <f>F3</f>
        <v>25.368602583849398</v>
      </c>
      <c r="H3" s="1">
        <f>G3-23</f>
        <v>2.3686025838493983</v>
      </c>
      <c r="I3" s="1">
        <f>2^(-H3)</f>
        <v>0.19363308931473661</v>
      </c>
      <c r="J3" s="10">
        <f>I3/E3*100</f>
        <v>12.128938605495929</v>
      </c>
      <c r="K3" s="1">
        <f>AVERAGE(J3:J7)</f>
        <v>50.658551703089628</v>
      </c>
      <c r="L3" s="1">
        <f>STDEV(J3:J7)/2.25</f>
        <v>12.763228212453374</v>
      </c>
    </row>
    <row r="4" spans="1:13">
      <c r="B4" s="3">
        <v>12.156780268414099</v>
      </c>
      <c r="C4" s="3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7">
        <v>22.706666578288001</v>
      </c>
      <c r="G4" s="8">
        <f t="shared" ref="G4:G26" si="3">F4</f>
        <v>22.706666578288001</v>
      </c>
      <c r="H4" s="1">
        <f t="shared" ref="H4:H26" si="4">G4-23</f>
        <v>-0.29333342171199916</v>
      </c>
      <c r="I4" s="1">
        <f t="shared" ref="I4:I26" si="5">2^(-H4)</f>
        <v>1.2254685176006215</v>
      </c>
      <c r="J4" s="10">
        <f t="shared" ref="J4:J26" si="6">I4/E4*100</f>
        <v>68.307395520966864</v>
      </c>
      <c r="K4" s="1">
        <v>100</v>
      </c>
      <c r="L4" s="1">
        <f>100*L3/K3</f>
        <v>25.194617262765039</v>
      </c>
    </row>
    <row r="5" spans="1:13">
      <c r="B5" s="3">
        <v>11.789643500966299</v>
      </c>
      <c r="C5" s="3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4">
        <v>20.163339444452198</v>
      </c>
      <c r="G5" s="8">
        <v>22</v>
      </c>
      <c r="H5" s="1">
        <f t="shared" si="4"/>
        <v>-1</v>
      </c>
      <c r="I5" s="1">
        <f t="shared" si="5"/>
        <v>2</v>
      </c>
      <c r="J5" s="10">
        <f t="shared" si="6"/>
        <v>86.432362510415985</v>
      </c>
    </row>
    <row r="6" spans="1:13">
      <c r="B6" s="3">
        <v>14.6007951424079</v>
      </c>
      <c r="C6" s="3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4">
        <v>26.085700172348002</v>
      </c>
      <c r="G6" s="5">
        <f t="shared" si="3"/>
        <v>26.085700172348002</v>
      </c>
      <c r="H6" s="1">
        <f t="shared" si="4"/>
        <v>3.0857001723480018</v>
      </c>
      <c r="I6" s="1">
        <f t="shared" si="5"/>
        <v>0.11779088654919287</v>
      </c>
      <c r="J6" s="10">
        <f t="shared" si="6"/>
        <v>35.727205274779195</v>
      </c>
    </row>
    <row r="7" spans="1:13">
      <c r="B7" s="3">
        <v>13.4944914668697</v>
      </c>
      <c r="C7" s="3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4">
        <v>24.474523264286098</v>
      </c>
      <c r="G7" s="5">
        <f t="shared" si="3"/>
        <v>24.474523264286098</v>
      </c>
      <c r="H7" s="1">
        <f t="shared" si="4"/>
        <v>1.4745232642860984</v>
      </c>
      <c r="I7" s="1">
        <f t="shared" si="5"/>
        <v>0.35985228783222728</v>
      </c>
      <c r="J7" s="10">
        <f t="shared" si="6"/>
        <v>50.696856603790167</v>
      </c>
    </row>
    <row r="8" spans="1:13">
      <c r="A8" s="1" t="s">
        <v>7</v>
      </c>
      <c r="B8" s="3">
        <v>12.4652960889713</v>
      </c>
      <c r="C8" s="3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4">
        <v>23.5362425338236</v>
      </c>
      <c r="G8" s="5">
        <f t="shared" si="3"/>
        <v>23.5362425338236</v>
      </c>
      <c r="H8" s="1">
        <f t="shared" si="4"/>
        <v>0.5362425338236001</v>
      </c>
      <c r="I8" s="1">
        <f t="shared" si="5"/>
        <v>0.6895645273480796</v>
      </c>
      <c r="J8" s="10">
        <f t="shared" si="6"/>
        <v>47.600662404811857</v>
      </c>
      <c r="K8" s="1">
        <f>AVERAGE(J8:J12)</f>
        <v>231.59241323715619</v>
      </c>
      <c r="L8" s="1">
        <f>STDEV(J8:J12)/2.25</f>
        <v>46.271559055989513</v>
      </c>
      <c r="M8" s="11">
        <f>TTEST(J3:J7,J8:J12,2,2)</f>
        <v>5.6553217449013815E-3</v>
      </c>
    </row>
    <row r="9" spans="1:13">
      <c r="B9" s="3">
        <v>12.8800931476285</v>
      </c>
      <c r="C9" s="3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4">
        <v>21.348886729360402</v>
      </c>
      <c r="G9" s="5">
        <f t="shared" si="3"/>
        <v>21.348886729360402</v>
      </c>
      <c r="H9" s="1">
        <f t="shared" si="4"/>
        <v>-1.6511132706395983</v>
      </c>
      <c r="I9" s="1">
        <f t="shared" si="5"/>
        <v>3.1407590561350163</v>
      </c>
      <c r="J9" s="10">
        <f t="shared" si="6"/>
        <v>289.02743016262849</v>
      </c>
      <c r="K9" s="1">
        <f>100*K8/K3</f>
        <v>457.16351030823392</v>
      </c>
      <c r="L9" s="1">
        <f>100*L8/K3</f>
        <v>91.340074874598997</v>
      </c>
    </row>
    <row r="10" spans="1:13">
      <c r="B10" s="6">
        <v>11.8845228392103</v>
      </c>
      <c r="C10" s="3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4">
        <v>20.502732227638599</v>
      </c>
      <c r="G10" s="5">
        <f t="shared" si="3"/>
        <v>20.502732227638599</v>
      </c>
      <c r="H10" s="1">
        <f t="shared" si="4"/>
        <v>-2.4972677723614005</v>
      </c>
      <c r="I10" s="1">
        <f t="shared" si="5"/>
        <v>5.6461512339985642</v>
      </c>
      <c r="J10" s="10">
        <f t="shared" si="6"/>
        <v>260.59160564434347</v>
      </c>
    </row>
    <row r="11" spans="1:13">
      <c r="B11" s="6">
        <v>15.347827956235299</v>
      </c>
      <c r="C11" s="3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4">
        <v>23.7736619518057</v>
      </c>
      <c r="G11" s="5">
        <f t="shared" si="3"/>
        <v>23.7736619518057</v>
      </c>
      <c r="H11" s="1">
        <f t="shared" si="4"/>
        <v>0.77366195180569974</v>
      </c>
      <c r="I11" s="1">
        <f t="shared" si="5"/>
        <v>0.58493087530682175</v>
      </c>
      <c r="J11" s="10">
        <f t="shared" si="6"/>
        <v>297.76331134717793</v>
      </c>
    </row>
    <row r="12" spans="1:13">
      <c r="B12" s="6">
        <v>14.3949479093893</v>
      </c>
      <c r="C12" s="3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4">
        <v>20.448338546902502</v>
      </c>
      <c r="G12" s="5">
        <v>23</v>
      </c>
      <c r="H12" s="1">
        <f t="shared" si="4"/>
        <v>0</v>
      </c>
      <c r="I12" s="1">
        <f t="shared" si="5"/>
        <v>1</v>
      </c>
      <c r="J12" s="10">
        <f t="shared" si="6"/>
        <v>262.97905662681904</v>
      </c>
    </row>
    <row r="13" spans="1:13">
      <c r="A13" s="1" t="s">
        <v>8</v>
      </c>
      <c r="B13" s="6">
        <v>14.0052873019571</v>
      </c>
      <c r="C13" s="3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4">
        <v>23.456290456539101</v>
      </c>
      <c r="G13" s="5">
        <f t="shared" si="3"/>
        <v>23.456290456539101</v>
      </c>
      <c r="H13" s="1">
        <f t="shared" si="4"/>
        <v>0.45629045653910083</v>
      </c>
      <c r="I13" s="1">
        <f t="shared" si="5"/>
        <v>0.72885793430109935</v>
      </c>
      <c r="J13" s="10">
        <f t="shared" si="6"/>
        <v>146.30680215714801</v>
      </c>
      <c r="K13" s="1">
        <f>AVERAGE(J13:J16)</f>
        <v>77.927777298185362</v>
      </c>
      <c r="L13" s="1">
        <f>STDEV(J13:J16)/2</f>
        <v>25.195060433342714</v>
      </c>
      <c r="M13" s="11">
        <f>TTEST(J3:J7,J13:J16,2,2)</f>
        <v>0.33754640919764445</v>
      </c>
    </row>
    <row r="14" spans="1:13">
      <c r="B14" s="6">
        <v>12.3228943549053</v>
      </c>
      <c r="C14" s="3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4">
        <v>23.261967215204201</v>
      </c>
      <c r="G14" s="5">
        <f t="shared" si="3"/>
        <v>23.261967215204201</v>
      </c>
      <c r="H14" s="1">
        <f t="shared" si="4"/>
        <v>0.26196721520420141</v>
      </c>
      <c r="I14" s="1">
        <f t="shared" si="5"/>
        <v>0.83394999486372057</v>
      </c>
      <c r="J14" s="10">
        <f t="shared" si="6"/>
        <v>52.156795539987087</v>
      </c>
      <c r="K14" s="1">
        <f>100*K13/K3</f>
        <v>153.82946151899682</v>
      </c>
      <c r="L14" s="1">
        <f>100*L13/K3</f>
        <v>49.735058714294205</v>
      </c>
    </row>
    <row r="15" spans="1:13">
      <c r="B15" s="6">
        <v>13.3006620981112</v>
      </c>
      <c r="C15" s="3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4">
        <v>23.573035298340301</v>
      </c>
      <c r="G15" s="5">
        <f t="shared" si="3"/>
        <v>23.573035298340301</v>
      </c>
      <c r="H15" s="1">
        <f t="shared" si="4"/>
        <v>0.57303529834030087</v>
      </c>
      <c r="I15" s="1">
        <f t="shared" si="5"/>
        <v>0.6722010501689486</v>
      </c>
      <c r="J15" s="10">
        <f t="shared" si="6"/>
        <v>82.79564556297683</v>
      </c>
    </row>
    <row r="16" spans="1:13">
      <c r="B16" s="6">
        <v>12.534857207216</v>
      </c>
      <c r="C16" s="3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4">
        <v>24.2502546703831</v>
      </c>
      <c r="G16" s="5">
        <f t="shared" si="3"/>
        <v>24.2502546703831</v>
      </c>
      <c r="H16" s="1">
        <f t="shared" si="4"/>
        <v>1.2502546703831001</v>
      </c>
      <c r="I16" s="1">
        <f t="shared" si="5"/>
        <v>0.42037399495341443</v>
      </c>
      <c r="J16" s="10">
        <f t="shared" si="6"/>
        <v>30.451865932629516</v>
      </c>
    </row>
    <row r="17" spans="1:13">
      <c r="A17" s="1" t="s">
        <v>9</v>
      </c>
      <c r="B17" s="6">
        <v>11.277772524581801</v>
      </c>
      <c r="C17" s="3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4">
        <v>17.117422846314099</v>
      </c>
      <c r="G17" s="5">
        <v>23</v>
      </c>
      <c r="H17" s="1">
        <f t="shared" si="4"/>
        <v>0</v>
      </c>
      <c r="I17" s="1">
        <f t="shared" si="5"/>
        <v>1</v>
      </c>
      <c r="J17" s="10">
        <f t="shared" si="6"/>
        <v>30.308041311346557</v>
      </c>
      <c r="K17" s="1">
        <f>AVERAGE(J17:J21)</f>
        <v>111.84178932714799</v>
      </c>
      <c r="L17" s="1">
        <f>STDEV(J17:J21)/2.25</f>
        <v>31.654190982067316</v>
      </c>
      <c r="M17" s="1">
        <f>TTEST(J3:J7,J17:J21,2,2)</f>
        <v>0.11268727446518412</v>
      </c>
    </row>
    <row r="18" spans="1:13">
      <c r="B18" s="6">
        <v>12.7507379047622</v>
      </c>
      <c r="C18" s="3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4">
        <v>17.479466885704898</v>
      </c>
      <c r="G18" s="5">
        <v>23</v>
      </c>
      <c r="H18" s="1">
        <f t="shared" si="4"/>
        <v>0</v>
      </c>
      <c r="I18" s="1">
        <f t="shared" si="5"/>
        <v>1</v>
      </c>
      <c r="J18" s="10">
        <f t="shared" si="6"/>
        <v>84.132662410921952</v>
      </c>
      <c r="K18" s="1">
        <f>100*K17/K3</f>
        <v>220.77573394252178</v>
      </c>
      <c r="L18" s="1">
        <f>100*L17/K3</f>
        <v>62.485384832146217</v>
      </c>
    </row>
    <row r="19" spans="1:13">
      <c r="B19" s="6">
        <v>13.297645081724401</v>
      </c>
      <c r="C19" s="3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4">
        <v>23.565464302349898</v>
      </c>
      <c r="G19" s="5">
        <f t="shared" si="3"/>
        <v>23.565464302349898</v>
      </c>
      <c r="H19" s="1">
        <f t="shared" si="4"/>
        <v>0.56546430234989842</v>
      </c>
      <c r="I19" s="1">
        <f t="shared" si="5"/>
        <v>0.67573790887588703</v>
      </c>
      <c r="J19" s="10">
        <f t="shared" si="6"/>
        <v>83.057409408067045</v>
      </c>
    </row>
    <row r="20" spans="1:13">
      <c r="B20" s="6">
        <v>10.695026147619799</v>
      </c>
      <c r="C20" s="3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4">
        <v>20.155434548929001</v>
      </c>
      <c r="G20" s="5">
        <f t="shared" si="3"/>
        <v>20.155434548929001</v>
      </c>
      <c r="H20" s="1">
        <f t="shared" si="4"/>
        <v>-2.8445654510709986</v>
      </c>
      <c r="I20" s="1">
        <f t="shared" si="5"/>
        <v>7.1828951234737142</v>
      </c>
      <c r="J20" s="10">
        <f t="shared" si="6"/>
        <v>145.35609818100298</v>
      </c>
    </row>
    <row r="21" spans="1:13">
      <c r="B21" s="6">
        <v>11.508326092595899</v>
      </c>
      <c r="C21" s="3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4">
        <v>20.394927395435499</v>
      </c>
      <c r="G21" s="5">
        <f t="shared" si="3"/>
        <v>20.394927395435499</v>
      </c>
      <c r="H21" s="1">
        <f t="shared" si="4"/>
        <v>-2.6050726045645014</v>
      </c>
      <c r="I21" s="1">
        <f t="shared" si="5"/>
        <v>6.0842211976410265</v>
      </c>
      <c r="J21" s="10">
        <f t="shared" si="6"/>
        <v>216.35473532440147</v>
      </c>
    </row>
    <row r="22" spans="1:13">
      <c r="A22" s="1" t="s">
        <v>10</v>
      </c>
      <c r="B22" s="6">
        <v>12.599863702446401</v>
      </c>
      <c r="C22" s="3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4">
        <v>21.874354587982999</v>
      </c>
      <c r="G22" s="5">
        <f t="shared" si="3"/>
        <v>21.874354587982999</v>
      </c>
      <c r="H22" s="1">
        <f t="shared" si="4"/>
        <v>-1.1256454120170005</v>
      </c>
      <c r="I22" s="1">
        <f t="shared" si="5"/>
        <v>2.1819913947303418</v>
      </c>
      <c r="J22" s="10">
        <f t="shared" si="6"/>
        <v>165.34840334199919</v>
      </c>
      <c r="K22" s="1">
        <f>AVERAGE(J22:J26)</f>
        <v>140.10477456160805</v>
      </c>
      <c r="L22" s="1">
        <f>STDEV(J22:J26)/2.25</f>
        <v>33.735484088242139</v>
      </c>
      <c r="M22" s="1">
        <f>TTEST(J3:J7,J22:J26,2,2)</f>
        <v>3.9043876566686488E-2</v>
      </c>
    </row>
    <row r="23" spans="1:13">
      <c r="B23" s="6">
        <v>13.9537155914318</v>
      </c>
      <c r="C23" s="3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4">
        <v>24.266231531850298</v>
      </c>
      <c r="G23" s="5">
        <f t="shared" si="3"/>
        <v>24.266231531850298</v>
      </c>
      <c r="H23" s="1">
        <f t="shared" si="4"/>
        <v>1.2662315318502984</v>
      </c>
      <c r="I23" s="1">
        <f t="shared" si="5"/>
        <v>0.41574432283571561</v>
      </c>
      <c r="J23" s="10">
        <f t="shared" si="6"/>
        <v>80.523626882473536</v>
      </c>
      <c r="K23" s="1">
        <f>100*K22/K3</f>
        <v>276.56687736112906</v>
      </c>
      <c r="L23" s="1">
        <f>100*L22/K3</f>
        <v>66.593858201802149</v>
      </c>
    </row>
    <row r="24" spans="1:13">
      <c r="B24" s="6">
        <v>14.302725475328</v>
      </c>
      <c r="C24" s="3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4">
        <v>23.671993453384701</v>
      </c>
      <c r="G24" s="5">
        <f t="shared" si="3"/>
        <v>23.671993453384701</v>
      </c>
      <c r="H24" s="1">
        <f t="shared" si="4"/>
        <v>0.67199345338470096</v>
      </c>
      <c r="I24" s="1">
        <f t="shared" si="5"/>
        <v>0.62763884371428058</v>
      </c>
      <c r="J24" s="10">
        <f t="shared" si="6"/>
        <v>154.83504256360007</v>
      </c>
    </row>
    <row r="25" spans="1:13">
      <c r="B25" s="6">
        <v>13.301679407183901</v>
      </c>
      <c r="C25" s="3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4">
        <v>24.1943396770099</v>
      </c>
      <c r="G25" s="5">
        <f t="shared" si="3"/>
        <v>24.1943396770099</v>
      </c>
      <c r="H25" s="1">
        <f t="shared" si="4"/>
        <v>1.1943396770099</v>
      </c>
      <c r="I25" s="1">
        <f t="shared" si="5"/>
        <v>0.43698641131882221</v>
      </c>
      <c r="J25" s="10">
        <f t="shared" si="6"/>
        <v>53.862000902603981</v>
      </c>
    </row>
    <row r="26" spans="1:13">
      <c r="B26" s="3">
        <v>13.435859508719901</v>
      </c>
      <c r="C26" s="3">
        <v>14</v>
      </c>
      <c r="D26" s="1">
        <f t="shared" si="1"/>
        <v>1</v>
      </c>
      <c r="E26" s="1">
        <f t="shared" si="2"/>
        <v>0.5</v>
      </c>
      <c r="F26" s="4">
        <v>22.701606794520899</v>
      </c>
      <c r="G26" s="5">
        <f t="shared" si="3"/>
        <v>22.701606794520899</v>
      </c>
      <c r="H26" s="1">
        <f t="shared" si="4"/>
        <v>-0.2983932054791012</v>
      </c>
      <c r="I26" s="1">
        <f t="shared" si="5"/>
        <v>1.2297739955868177</v>
      </c>
      <c r="J26" s="10">
        <f t="shared" si="6"/>
        <v>245.95479911736354</v>
      </c>
    </row>
    <row r="27" spans="1:13">
      <c r="B27" s="1">
        <f>AVERAGE(B3:B26)</f>
        <v>12.942774104768233</v>
      </c>
      <c r="F27"/>
    </row>
    <row r="28" spans="1:13">
      <c r="F28"/>
    </row>
    <row r="29" spans="1:13">
      <c r="F29"/>
    </row>
    <row r="30" spans="1:13">
      <c r="F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Prevotella</vt:lpstr>
      <vt:lpstr>KX2777</vt:lpstr>
      <vt:lpstr>AJ400275</vt:lpstr>
      <vt:lpstr>AY271254</vt:lpstr>
      <vt:lpstr>EU728784</vt:lpstr>
      <vt:lpstr>HM079525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 Liu</dc:creator>
  <cp:lastModifiedBy>Jie Liu</cp:lastModifiedBy>
  <dcterms:created xsi:type="dcterms:W3CDTF">2006-09-13T11:21:00Z</dcterms:created>
  <dcterms:modified xsi:type="dcterms:W3CDTF">2020-11-19T14:09:53Z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2052-11.1.0.8718</vt:lpwstr>
  </property>
</Properties>
</file>