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\workspace\PlaBib\"/>
    </mc:Choice>
  </mc:AlternateContent>
  <xr:revisionPtr revIDLastSave="0" documentId="13_ncr:1_{84E7B4A6-8996-4CA2-A6B8-887C0400331B}" xr6:coauthVersionLast="44" xr6:coauthVersionMax="44" xr10:uidLastSave="{00000000-0000-0000-0000-000000000000}"/>
  <bookViews>
    <workbookView xWindow="-28920" yWindow="-120" windowWidth="29040" windowHeight="17025" activeTab="1" xr2:uid="{322896FA-704E-4DCD-872B-048CE0BE54A3}"/>
  </bookViews>
  <sheets>
    <sheet name="Data" sheetId="2" r:id="rId1"/>
    <sheet name="Summary" sheetId="3" r:id="rId2"/>
  </sheets>
  <definedNames>
    <definedName name="_xlnm._FilterDatabase" localSheetId="0" hidden="1">Data!$A$1:$I$47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6" i="3" l="1"/>
  <c r="D55" i="3"/>
  <c r="C56" i="3"/>
  <c r="C55" i="3"/>
  <c r="C54" i="3"/>
  <c r="C10" i="3" l="1"/>
  <c r="C9" i="3"/>
  <c r="C8" i="3"/>
  <c r="C7" i="3"/>
  <c r="C6" i="3"/>
  <c r="C5" i="3"/>
  <c r="C4" i="3"/>
  <c r="C3" i="3"/>
  <c r="C52" i="3"/>
  <c r="C53" i="3"/>
  <c r="C39" i="3"/>
  <c r="C35" i="3"/>
  <c r="C34" i="3"/>
  <c r="C33" i="3"/>
  <c r="C32" i="3"/>
  <c r="C41" i="3"/>
  <c r="C40" i="3"/>
  <c r="C48" i="3"/>
  <c r="C47" i="3"/>
  <c r="C46" i="3"/>
  <c r="C45" i="3"/>
  <c r="C11" i="3" l="1"/>
  <c r="C28" i="3"/>
  <c r="C27" i="3"/>
  <c r="C26" i="3"/>
  <c r="C22" i="3"/>
  <c r="C21" i="3"/>
  <c r="C20" i="3"/>
  <c r="C19" i="3"/>
  <c r="C18" i="3"/>
  <c r="C17" i="3"/>
  <c r="C16" i="3"/>
  <c r="C15" i="3"/>
  <c r="C14" i="3"/>
  <c r="C49" i="3" l="1"/>
  <c r="C36" i="3"/>
  <c r="D33" i="3" s="1"/>
  <c r="C42" i="3"/>
  <c r="C29" i="3"/>
  <c r="D26" i="3" s="1"/>
  <c r="C23" i="3"/>
  <c r="D22" i="3" l="1"/>
  <c r="D41" i="3"/>
  <c r="D52" i="3"/>
  <c r="D53" i="3"/>
  <c r="D54" i="3"/>
  <c r="D48" i="3"/>
  <c r="D39" i="3"/>
  <c r="D47" i="3"/>
  <c r="D46" i="3"/>
  <c r="D40" i="3"/>
  <c r="D32" i="3"/>
  <c r="D45" i="3"/>
  <c r="D34" i="3"/>
  <c r="D35" i="3"/>
  <c r="D27" i="3"/>
  <c r="D28" i="3"/>
  <c r="D21" i="3"/>
  <c r="D18" i="3"/>
  <c r="D20" i="3"/>
  <c r="D19" i="3"/>
  <c r="D17" i="3"/>
  <c r="D16" i="3"/>
  <c r="D15" i="3"/>
  <c r="D14" i="3"/>
  <c r="D36" i="3" l="1"/>
  <c r="D42" i="3"/>
  <c r="D49" i="3"/>
  <c r="D29" i="3"/>
  <c r="D2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 Besson</author>
  </authors>
  <commentList>
    <comment ref="C39" authorId="0" shapeId="0" xr:uid="{5C4C6347-6594-44B2-B93A-4F5C5E8CE888}">
      <text>
        <r>
          <rPr>
            <b/>
            <sz val="9"/>
            <color indexed="81"/>
            <rFont val="Tahoma"/>
            <family val="2"/>
          </rPr>
          <t>Marc Besson:</t>
        </r>
        <r>
          <rPr>
            <sz val="9"/>
            <color indexed="81"/>
            <rFont val="Tahoma"/>
            <family val="2"/>
          </rPr>
          <t xml:space="preserve">
+1 added as there is one cell that contains twice "freshwater" (this study looked at two different freshwater species)</t>
        </r>
      </text>
    </comment>
    <comment ref="C52" authorId="0" shapeId="0" xr:uid="{5B6D8976-EC58-484C-BD37-1CFECEA73A84}">
      <text>
        <r>
          <rPr>
            <b/>
            <sz val="9"/>
            <color indexed="81"/>
            <rFont val="Tahoma"/>
            <family val="2"/>
          </rPr>
          <t>Marc Besson:</t>
        </r>
        <r>
          <rPr>
            <sz val="9"/>
            <color indexed="81"/>
            <rFont val="Tahoma"/>
            <family val="2"/>
          </rPr>
          <t xml:space="preserve">
+1 added as there is one cell that contains twice "freshwater" (this study looked at two different freshwater species</t>
        </r>
      </text>
    </comment>
  </commentList>
</comments>
</file>

<file path=xl/sharedStrings.xml><?xml version="1.0" encoding="utf-8"?>
<sst xmlns="http://schemas.openxmlformats.org/spreadsheetml/2006/main" count="431" uniqueCount="103">
  <si>
    <t>PS</t>
  </si>
  <si>
    <t>Polymer</t>
  </si>
  <si>
    <t>PE</t>
  </si>
  <si>
    <t>PVC</t>
  </si>
  <si>
    <t>PET</t>
  </si>
  <si>
    <t>PMP</t>
  </si>
  <si>
    <t>PA</t>
  </si>
  <si>
    <t>PP</t>
  </si>
  <si>
    <t>EVA</t>
  </si>
  <si>
    <t xml:space="preserve">PS </t>
  </si>
  <si>
    <t>Code</t>
  </si>
  <si>
    <t>PLA1</t>
  </si>
  <si>
    <t>PLA2</t>
  </si>
  <si>
    <t>PLA3</t>
  </si>
  <si>
    <t>PLA4</t>
  </si>
  <si>
    <t>PLA5</t>
  </si>
  <si>
    <t>PLA6</t>
  </si>
  <si>
    <t>PLA7</t>
  </si>
  <si>
    <t>PLA8</t>
  </si>
  <si>
    <t>PLA12</t>
  </si>
  <si>
    <t>PLA13</t>
  </si>
  <si>
    <t>PLA14</t>
  </si>
  <si>
    <t>PLA15</t>
  </si>
  <si>
    <t>PLA16</t>
  </si>
  <si>
    <t>PLA17</t>
  </si>
  <si>
    <t>PLA18</t>
  </si>
  <si>
    <t>PLA19</t>
  </si>
  <si>
    <t>PLA20</t>
  </si>
  <si>
    <t>PLA21</t>
  </si>
  <si>
    <t>PLA22</t>
  </si>
  <si>
    <t>PLA23</t>
  </si>
  <si>
    <t>PLA24</t>
  </si>
  <si>
    <t>PLA25</t>
  </si>
  <si>
    <t>PLA26</t>
  </si>
  <si>
    <t>PLA27</t>
  </si>
  <si>
    <t>PLA28</t>
  </si>
  <si>
    <t>PLA29</t>
  </si>
  <si>
    <t>PLA30</t>
  </si>
  <si>
    <t>PLA33</t>
  </si>
  <si>
    <t>PLA34</t>
  </si>
  <si>
    <t>PLA35</t>
  </si>
  <si>
    <t>PLA38</t>
  </si>
  <si>
    <t>PLA39</t>
  </si>
  <si>
    <t>PLA40</t>
  </si>
  <si>
    <t>PLA41</t>
  </si>
  <si>
    <t>PLA42</t>
  </si>
  <si>
    <t>PLA43</t>
  </si>
  <si>
    <t>PLA44</t>
  </si>
  <si>
    <t>PLA45</t>
  </si>
  <si>
    <t>PLA46</t>
  </si>
  <si>
    <t>MP</t>
  </si>
  <si>
    <t>SUM</t>
  </si>
  <si>
    <t>Water</t>
  </si>
  <si>
    <t>sphere</t>
  </si>
  <si>
    <t>fragments</t>
  </si>
  <si>
    <t>Type</t>
  </si>
  <si>
    <t>Shape</t>
  </si>
  <si>
    <t>Exposure</t>
  </si>
  <si>
    <t>fiber</t>
  </si>
  <si>
    <t>fragment</t>
  </si>
  <si>
    <t>Prop</t>
  </si>
  <si>
    <t>sum</t>
  </si>
  <si>
    <t>PLA9</t>
  </si>
  <si>
    <t>PLA10</t>
  </si>
  <si>
    <t>PLA11</t>
  </si>
  <si>
    <t>PLA31</t>
  </si>
  <si>
    <t>PLA32</t>
  </si>
  <si>
    <t>PLA36</t>
  </si>
  <si>
    <t>PLA37</t>
  </si>
  <si>
    <t>NP</t>
  </si>
  <si>
    <t>Freshwater</t>
  </si>
  <si>
    <t>Seawater</t>
  </si>
  <si>
    <t>Amphidromous</t>
  </si>
  <si>
    <t>Environment</t>
  </si>
  <si>
    <t>NB</t>
  </si>
  <si>
    <t>Main diet</t>
  </si>
  <si>
    <t>Carnivorous</t>
  </si>
  <si>
    <t>Omnivorous</t>
  </si>
  <si>
    <t>Herbivorous</t>
  </si>
  <si>
    <t>Planktivorous</t>
  </si>
  <si>
    <t>Lifestage</t>
  </si>
  <si>
    <t>Juvenile</t>
  </si>
  <si>
    <t>Adult</t>
  </si>
  <si>
    <t xml:space="preserve">Larvae </t>
  </si>
  <si>
    <t>NA</t>
  </si>
  <si>
    <t>In_Pellet</t>
  </si>
  <si>
    <t>In_Prey</t>
  </si>
  <si>
    <t>Along_Food</t>
  </si>
  <si>
    <t>Diet</t>
  </si>
  <si>
    <t>Carnivorous ; Omnivorous</t>
  </si>
  <si>
    <t>Freshwater ; Freshwater</t>
  </si>
  <si>
    <t>Larva</t>
  </si>
  <si>
    <t>Adult ; Adult</t>
  </si>
  <si>
    <t>Size_Category</t>
  </si>
  <si>
    <t>Plastic_Type</t>
  </si>
  <si>
    <t>NP ; MP</t>
  </si>
  <si>
    <t>sphere ; fragments</t>
  </si>
  <si>
    <t>sphere ; fragments ; fiber</t>
  </si>
  <si>
    <t>Year</t>
  </si>
  <si>
    <t>PA ; PS ; EVA</t>
  </si>
  <si>
    <t>PA ; PE ; PS ; PVC</t>
  </si>
  <si>
    <t>PA ; PE ; PP ; PS ; PVC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</si>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</sst>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4"/>
      <color rgb="FF171717"/>
      <name val="Consolas"/>
      <family val="3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9" fillId="0" borderId="0" xfId="0" applyFont="1"/>
    <xf numFmtId="0" fontId="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55061-3F80-49EA-8F81-AB267B0EADB1}">
  <dimension ref="A1:I67"/>
  <sheetViews>
    <sheetView zoomScale="80" zoomScaleNormal="80" workbookViewId="0">
      <selection activeCell="D28" sqref="D28"/>
    </sheetView>
  </sheetViews>
  <sheetFormatPr defaultRowHeight="12.3" x14ac:dyDescent="0.55000000000000004"/>
  <cols>
    <col min="1" max="1" width="11.5234375" style="2"/>
    <col min="2" max="2" width="8.83984375" style="2"/>
    <col min="3" max="3" width="13.3125" style="2" bestFit="1" customWidth="1"/>
    <col min="4" max="4" width="40.41796875" style="2" bestFit="1" customWidth="1"/>
    <col min="5" max="5" width="30.68359375" style="2" customWidth="1"/>
    <col min="6" max="6" width="17.41796875" style="2" bestFit="1" customWidth="1"/>
    <col min="7" max="7" width="25.20703125" style="2" customWidth="1"/>
    <col min="8" max="8" width="28.47265625" style="2" customWidth="1"/>
    <col min="9" max="9" width="14.7890625" style="2" customWidth="1"/>
    <col min="10" max="15" width="8.83984375" style="2"/>
    <col min="16" max="17" width="9.5234375" style="2" customWidth="1"/>
    <col min="18" max="16384" width="8.83984375" style="2"/>
  </cols>
  <sheetData>
    <row r="1" spans="1:9" ht="14.1" x14ac:dyDescent="0.55000000000000004">
      <c r="A1" s="5" t="s">
        <v>10</v>
      </c>
      <c r="B1" s="5" t="s">
        <v>98</v>
      </c>
      <c r="C1" s="5" t="s">
        <v>93</v>
      </c>
      <c r="D1" s="5" t="s">
        <v>94</v>
      </c>
      <c r="E1" s="5" t="s">
        <v>56</v>
      </c>
      <c r="F1" s="5" t="s">
        <v>57</v>
      </c>
      <c r="G1" s="5" t="s">
        <v>73</v>
      </c>
      <c r="H1" s="5" t="s">
        <v>75</v>
      </c>
      <c r="I1" s="5" t="s">
        <v>80</v>
      </c>
    </row>
    <row r="2" spans="1:9" ht="13.8" x14ac:dyDescent="0.55000000000000004">
      <c r="A2" s="10" t="s">
        <v>11</v>
      </c>
      <c r="B2" s="6">
        <v>2018</v>
      </c>
      <c r="C2" s="10" t="s">
        <v>50</v>
      </c>
      <c r="D2" s="10" t="s">
        <v>0</v>
      </c>
      <c r="E2" s="10" t="s">
        <v>53</v>
      </c>
      <c r="F2" s="10" t="s">
        <v>85</v>
      </c>
      <c r="G2" s="6" t="s">
        <v>70</v>
      </c>
      <c r="H2" s="6" t="s">
        <v>76</v>
      </c>
      <c r="I2" s="6" t="s">
        <v>81</v>
      </c>
    </row>
    <row r="3" spans="1:9" ht="13.8" x14ac:dyDescent="0.55000000000000004">
      <c r="A3" s="10" t="s">
        <v>12</v>
      </c>
      <c r="B3" s="6">
        <v>2018</v>
      </c>
      <c r="C3" s="10" t="s">
        <v>50</v>
      </c>
      <c r="D3" s="10" t="s">
        <v>0</v>
      </c>
      <c r="E3" s="10" t="s">
        <v>53</v>
      </c>
      <c r="F3" s="10" t="s">
        <v>85</v>
      </c>
      <c r="G3" s="6" t="s">
        <v>70</v>
      </c>
      <c r="H3" s="6" t="s">
        <v>76</v>
      </c>
      <c r="I3" s="6" t="s">
        <v>81</v>
      </c>
    </row>
    <row r="4" spans="1:9" ht="13.8" x14ac:dyDescent="0.55000000000000004">
      <c r="A4" s="10" t="s">
        <v>13</v>
      </c>
      <c r="B4" s="6">
        <v>2018</v>
      </c>
      <c r="C4" s="10" t="s">
        <v>50</v>
      </c>
      <c r="D4" s="10" t="s">
        <v>1</v>
      </c>
      <c r="E4" s="10" t="s">
        <v>53</v>
      </c>
      <c r="F4" s="10" t="s">
        <v>52</v>
      </c>
      <c r="G4" s="6" t="s">
        <v>71</v>
      </c>
      <c r="H4" s="6" t="s">
        <v>76</v>
      </c>
      <c r="I4" s="6" t="s">
        <v>81</v>
      </c>
    </row>
    <row r="5" spans="1:9" ht="13.8" x14ac:dyDescent="0.55000000000000004">
      <c r="A5" s="11" t="s">
        <v>14</v>
      </c>
      <c r="B5" s="6">
        <v>2018</v>
      </c>
      <c r="C5" s="10" t="s">
        <v>50</v>
      </c>
      <c r="D5" s="10" t="s">
        <v>1</v>
      </c>
      <c r="E5" s="10" t="s">
        <v>53</v>
      </c>
      <c r="F5" s="10" t="s">
        <v>52</v>
      </c>
      <c r="G5" s="6" t="s">
        <v>71</v>
      </c>
      <c r="H5" s="6" t="s">
        <v>76</v>
      </c>
      <c r="I5" s="6" t="s">
        <v>81</v>
      </c>
    </row>
    <row r="6" spans="1:9" ht="13.8" x14ac:dyDescent="0.55000000000000004">
      <c r="A6" s="10" t="s">
        <v>15</v>
      </c>
      <c r="B6" s="6">
        <v>2018</v>
      </c>
      <c r="C6" s="10" t="s">
        <v>50</v>
      </c>
      <c r="D6" s="10" t="s">
        <v>1</v>
      </c>
      <c r="E6" s="10" t="s">
        <v>53</v>
      </c>
      <c r="F6" s="10" t="s">
        <v>52</v>
      </c>
      <c r="G6" s="6" t="s">
        <v>71</v>
      </c>
      <c r="H6" s="6" t="s">
        <v>76</v>
      </c>
      <c r="I6" s="6" t="s">
        <v>81</v>
      </c>
    </row>
    <row r="7" spans="1:9" ht="13.8" x14ac:dyDescent="0.55000000000000004">
      <c r="A7" s="10" t="s">
        <v>16</v>
      </c>
      <c r="B7" s="6">
        <v>2016</v>
      </c>
      <c r="C7" s="10" t="s">
        <v>50</v>
      </c>
      <c r="D7" s="10" t="s">
        <v>2</v>
      </c>
      <c r="E7" s="10" t="s">
        <v>53</v>
      </c>
      <c r="F7" s="10" t="s">
        <v>86</v>
      </c>
      <c r="G7" s="6" t="s">
        <v>70</v>
      </c>
      <c r="H7" s="6" t="s">
        <v>77</v>
      </c>
      <c r="I7" s="6" t="s">
        <v>82</v>
      </c>
    </row>
    <row r="8" spans="1:9" ht="13.8" x14ac:dyDescent="0.55000000000000004">
      <c r="A8" s="10" t="s">
        <v>17</v>
      </c>
      <c r="B8" s="6">
        <v>2018</v>
      </c>
      <c r="C8" s="6" t="s">
        <v>50</v>
      </c>
      <c r="D8" s="6" t="s">
        <v>2</v>
      </c>
      <c r="E8" s="10" t="s">
        <v>53</v>
      </c>
      <c r="F8" s="6" t="s">
        <v>52</v>
      </c>
      <c r="G8" s="6" t="s">
        <v>72</v>
      </c>
      <c r="H8" s="6" t="s">
        <v>77</v>
      </c>
      <c r="I8" s="6" t="s">
        <v>83</v>
      </c>
    </row>
    <row r="9" spans="1:9" ht="13.8" x14ac:dyDescent="0.55000000000000004">
      <c r="A9" s="10" t="s">
        <v>18</v>
      </c>
      <c r="B9" s="6">
        <v>2018</v>
      </c>
      <c r="C9" s="10" t="s">
        <v>50</v>
      </c>
      <c r="D9" s="10" t="s">
        <v>3</v>
      </c>
      <c r="E9" s="10" t="s">
        <v>53</v>
      </c>
      <c r="F9" s="10" t="s">
        <v>85</v>
      </c>
      <c r="G9" s="6" t="s">
        <v>71</v>
      </c>
      <c r="H9" s="6" t="s">
        <v>76</v>
      </c>
      <c r="I9" s="6" t="s">
        <v>81</v>
      </c>
    </row>
    <row r="10" spans="1:9" ht="13.8" x14ac:dyDescent="0.55000000000000004">
      <c r="A10" s="10" t="s">
        <v>62</v>
      </c>
      <c r="B10" s="6">
        <v>2012</v>
      </c>
      <c r="C10" s="10" t="s">
        <v>69</v>
      </c>
      <c r="D10" s="10" t="s">
        <v>0</v>
      </c>
      <c r="E10" s="10" t="s">
        <v>53</v>
      </c>
      <c r="F10" s="10" t="s">
        <v>86</v>
      </c>
      <c r="G10" s="6" t="s">
        <v>70</v>
      </c>
      <c r="H10" s="6" t="s">
        <v>78</v>
      </c>
      <c r="I10" s="6" t="s">
        <v>84</v>
      </c>
    </row>
    <row r="11" spans="1:9" ht="13.8" x14ac:dyDescent="0.55000000000000004">
      <c r="A11" s="10" t="s">
        <v>63</v>
      </c>
      <c r="B11" s="6">
        <v>2018</v>
      </c>
      <c r="C11" s="10" t="s">
        <v>69</v>
      </c>
      <c r="D11" s="10" t="s">
        <v>0</v>
      </c>
      <c r="E11" s="10" t="s">
        <v>53</v>
      </c>
      <c r="F11" s="10" t="s">
        <v>52</v>
      </c>
      <c r="G11" s="6" t="s">
        <v>90</v>
      </c>
      <c r="H11" s="6" t="s">
        <v>89</v>
      </c>
      <c r="I11" s="6" t="s">
        <v>92</v>
      </c>
    </row>
    <row r="12" spans="1:9" ht="13.8" x14ac:dyDescent="0.55000000000000004">
      <c r="A12" s="10" t="s">
        <v>64</v>
      </c>
      <c r="B12" s="7">
        <v>2017</v>
      </c>
      <c r="C12" s="10" t="s">
        <v>69</v>
      </c>
      <c r="D12" s="10" t="s">
        <v>0</v>
      </c>
      <c r="E12" s="10" t="s">
        <v>53</v>
      </c>
      <c r="F12" s="10" t="s">
        <v>52</v>
      </c>
      <c r="G12" s="6" t="s">
        <v>70</v>
      </c>
      <c r="H12" s="7" t="s">
        <v>77</v>
      </c>
      <c r="I12" s="7" t="s">
        <v>82</v>
      </c>
    </row>
    <row r="13" spans="1:9" ht="13.8" x14ac:dyDescent="0.55000000000000004">
      <c r="A13" s="10" t="s">
        <v>19</v>
      </c>
      <c r="B13" s="7">
        <v>2017</v>
      </c>
      <c r="C13" s="10" t="s">
        <v>95</v>
      </c>
      <c r="D13" s="10" t="s">
        <v>0</v>
      </c>
      <c r="E13" s="10" t="s">
        <v>53</v>
      </c>
      <c r="F13" s="6" t="s">
        <v>52</v>
      </c>
      <c r="G13" s="6" t="s">
        <v>70</v>
      </c>
      <c r="H13" s="6" t="s">
        <v>77</v>
      </c>
      <c r="I13" s="6" t="s">
        <v>83</v>
      </c>
    </row>
    <row r="14" spans="1:9" ht="13.8" x14ac:dyDescent="0.55000000000000004">
      <c r="A14" s="10" t="s">
        <v>20</v>
      </c>
      <c r="B14" s="6">
        <v>2018</v>
      </c>
      <c r="C14" s="10" t="s">
        <v>50</v>
      </c>
      <c r="D14" s="10" t="s">
        <v>2</v>
      </c>
      <c r="E14" s="10" t="s">
        <v>96</v>
      </c>
      <c r="F14" s="10" t="s">
        <v>52</v>
      </c>
      <c r="G14" s="6" t="s">
        <v>71</v>
      </c>
      <c r="H14" s="6" t="s">
        <v>79</v>
      </c>
      <c r="I14" s="6" t="s">
        <v>82</v>
      </c>
    </row>
    <row r="15" spans="1:9" ht="13.8" x14ac:dyDescent="0.55000000000000004">
      <c r="A15" s="10" t="s">
        <v>21</v>
      </c>
      <c r="B15" s="6">
        <v>2018</v>
      </c>
      <c r="C15" s="10" t="s">
        <v>50</v>
      </c>
      <c r="D15" s="10" t="s">
        <v>4</v>
      </c>
      <c r="E15" s="10" t="s">
        <v>54</v>
      </c>
      <c r="F15" s="10" t="s">
        <v>87</v>
      </c>
      <c r="G15" s="6" t="s">
        <v>71</v>
      </c>
      <c r="H15" s="6" t="s">
        <v>79</v>
      </c>
      <c r="I15" s="6" t="s">
        <v>82</v>
      </c>
    </row>
    <row r="16" spans="1:9" ht="13.8" x14ac:dyDescent="0.55000000000000004">
      <c r="A16" s="10" t="s">
        <v>22</v>
      </c>
      <c r="B16" s="6">
        <v>2014</v>
      </c>
      <c r="C16" s="10" t="s">
        <v>50</v>
      </c>
      <c r="D16" s="10" t="s">
        <v>5</v>
      </c>
      <c r="E16" s="10" t="s">
        <v>53</v>
      </c>
      <c r="F16" s="10" t="s">
        <v>87</v>
      </c>
      <c r="G16" s="6" t="s">
        <v>71</v>
      </c>
      <c r="H16" s="6" t="s">
        <v>76</v>
      </c>
      <c r="I16" s="6" t="s">
        <v>82</v>
      </c>
    </row>
    <row r="17" spans="1:9" ht="13.8" x14ac:dyDescent="0.55000000000000004">
      <c r="A17" s="10" t="s">
        <v>23</v>
      </c>
      <c r="B17" s="6">
        <v>2018</v>
      </c>
      <c r="C17" s="10" t="s">
        <v>50</v>
      </c>
      <c r="D17" s="10" t="s">
        <v>0</v>
      </c>
      <c r="E17" s="10" t="s">
        <v>53</v>
      </c>
      <c r="F17" s="10" t="s">
        <v>52</v>
      </c>
      <c r="G17" s="6" t="s">
        <v>70</v>
      </c>
      <c r="H17" s="6" t="s">
        <v>77</v>
      </c>
      <c r="I17" s="6" t="s">
        <v>82</v>
      </c>
    </row>
    <row r="18" spans="1:9" ht="13.8" x14ac:dyDescent="0.55000000000000004">
      <c r="A18" s="10" t="s">
        <v>24</v>
      </c>
      <c r="B18" s="6">
        <v>2017</v>
      </c>
      <c r="C18" s="10" t="s">
        <v>50</v>
      </c>
      <c r="D18" s="10" t="s">
        <v>3</v>
      </c>
      <c r="E18" s="10" t="s">
        <v>54</v>
      </c>
      <c r="F18" s="10" t="s">
        <v>85</v>
      </c>
      <c r="G18" s="6" t="s">
        <v>71</v>
      </c>
      <c r="H18" s="6" t="s">
        <v>76</v>
      </c>
      <c r="I18" s="8" t="s">
        <v>82</v>
      </c>
    </row>
    <row r="19" spans="1:9" ht="13.8" x14ac:dyDescent="0.55000000000000004">
      <c r="A19" s="10" t="s">
        <v>25</v>
      </c>
      <c r="B19" s="6">
        <v>2016</v>
      </c>
      <c r="C19" s="10" t="s">
        <v>50</v>
      </c>
      <c r="D19" s="10" t="s">
        <v>2</v>
      </c>
      <c r="E19" s="10" t="s">
        <v>53</v>
      </c>
      <c r="F19" s="10" t="s">
        <v>52</v>
      </c>
      <c r="G19" s="6" t="s">
        <v>71</v>
      </c>
      <c r="H19" s="6" t="s">
        <v>76</v>
      </c>
      <c r="I19" s="6" t="s">
        <v>81</v>
      </c>
    </row>
    <row r="20" spans="1:9" ht="13.8" x14ac:dyDescent="0.55000000000000004">
      <c r="A20" s="10" t="s">
        <v>26</v>
      </c>
      <c r="B20" s="9">
        <v>2016</v>
      </c>
      <c r="C20" s="12" t="s">
        <v>50</v>
      </c>
      <c r="D20" s="12" t="s">
        <v>2</v>
      </c>
      <c r="E20" s="12" t="s">
        <v>53</v>
      </c>
      <c r="F20" s="9" t="s">
        <v>52</v>
      </c>
      <c r="G20" s="9" t="s">
        <v>71</v>
      </c>
      <c r="H20" s="6" t="s">
        <v>76</v>
      </c>
      <c r="I20" s="9" t="s">
        <v>81</v>
      </c>
    </row>
    <row r="21" spans="1:9" ht="13.8" x14ac:dyDescent="0.55000000000000004">
      <c r="A21" s="10" t="s">
        <v>27</v>
      </c>
      <c r="B21" s="9">
        <v>2018</v>
      </c>
      <c r="C21" s="12" t="s">
        <v>50</v>
      </c>
      <c r="D21" s="12" t="s">
        <v>2</v>
      </c>
      <c r="E21" s="12" t="s">
        <v>53</v>
      </c>
      <c r="F21" s="9" t="s">
        <v>52</v>
      </c>
      <c r="G21" s="6" t="s">
        <v>71</v>
      </c>
      <c r="H21" s="6" t="s">
        <v>76</v>
      </c>
      <c r="I21" s="6" t="s">
        <v>81</v>
      </c>
    </row>
    <row r="22" spans="1:9" ht="13.8" x14ac:dyDescent="0.55000000000000004">
      <c r="A22" s="10" t="s">
        <v>28</v>
      </c>
      <c r="B22" s="6">
        <v>2018</v>
      </c>
      <c r="C22" s="10" t="s">
        <v>50</v>
      </c>
      <c r="D22" s="10" t="s">
        <v>99</v>
      </c>
      <c r="E22" s="10" t="s">
        <v>97</v>
      </c>
      <c r="F22" s="10" t="s">
        <v>85</v>
      </c>
      <c r="G22" s="6" t="s">
        <v>70</v>
      </c>
      <c r="H22" s="6" t="s">
        <v>78</v>
      </c>
      <c r="I22" s="6" t="s">
        <v>82</v>
      </c>
    </row>
    <row r="23" spans="1:9" ht="13.8" x14ac:dyDescent="0.55000000000000004">
      <c r="A23" s="10" t="s">
        <v>29</v>
      </c>
      <c r="B23" s="6">
        <v>2018</v>
      </c>
      <c r="C23" s="10" t="s">
        <v>50</v>
      </c>
      <c r="D23" s="10" t="s">
        <v>0</v>
      </c>
      <c r="E23" s="10" t="s">
        <v>53</v>
      </c>
      <c r="F23" s="10" t="s">
        <v>52</v>
      </c>
      <c r="G23" s="6" t="s">
        <v>70</v>
      </c>
      <c r="H23" s="6" t="s">
        <v>77</v>
      </c>
      <c r="I23" s="6" t="s">
        <v>82</v>
      </c>
    </row>
    <row r="24" spans="1:9" ht="13.8" x14ac:dyDescent="0.55000000000000004">
      <c r="A24" s="10" t="s">
        <v>30</v>
      </c>
      <c r="B24" s="6">
        <v>2018</v>
      </c>
      <c r="C24" s="6" t="s">
        <v>50</v>
      </c>
      <c r="D24" s="6" t="s">
        <v>100</v>
      </c>
      <c r="E24" s="10" t="s">
        <v>54</v>
      </c>
      <c r="F24" s="10" t="s">
        <v>85</v>
      </c>
      <c r="G24" s="6" t="s">
        <v>71</v>
      </c>
      <c r="H24" s="6" t="s">
        <v>76</v>
      </c>
      <c r="I24" s="6" t="s">
        <v>81</v>
      </c>
    </row>
    <row r="25" spans="1:9" ht="13.8" x14ac:dyDescent="0.55000000000000004">
      <c r="A25" s="10" t="s">
        <v>31</v>
      </c>
      <c r="B25" s="14">
        <v>2017</v>
      </c>
      <c r="C25" s="9" t="s">
        <v>50</v>
      </c>
      <c r="D25" s="9" t="s">
        <v>2</v>
      </c>
      <c r="E25" s="9" t="s">
        <v>54</v>
      </c>
      <c r="F25" s="9" t="s">
        <v>52</v>
      </c>
      <c r="G25" s="6" t="s">
        <v>70</v>
      </c>
      <c r="H25" s="6" t="s">
        <v>77</v>
      </c>
      <c r="I25" s="6" t="s">
        <v>83</v>
      </c>
    </row>
    <row r="26" spans="1:9" ht="13.8" x14ac:dyDescent="0.55000000000000004">
      <c r="A26" s="10" t="s">
        <v>32</v>
      </c>
      <c r="B26" s="6">
        <v>2016</v>
      </c>
      <c r="C26" s="6" t="s">
        <v>50</v>
      </c>
      <c r="D26" s="6" t="s">
        <v>2</v>
      </c>
      <c r="E26" s="10" t="s">
        <v>54</v>
      </c>
      <c r="F26" s="10" t="s">
        <v>52</v>
      </c>
      <c r="G26" s="6" t="s">
        <v>70</v>
      </c>
      <c r="H26" s="6" t="s">
        <v>76</v>
      </c>
      <c r="I26" s="6" t="s">
        <v>81</v>
      </c>
    </row>
    <row r="27" spans="1:9" ht="13.8" x14ac:dyDescent="0.55000000000000004">
      <c r="A27" s="10" t="s">
        <v>33</v>
      </c>
      <c r="B27" s="6">
        <v>2017</v>
      </c>
      <c r="C27" s="6" t="s">
        <v>95</v>
      </c>
      <c r="D27" s="10" t="s">
        <v>101</v>
      </c>
      <c r="E27" s="10" t="s">
        <v>96</v>
      </c>
      <c r="F27" s="10" t="s">
        <v>52</v>
      </c>
      <c r="G27" s="6" t="s">
        <v>70</v>
      </c>
      <c r="H27" s="6" t="s">
        <v>77</v>
      </c>
      <c r="I27" s="6" t="s">
        <v>82</v>
      </c>
    </row>
    <row r="28" spans="1:9" ht="13.8" x14ac:dyDescent="0.55000000000000004">
      <c r="A28" s="10" t="s">
        <v>34</v>
      </c>
      <c r="B28" s="6">
        <v>2018</v>
      </c>
      <c r="C28" s="6" t="s">
        <v>50</v>
      </c>
      <c r="D28" s="10" t="s">
        <v>2</v>
      </c>
      <c r="E28" s="10" t="s">
        <v>53</v>
      </c>
      <c r="F28" s="10" t="s">
        <v>52</v>
      </c>
      <c r="G28" s="6" t="s">
        <v>70</v>
      </c>
      <c r="H28" s="6" t="s">
        <v>77</v>
      </c>
      <c r="I28" s="6" t="s">
        <v>83</v>
      </c>
    </row>
    <row r="29" spans="1:9" ht="13.8" x14ac:dyDescent="0.55000000000000004">
      <c r="A29" s="10" t="s">
        <v>35</v>
      </c>
      <c r="B29" s="6">
        <v>2016</v>
      </c>
      <c r="C29" s="6" t="s">
        <v>95</v>
      </c>
      <c r="D29" s="10" t="s">
        <v>9</v>
      </c>
      <c r="E29" s="10" t="s">
        <v>53</v>
      </c>
      <c r="F29" s="10" t="s">
        <v>52</v>
      </c>
      <c r="G29" s="6" t="s">
        <v>70</v>
      </c>
      <c r="H29" s="6" t="s">
        <v>77</v>
      </c>
      <c r="I29" s="6" t="s">
        <v>82</v>
      </c>
    </row>
    <row r="30" spans="1:9" ht="13.8" x14ac:dyDescent="0.55000000000000004">
      <c r="A30" s="10" t="s">
        <v>36</v>
      </c>
      <c r="B30" s="6">
        <v>2015</v>
      </c>
      <c r="C30" s="6" t="s">
        <v>50</v>
      </c>
      <c r="D30" s="10" t="s">
        <v>2</v>
      </c>
      <c r="E30" s="10" t="s">
        <v>53</v>
      </c>
      <c r="F30" s="10" t="s">
        <v>52</v>
      </c>
      <c r="G30" s="6" t="s">
        <v>71</v>
      </c>
      <c r="H30" s="6" t="s">
        <v>76</v>
      </c>
      <c r="I30" s="6" t="s">
        <v>81</v>
      </c>
    </row>
    <row r="31" spans="1:9" ht="13.8" x14ac:dyDescent="0.55000000000000004">
      <c r="A31" s="10" t="s">
        <v>37</v>
      </c>
      <c r="B31" s="6">
        <v>2011</v>
      </c>
      <c r="C31" s="10" t="s">
        <v>95</v>
      </c>
      <c r="D31" s="10" t="s">
        <v>0</v>
      </c>
      <c r="E31" s="10" t="s">
        <v>53</v>
      </c>
      <c r="F31" s="10" t="s">
        <v>52</v>
      </c>
      <c r="G31" s="6" t="s">
        <v>72</v>
      </c>
      <c r="H31" s="6" t="s">
        <v>77</v>
      </c>
      <c r="I31" s="6" t="s">
        <v>83</v>
      </c>
    </row>
    <row r="32" spans="1:9" ht="13.8" x14ac:dyDescent="0.55000000000000004">
      <c r="A32" s="10" t="s">
        <v>65</v>
      </c>
      <c r="B32" s="6">
        <v>2015</v>
      </c>
      <c r="C32" s="10" t="s">
        <v>69</v>
      </c>
      <c r="D32" s="10" t="s">
        <v>0</v>
      </c>
      <c r="E32" s="10" t="s">
        <v>53</v>
      </c>
      <c r="F32" s="10" t="s">
        <v>86</v>
      </c>
      <c r="G32" s="6" t="s">
        <v>70</v>
      </c>
      <c r="H32" s="6" t="s">
        <v>78</v>
      </c>
      <c r="I32" s="6" t="s">
        <v>82</v>
      </c>
    </row>
    <row r="33" spans="1:9" ht="13.8" x14ac:dyDescent="0.55000000000000004">
      <c r="A33" s="10" t="s">
        <v>66</v>
      </c>
      <c r="B33" s="6">
        <v>2017</v>
      </c>
      <c r="C33" s="10" t="s">
        <v>69</v>
      </c>
      <c r="D33" s="10" t="s">
        <v>0</v>
      </c>
      <c r="E33" s="10" t="s">
        <v>53</v>
      </c>
      <c r="F33" s="10" t="s">
        <v>86</v>
      </c>
      <c r="G33" s="6" t="s">
        <v>70</v>
      </c>
      <c r="H33" s="6" t="s">
        <v>78</v>
      </c>
      <c r="I33" s="6" t="s">
        <v>82</v>
      </c>
    </row>
    <row r="34" spans="1:9" ht="13.8" x14ac:dyDescent="0.55000000000000004">
      <c r="A34" s="10" t="s">
        <v>38</v>
      </c>
      <c r="B34" s="6">
        <v>2015</v>
      </c>
      <c r="C34" s="10" t="s">
        <v>50</v>
      </c>
      <c r="D34" s="10" t="s">
        <v>2</v>
      </c>
      <c r="E34" s="10" t="s">
        <v>53</v>
      </c>
      <c r="F34" s="10" t="s">
        <v>85</v>
      </c>
      <c r="G34" s="6" t="s">
        <v>71</v>
      </c>
      <c r="H34" s="6" t="s">
        <v>76</v>
      </c>
      <c r="I34" s="6" t="s">
        <v>83</v>
      </c>
    </row>
    <row r="35" spans="1:9" ht="13.8" x14ac:dyDescent="0.55000000000000004">
      <c r="A35" s="10" t="s">
        <v>39</v>
      </c>
      <c r="B35" s="6">
        <v>2013</v>
      </c>
      <c r="C35" s="10" t="s">
        <v>50</v>
      </c>
      <c r="D35" s="10" t="s">
        <v>2</v>
      </c>
      <c r="E35" s="10" t="s">
        <v>53</v>
      </c>
      <c r="F35" s="10" t="s">
        <v>52</v>
      </c>
      <c r="G35" s="6" t="s">
        <v>71</v>
      </c>
      <c r="H35" s="6" t="s">
        <v>76</v>
      </c>
      <c r="I35" s="6" t="s">
        <v>81</v>
      </c>
    </row>
    <row r="36" spans="1:9" ht="13.8" x14ac:dyDescent="0.55000000000000004">
      <c r="A36" s="10" t="s">
        <v>40</v>
      </c>
      <c r="B36" s="6">
        <v>2016</v>
      </c>
      <c r="C36" s="10" t="s">
        <v>50</v>
      </c>
      <c r="D36" s="10" t="s">
        <v>3</v>
      </c>
      <c r="E36" s="10" t="s">
        <v>54</v>
      </c>
      <c r="F36" s="10" t="s">
        <v>85</v>
      </c>
      <c r="G36" s="6" t="s">
        <v>71</v>
      </c>
      <c r="H36" s="6" t="s">
        <v>76</v>
      </c>
      <c r="I36" s="6" t="s">
        <v>81</v>
      </c>
    </row>
    <row r="37" spans="1:9" ht="13.8" x14ac:dyDescent="0.55000000000000004">
      <c r="A37" s="10" t="s">
        <v>67</v>
      </c>
      <c r="B37" s="6">
        <v>2018</v>
      </c>
      <c r="C37" s="10" t="s">
        <v>69</v>
      </c>
      <c r="D37" s="10" t="s">
        <v>0</v>
      </c>
      <c r="E37" s="10" t="s">
        <v>53</v>
      </c>
      <c r="F37" s="10" t="s">
        <v>85</v>
      </c>
      <c r="G37" s="6" t="s">
        <v>70</v>
      </c>
      <c r="H37" s="6" t="s">
        <v>77</v>
      </c>
      <c r="I37" s="6" t="s">
        <v>82</v>
      </c>
    </row>
    <row r="38" spans="1:9" ht="13.8" x14ac:dyDescent="0.55000000000000004">
      <c r="A38" s="10" t="s">
        <v>68</v>
      </c>
      <c r="B38" s="6">
        <v>2018</v>
      </c>
      <c r="C38" s="10" t="s">
        <v>69</v>
      </c>
      <c r="D38" s="10" t="s">
        <v>0</v>
      </c>
      <c r="E38" s="10" t="s">
        <v>53</v>
      </c>
      <c r="F38" s="10" t="s">
        <v>52</v>
      </c>
      <c r="G38" s="6" t="s">
        <v>70</v>
      </c>
      <c r="H38" s="6" t="s">
        <v>77</v>
      </c>
      <c r="I38" s="6" t="s">
        <v>83</v>
      </c>
    </row>
    <row r="39" spans="1:9" ht="13.8" x14ac:dyDescent="0.55000000000000004">
      <c r="A39" s="10" t="s">
        <v>41</v>
      </c>
      <c r="B39" s="6">
        <v>2019</v>
      </c>
      <c r="C39" s="10" t="s">
        <v>50</v>
      </c>
      <c r="D39" s="10" t="s">
        <v>0</v>
      </c>
      <c r="E39" s="10" t="s">
        <v>53</v>
      </c>
      <c r="F39" s="10" t="s">
        <v>52</v>
      </c>
      <c r="G39" s="6" t="s">
        <v>70</v>
      </c>
      <c r="H39" s="6" t="s">
        <v>77</v>
      </c>
      <c r="I39" s="6" t="s">
        <v>82</v>
      </c>
    </row>
    <row r="40" spans="1:9" ht="13.8" x14ac:dyDescent="0.55000000000000004">
      <c r="A40" s="10" t="s">
        <v>42</v>
      </c>
      <c r="B40" s="6">
        <v>2018</v>
      </c>
      <c r="C40" s="10" t="s">
        <v>50</v>
      </c>
      <c r="D40" s="10" t="s">
        <v>2</v>
      </c>
      <c r="E40" s="10" t="s">
        <v>53</v>
      </c>
      <c r="F40" s="10" t="s">
        <v>85</v>
      </c>
      <c r="G40" s="6" t="s">
        <v>70</v>
      </c>
      <c r="H40" s="6" t="s">
        <v>77</v>
      </c>
      <c r="I40" s="6" t="s">
        <v>82</v>
      </c>
    </row>
    <row r="41" spans="1:9" ht="13.8" x14ac:dyDescent="0.55000000000000004">
      <c r="A41" s="10" t="s">
        <v>43</v>
      </c>
      <c r="B41" s="6">
        <v>2017</v>
      </c>
      <c r="C41" s="10" t="s">
        <v>50</v>
      </c>
      <c r="D41" s="10" t="s">
        <v>4</v>
      </c>
      <c r="E41" s="10" t="s">
        <v>54</v>
      </c>
      <c r="F41" s="10" t="s">
        <v>86</v>
      </c>
      <c r="G41" s="6" t="s">
        <v>70</v>
      </c>
      <c r="H41" s="6" t="s">
        <v>77</v>
      </c>
      <c r="I41" s="6" t="s">
        <v>81</v>
      </c>
    </row>
    <row r="42" spans="1:9" ht="13.8" x14ac:dyDescent="0.55000000000000004">
      <c r="A42" s="10" t="s">
        <v>44</v>
      </c>
      <c r="B42" s="6">
        <v>2014</v>
      </c>
      <c r="C42" s="10" t="s">
        <v>50</v>
      </c>
      <c r="D42" s="10" t="s">
        <v>2</v>
      </c>
      <c r="E42" s="10" t="s">
        <v>54</v>
      </c>
      <c r="F42" s="10" t="s">
        <v>52</v>
      </c>
      <c r="G42" s="6" t="s">
        <v>72</v>
      </c>
      <c r="H42" s="6" t="s">
        <v>77</v>
      </c>
      <c r="I42" s="6" t="s">
        <v>82</v>
      </c>
    </row>
    <row r="43" spans="1:9" ht="13.8" x14ac:dyDescent="0.55000000000000004">
      <c r="A43" s="10" t="s">
        <v>45</v>
      </c>
      <c r="B43" s="6">
        <v>2013</v>
      </c>
      <c r="C43" s="10" t="s">
        <v>50</v>
      </c>
      <c r="D43" s="10" t="s">
        <v>2</v>
      </c>
      <c r="E43" s="10" t="s">
        <v>54</v>
      </c>
      <c r="F43" s="10" t="s">
        <v>85</v>
      </c>
      <c r="G43" s="6" t="s">
        <v>72</v>
      </c>
      <c r="H43" s="6" t="s">
        <v>77</v>
      </c>
      <c r="I43" s="6" t="s">
        <v>82</v>
      </c>
    </row>
    <row r="44" spans="1:9" ht="13.8" x14ac:dyDescent="0.55000000000000004">
      <c r="A44" s="10" t="s">
        <v>46</v>
      </c>
      <c r="B44" s="6">
        <v>2017</v>
      </c>
      <c r="C44" s="10" t="s">
        <v>50</v>
      </c>
      <c r="D44" s="10" t="s">
        <v>3</v>
      </c>
      <c r="E44" s="10" t="s">
        <v>54</v>
      </c>
      <c r="F44" s="10" t="s">
        <v>52</v>
      </c>
      <c r="G44" s="6" t="s">
        <v>70</v>
      </c>
      <c r="H44" s="6" t="s">
        <v>77</v>
      </c>
      <c r="I44" s="6" t="s">
        <v>81</v>
      </c>
    </row>
    <row r="45" spans="1:9" ht="13.8" x14ac:dyDescent="0.55000000000000004">
      <c r="A45" s="10" t="s">
        <v>47</v>
      </c>
      <c r="B45" s="6">
        <v>2017</v>
      </c>
      <c r="C45" s="10" t="s">
        <v>50</v>
      </c>
      <c r="D45" s="10" t="s">
        <v>2</v>
      </c>
      <c r="E45" s="10" t="s">
        <v>54</v>
      </c>
      <c r="F45" s="10" t="s">
        <v>86</v>
      </c>
      <c r="G45" s="6" t="s">
        <v>71</v>
      </c>
      <c r="H45" s="6" t="s">
        <v>76</v>
      </c>
      <c r="I45" s="6" t="s">
        <v>82</v>
      </c>
    </row>
    <row r="46" spans="1:9" ht="13.8" x14ac:dyDescent="0.55000000000000004">
      <c r="A46" s="10" t="s">
        <v>48</v>
      </c>
      <c r="B46" s="6">
        <v>2019</v>
      </c>
      <c r="C46" s="10" t="s">
        <v>50</v>
      </c>
      <c r="D46" s="10" t="s">
        <v>0</v>
      </c>
      <c r="E46" s="10" t="s">
        <v>53</v>
      </c>
      <c r="F46" s="10" t="s">
        <v>52</v>
      </c>
      <c r="G46" s="6" t="s">
        <v>70</v>
      </c>
      <c r="H46" s="6" t="s">
        <v>77</v>
      </c>
      <c r="I46" s="6" t="s">
        <v>83</v>
      </c>
    </row>
    <row r="47" spans="1:9" ht="13.8" x14ac:dyDescent="0.55000000000000004">
      <c r="A47" s="10" t="s">
        <v>49</v>
      </c>
      <c r="B47" s="6">
        <v>2018</v>
      </c>
      <c r="C47" s="10" t="s">
        <v>50</v>
      </c>
      <c r="D47" s="10" t="s">
        <v>0</v>
      </c>
      <c r="E47" s="10" t="s">
        <v>53</v>
      </c>
      <c r="F47" s="10" t="s">
        <v>52</v>
      </c>
      <c r="G47" s="6" t="s">
        <v>71</v>
      </c>
      <c r="H47" s="6" t="s">
        <v>76</v>
      </c>
      <c r="I47" s="6" t="s">
        <v>81</v>
      </c>
    </row>
    <row r="48" spans="1:9" x14ac:dyDescent="0.55000000000000004">
      <c r="C48" s="1"/>
    </row>
    <row r="49" spans="3:4" x14ac:dyDescent="0.55000000000000004">
      <c r="C49" s="1"/>
      <c r="D49" s="1"/>
    </row>
    <row r="50" spans="3:4" x14ac:dyDescent="0.55000000000000004">
      <c r="C50" s="1"/>
      <c r="D50" s="1"/>
    </row>
    <row r="51" spans="3:4" x14ac:dyDescent="0.55000000000000004">
      <c r="C51" s="1"/>
      <c r="D51" s="1"/>
    </row>
    <row r="67" spans="1:2" x14ac:dyDescent="0.55000000000000004">
      <c r="A67" s="1"/>
      <c r="B67" s="1"/>
    </row>
  </sheetData>
  <autoFilter ref="A1:I47" xr:uid="{7DE42109-C24A-48A4-B6E5-EFCECACE881F}"/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6C523-5E78-468D-93DC-698FD97BB77F}">
  <dimension ref="B2:F56"/>
  <sheetViews>
    <sheetView tabSelected="1" workbookViewId="0">
      <selection activeCell="B2" sqref="B2"/>
    </sheetView>
  </sheetViews>
  <sheetFormatPr defaultRowHeight="14.4" x14ac:dyDescent="0.55000000000000004"/>
  <cols>
    <col min="2" max="2" width="11.62890625" customWidth="1"/>
  </cols>
  <sheetData>
    <row r="2" spans="2:4" x14ac:dyDescent="0.55000000000000004">
      <c r="B2" s="4" t="s">
        <v>98</v>
      </c>
      <c r="C2" s="4" t="s">
        <v>74</v>
      </c>
      <c r="D2" s="4"/>
    </row>
    <row r="3" spans="2:4" x14ac:dyDescent="0.55000000000000004">
      <c r="B3" s="1">
        <v>2011</v>
      </c>
      <c r="C3" s="2">
        <f>COUNTIF(Data!B2:B47,"2011")</f>
        <v>1</v>
      </c>
      <c r="D3" s="2"/>
    </row>
    <row r="4" spans="2:4" x14ac:dyDescent="0.55000000000000004">
      <c r="B4" s="1">
        <v>2012</v>
      </c>
      <c r="C4" s="2">
        <f>COUNTIF(Data!B2:B47,"2012")</f>
        <v>1</v>
      </c>
      <c r="D4" s="2"/>
    </row>
    <row r="5" spans="2:4" x14ac:dyDescent="0.55000000000000004">
      <c r="B5" s="1">
        <v>2013</v>
      </c>
      <c r="C5" s="2">
        <f>COUNTIF(Data!B2:B47,"2013")</f>
        <v>2</v>
      </c>
      <c r="D5" s="2"/>
    </row>
    <row r="6" spans="2:4" x14ac:dyDescent="0.55000000000000004">
      <c r="B6" s="1">
        <v>2014</v>
      </c>
      <c r="C6" s="2">
        <f>COUNTIF(Data!B2:B47,"2014")</f>
        <v>2</v>
      </c>
      <c r="D6" s="2"/>
    </row>
    <row r="7" spans="2:4" x14ac:dyDescent="0.55000000000000004">
      <c r="B7" s="1">
        <v>2015</v>
      </c>
      <c r="C7" s="2">
        <f>COUNTIF(Data!B2:B47,"2015")</f>
        <v>3</v>
      </c>
      <c r="D7" s="2"/>
    </row>
    <row r="8" spans="2:4" x14ac:dyDescent="0.55000000000000004">
      <c r="B8" s="1">
        <v>2016</v>
      </c>
      <c r="C8" s="2">
        <f>COUNTIF(Data!B2:B47,"2016")</f>
        <v>6</v>
      </c>
      <c r="D8" s="2"/>
    </row>
    <row r="9" spans="2:4" x14ac:dyDescent="0.55000000000000004">
      <c r="B9" s="1">
        <v>2017</v>
      </c>
      <c r="C9" s="2">
        <f>COUNTIF(Data!B2:B47,"2017")</f>
        <v>9</v>
      </c>
      <c r="D9" s="2"/>
    </row>
    <row r="10" spans="2:4" x14ac:dyDescent="0.55000000000000004">
      <c r="B10" s="1">
        <v>2018</v>
      </c>
      <c r="C10" s="2">
        <f>COUNTIF(Data!B2:B47,"2018")</f>
        <v>20</v>
      </c>
      <c r="D10" s="2"/>
    </row>
    <row r="11" spans="2:4" x14ac:dyDescent="0.55000000000000004">
      <c r="B11" s="3" t="s">
        <v>51</v>
      </c>
      <c r="C11" s="4">
        <f>SUM(C3:C10)</f>
        <v>44</v>
      </c>
      <c r="D11" s="4"/>
    </row>
    <row r="13" spans="2:4" x14ac:dyDescent="0.55000000000000004">
      <c r="B13" s="4" t="s">
        <v>55</v>
      </c>
      <c r="C13" s="4" t="s">
        <v>74</v>
      </c>
      <c r="D13" s="4" t="s">
        <v>60</v>
      </c>
    </row>
    <row r="14" spans="2:4" x14ac:dyDescent="0.55000000000000004">
      <c r="B14" s="1" t="s">
        <v>0</v>
      </c>
      <c r="C14" s="2">
        <f>COUNTIF(Data!D2:D47,"*PS*")</f>
        <v>20</v>
      </c>
      <c r="D14" s="2">
        <f t="shared" ref="D14:D22" si="0">100*C14/C$23</f>
        <v>36.363636363636367</v>
      </c>
    </row>
    <row r="15" spans="2:4" x14ac:dyDescent="0.55000000000000004">
      <c r="B15" s="1" t="s">
        <v>2</v>
      </c>
      <c r="C15" s="2">
        <f>COUNTIF(Data!D2:D47,"*PE*")-COUNTIF(Data!D2:D47,"*PET*")</f>
        <v>18</v>
      </c>
      <c r="D15" s="2">
        <f t="shared" si="0"/>
        <v>32.727272727272727</v>
      </c>
    </row>
    <row r="16" spans="2:4" x14ac:dyDescent="0.55000000000000004">
      <c r="B16" s="1" t="s">
        <v>3</v>
      </c>
      <c r="C16" s="2">
        <f>COUNTIF(Data!D2:D47,"*PVC*")</f>
        <v>6</v>
      </c>
      <c r="D16" s="2">
        <f t="shared" si="0"/>
        <v>10.909090909090908</v>
      </c>
    </row>
    <row r="17" spans="2:4" x14ac:dyDescent="0.55000000000000004">
      <c r="B17" s="1" t="s">
        <v>6</v>
      </c>
      <c r="C17" s="2">
        <f>COUNTIF(Data!D2:D47,"*PA*")</f>
        <v>3</v>
      </c>
      <c r="D17" s="2">
        <f t="shared" si="0"/>
        <v>5.4545454545454541</v>
      </c>
    </row>
    <row r="18" spans="2:4" x14ac:dyDescent="0.55000000000000004">
      <c r="B18" s="1" t="s">
        <v>1</v>
      </c>
      <c r="C18" s="2">
        <f>COUNTIF(Data!D2:D47,"*Polymer*")</f>
        <v>3</v>
      </c>
      <c r="D18" s="2">
        <f t="shared" si="0"/>
        <v>5.4545454545454541</v>
      </c>
    </row>
    <row r="19" spans="2:4" x14ac:dyDescent="0.55000000000000004">
      <c r="B19" s="1" t="s">
        <v>4</v>
      </c>
      <c r="C19" s="2">
        <f>COUNTIF(Data!D2:D47,"*PET*")</f>
        <v>2</v>
      </c>
      <c r="D19" s="2">
        <f t="shared" si="0"/>
        <v>3.6363636363636362</v>
      </c>
    </row>
    <row r="20" spans="2:4" x14ac:dyDescent="0.55000000000000004">
      <c r="B20" s="1" t="s">
        <v>5</v>
      </c>
      <c r="C20" s="2">
        <f>COUNTIF(Data!D2:D47,"*PMP*")</f>
        <v>1</v>
      </c>
      <c r="D20" s="2">
        <f t="shared" si="0"/>
        <v>1.8181818181818181</v>
      </c>
    </row>
    <row r="21" spans="2:4" x14ac:dyDescent="0.55000000000000004">
      <c r="B21" s="1" t="s">
        <v>7</v>
      </c>
      <c r="C21" s="2">
        <f>COUNTIF(Data!D2:D47,"*PP*")</f>
        <v>1</v>
      </c>
      <c r="D21" s="2">
        <f t="shared" si="0"/>
        <v>1.8181818181818181</v>
      </c>
    </row>
    <row r="22" spans="2:4" x14ac:dyDescent="0.55000000000000004">
      <c r="B22" s="1" t="s">
        <v>8</v>
      </c>
      <c r="C22" s="2">
        <f>COUNTIF(Data!D2:D47,"*EVA*")</f>
        <v>1</v>
      </c>
      <c r="D22" s="2">
        <f t="shared" si="0"/>
        <v>1.8181818181818181</v>
      </c>
    </row>
    <row r="23" spans="2:4" x14ac:dyDescent="0.55000000000000004">
      <c r="B23" s="3" t="s">
        <v>51</v>
      </c>
      <c r="C23" s="4">
        <f>SUM(C14:C22)</f>
        <v>55</v>
      </c>
      <c r="D23" s="4">
        <f>SUM(D14:D22)</f>
        <v>99.999999999999986</v>
      </c>
    </row>
    <row r="25" spans="2:4" x14ac:dyDescent="0.55000000000000004">
      <c r="B25" s="4" t="s">
        <v>56</v>
      </c>
      <c r="C25" s="4" t="s">
        <v>74</v>
      </c>
      <c r="D25" s="4" t="s">
        <v>60</v>
      </c>
    </row>
    <row r="26" spans="2:4" x14ac:dyDescent="0.55000000000000004">
      <c r="B26" s="2" t="s">
        <v>53</v>
      </c>
      <c r="C26" s="2">
        <f>COUNTIF(Data!E2:E47,"*sphere*")</f>
        <v>35</v>
      </c>
      <c r="D26" s="2">
        <f>100*Summary!C26/Summary!C$29</f>
        <v>70</v>
      </c>
    </row>
    <row r="27" spans="2:4" x14ac:dyDescent="0.55000000000000004">
      <c r="B27" s="2" t="s">
        <v>59</v>
      </c>
      <c r="C27" s="2">
        <f>COUNTIF(Data!E2:E47,"*fragments*")</f>
        <v>14</v>
      </c>
      <c r="D27" s="2">
        <f>100*Summary!C27/Summary!C$29</f>
        <v>28</v>
      </c>
    </row>
    <row r="28" spans="2:4" x14ac:dyDescent="0.55000000000000004">
      <c r="B28" s="2" t="s">
        <v>58</v>
      </c>
      <c r="C28" s="2">
        <f>COUNTIF(Data!E2:E47,"*fiber*")</f>
        <v>1</v>
      </c>
      <c r="D28" s="2">
        <f>100*Summary!C28/Summary!C$29</f>
        <v>2</v>
      </c>
    </row>
    <row r="29" spans="2:4" x14ac:dyDescent="0.55000000000000004">
      <c r="B29" s="4" t="s">
        <v>61</v>
      </c>
      <c r="C29" s="4">
        <f>SUM(C26:C28)</f>
        <v>50</v>
      </c>
      <c r="D29" s="4">
        <f>SUM(D26:D28)</f>
        <v>100</v>
      </c>
    </row>
    <row r="30" spans="2:4" x14ac:dyDescent="0.55000000000000004">
      <c r="D30" s="2"/>
    </row>
    <row r="31" spans="2:4" x14ac:dyDescent="0.55000000000000004">
      <c r="B31" s="4" t="s">
        <v>57</v>
      </c>
      <c r="C31" s="4" t="s">
        <v>74</v>
      </c>
      <c r="D31" s="4" t="s">
        <v>60</v>
      </c>
    </row>
    <row r="32" spans="2:4" x14ac:dyDescent="0.55000000000000004">
      <c r="B32" s="2" t="s">
        <v>52</v>
      </c>
      <c r="C32" s="2">
        <f>COUNTIF(Data!F2:F47,"*Water*")</f>
        <v>27</v>
      </c>
      <c r="D32" s="2">
        <f>100*C32/C$36</f>
        <v>58.695652173913047</v>
      </c>
    </row>
    <row r="33" spans="2:6" x14ac:dyDescent="0.55000000000000004">
      <c r="B33" s="2" t="s">
        <v>85</v>
      </c>
      <c r="C33" s="2">
        <f>COUNTIF(Data!F2:F47,"*In_Pellet*")</f>
        <v>11</v>
      </c>
      <c r="D33" s="2">
        <f t="shared" ref="D33:D35" si="1">100*C33/C$36</f>
        <v>23.913043478260871</v>
      </c>
    </row>
    <row r="34" spans="2:6" x14ac:dyDescent="0.55000000000000004">
      <c r="B34" s="2" t="s">
        <v>86</v>
      </c>
      <c r="C34" s="2">
        <f>COUNTIF(Data!F2:F47,"*In_Prey*")</f>
        <v>6</v>
      </c>
      <c r="D34" s="2">
        <f t="shared" si="1"/>
        <v>13.043478260869565</v>
      </c>
    </row>
    <row r="35" spans="2:6" x14ac:dyDescent="0.55000000000000004">
      <c r="B35" s="2" t="s">
        <v>87</v>
      </c>
      <c r="C35" s="2">
        <f>COUNTIF(Data!F2:F47,"*Along_Food*")</f>
        <v>2</v>
      </c>
      <c r="D35" s="2">
        <f t="shared" si="1"/>
        <v>4.3478260869565215</v>
      </c>
    </row>
    <row r="36" spans="2:6" x14ac:dyDescent="0.55000000000000004">
      <c r="B36" s="4" t="s">
        <v>61</v>
      </c>
      <c r="C36" s="4">
        <f>SUM(C32:C35)</f>
        <v>46</v>
      </c>
      <c r="D36" s="4">
        <f>SUM(D32:D35)</f>
        <v>100</v>
      </c>
    </row>
    <row r="37" spans="2:6" x14ac:dyDescent="0.55000000000000004">
      <c r="D37" s="2"/>
    </row>
    <row r="38" spans="2:6" x14ac:dyDescent="0.55000000000000004">
      <c r="B38" s="4" t="s">
        <v>73</v>
      </c>
      <c r="C38" s="4" t="s">
        <v>74</v>
      </c>
      <c r="D38" s="4" t="s">
        <v>60</v>
      </c>
    </row>
    <row r="39" spans="2:6" x14ac:dyDescent="0.55000000000000004">
      <c r="B39" s="2" t="s">
        <v>70</v>
      </c>
      <c r="C39" s="2">
        <f>COUNTIF(Data!G2:G47,"*Freshwater*")+1</f>
        <v>25</v>
      </c>
      <c r="D39" s="2">
        <f>100*C39/C$42</f>
        <v>53.191489361702125</v>
      </c>
      <c r="F39" s="13"/>
    </row>
    <row r="40" spans="2:6" x14ac:dyDescent="0.55000000000000004">
      <c r="B40" s="2" t="s">
        <v>71</v>
      </c>
      <c r="C40" s="2">
        <f>COUNTIF(Data!G2:G47,"*Seawater*")</f>
        <v>18</v>
      </c>
      <c r="D40" s="2">
        <f t="shared" ref="D40:D41" si="2">100*C40/C$42</f>
        <v>38.297872340425535</v>
      </c>
    </row>
    <row r="41" spans="2:6" x14ac:dyDescent="0.55000000000000004">
      <c r="B41" s="2" t="s">
        <v>72</v>
      </c>
      <c r="C41" s="2">
        <f>COUNTIF(Data!G2:G47,"*Amphidromous*")</f>
        <v>4</v>
      </c>
      <c r="D41" s="2">
        <f t="shared" si="2"/>
        <v>8.5106382978723403</v>
      </c>
    </row>
    <row r="42" spans="2:6" x14ac:dyDescent="0.55000000000000004">
      <c r="B42" s="4" t="s">
        <v>61</v>
      </c>
      <c r="C42" s="4">
        <f>SUM(C39:C41)</f>
        <v>47</v>
      </c>
      <c r="D42" s="4">
        <f>SUM(D39:D41)</f>
        <v>100</v>
      </c>
    </row>
    <row r="44" spans="2:6" x14ac:dyDescent="0.55000000000000004">
      <c r="B44" s="4" t="s">
        <v>88</v>
      </c>
      <c r="C44" s="4" t="s">
        <v>74</v>
      </c>
      <c r="D44" s="4" t="s">
        <v>60</v>
      </c>
    </row>
    <row r="45" spans="2:6" x14ac:dyDescent="0.55000000000000004">
      <c r="B45" s="2" t="s">
        <v>77</v>
      </c>
      <c r="C45" s="2">
        <f>COUNTIF(Data!H2:H47,"*Omnivorous*")</f>
        <v>21</v>
      </c>
      <c r="D45" s="2">
        <f>100*C45/C$42</f>
        <v>44.680851063829785</v>
      </c>
    </row>
    <row r="46" spans="2:6" x14ac:dyDescent="0.55000000000000004">
      <c r="B46" s="2" t="s">
        <v>76</v>
      </c>
      <c r="C46" s="2">
        <f>COUNTIF(Data!H2:H47,"*Carnivorous*")</f>
        <v>20</v>
      </c>
      <c r="D46" s="2">
        <f t="shared" ref="D46:D48" si="3">100*C46/C$42</f>
        <v>42.553191489361701</v>
      </c>
    </row>
    <row r="47" spans="2:6" x14ac:dyDescent="0.55000000000000004">
      <c r="B47" s="2" t="s">
        <v>78</v>
      </c>
      <c r="C47" s="2">
        <f>COUNTIF(Data!H2:H47,"*Herbivorous*")</f>
        <v>4</v>
      </c>
      <c r="D47" s="2">
        <f t="shared" si="3"/>
        <v>8.5106382978723403</v>
      </c>
    </row>
    <row r="48" spans="2:6" x14ac:dyDescent="0.55000000000000004">
      <c r="B48" s="2" t="s">
        <v>79</v>
      </c>
      <c r="C48" s="2">
        <f>COUNTIF(Data!H2:H47,"*Planktivorous*")</f>
        <v>2</v>
      </c>
      <c r="D48" s="2">
        <f t="shared" si="3"/>
        <v>4.2553191489361701</v>
      </c>
    </row>
    <row r="49" spans="2:4" x14ac:dyDescent="0.55000000000000004">
      <c r="B49" s="4" t="s">
        <v>61</v>
      </c>
      <c r="C49" s="4">
        <f>SUM(C45:C48)</f>
        <v>47</v>
      </c>
      <c r="D49" s="4">
        <f>SUM(D45:D48)</f>
        <v>100</v>
      </c>
    </row>
    <row r="51" spans="2:4" x14ac:dyDescent="0.55000000000000004">
      <c r="B51" s="4" t="s">
        <v>80</v>
      </c>
      <c r="C51" s="4" t="s">
        <v>74</v>
      </c>
      <c r="D51" s="4" t="s">
        <v>60</v>
      </c>
    </row>
    <row r="52" spans="2:4" x14ac:dyDescent="0.55000000000000004">
      <c r="B52" s="2" t="s">
        <v>82</v>
      </c>
      <c r="C52" s="2">
        <f>COUNTIF(Data!I2:I47,"*Adult*")+1</f>
        <v>21</v>
      </c>
      <c r="D52" s="2">
        <f>100*C52/C$42</f>
        <v>44.680851063829785</v>
      </c>
    </row>
    <row r="53" spans="2:4" x14ac:dyDescent="0.55000000000000004">
      <c r="B53" s="2" t="s">
        <v>81</v>
      </c>
      <c r="C53" s="2">
        <f>COUNTIF(Data!I2:I47,"*Juvenile*")</f>
        <v>17</v>
      </c>
      <c r="D53" s="2">
        <f>100*C53/C$42</f>
        <v>36.170212765957444</v>
      </c>
    </row>
    <row r="54" spans="2:4" x14ac:dyDescent="0.55000000000000004">
      <c r="B54" s="2" t="s">
        <v>91</v>
      </c>
      <c r="C54" s="2">
        <f>COUNTIF(Data!I2:I47,"*Larvae*")</f>
        <v>8</v>
      </c>
      <c r="D54" s="2">
        <f>100*C54/C$42</f>
        <v>17.021276595744681</v>
      </c>
    </row>
    <row r="55" spans="2:4" x14ac:dyDescent="0.55000000000000004">
      <c r="B55" s="2" t="s">
        <v>102</v>
      </c>
      <c r="C55" s="2">
        <f>COUNTIF(Data!I2:I47,"*NA*")</f>
        <v>1</v>
      </c>
      <c r="D55" s="2">
        <f>100*C55/C$42</f>
        <v>2.1276595744680851</v>
      </c>
    </row>
    <row r="56" spans="2:4" x14ac:dyDescent="0.55000000000000004">
      <c r="B56" s="4" t="s">
        <v>61</v>
      </c>
      <c r="C56" s="4">
        <f>SUM(C52:C55)</f>
        <v>47</v>
      </c>
      <c r="D56" s="4">
        <f>SUM(D52:D55)</f>
        <v>99.999999999999986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Besson</dc:creator>
  <cp:lastModifiedBy>Marc Besson</cp:lastModifiedBy>
  <dcterms:created xsi:type="dcterms:W3CDTF">2020-01-09T15:48:59Z</dcterms:created>
  <dcterms:modified xsi:type="dcterms:W3CDTF">2020-02-21T11:25:12Z</dcterms:modified>
</cp:coreProperties>
</file>