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19368" windowHeight="9192"/>
  </bookViews>
  <sheets>
    <sheet name="Conteúdos" sheetId="5" r:id="rId1"/>
    <sheet name="Func_Financeiras" sheetId="6" r:id="rId2"/>
    <sheet name="Func_Financeiras_EXERC" sheetId="8" r:id="rId3"/>
  </sheets>
  <externalReferences>
    <externalReference r:id="rId4"/>
  </externalReferences>
  <definedNames>
    <definedName name="bd">[1]F_BasesDados_EXERC!$B$3:$J$29</definedName>
    <definedName name="Duração" localSheetId="1">#REF!</definedName>
    <definedName name="Duração" localSheetId="2">#REF!</definedName>
    <definedName name="Duração">#REF!</definedName>
    <definedName name="Mensalidades" localSheetId="1">#REF!</definedName>
    <definedName name="Mensalidades" localSheetId="2">#REF!</definedName>
    <definedName name="Mensalidades">#REF!</definedName>
    <definedName name="Taxa_anual" localSheetId="1">#REF!</definedName>
    <definedName name="Taxa_anual" localSheetId="2">#REF!</definedName>
    <definedName name="Taxa_anual">#REF!</definedName>
    <definedName name="Valor_do_empréstimo" localSheetId="1">#REF!</definedName>
    <definedName name="Valor_do_empréstimo" localSheetId="2">#REF!</definedName>
    <definedName name="Valor_do_empréstimo">#REF!</definedName>
    <definedName name="Valor_do_imóvel" localSheetId="1">#REF!</definedName>
    <definedName name="Valor_do_imóvel" localSheetId="2">#REF!</definedName>
    <definedName name="Valor_do_imóvel">#REF!</definedName>
    <definedName name="x" localSheetId="1">#REF!</definedName>
    <definedName name="x" localSheetId="2">#REF!</definedName>
    <definedName name="x">#REF!</definedName>
    <definedName name="y" localSheetId="1">#REF!</definedName>
    <definedName name="y" localSheetId="2">#REF!</definedName>
    <definedName name="y">#REF!</definedName>
    <definedName name="z" localSheetId="1">#REF!</definedName>
    <definedName name="z" localSheetId="2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F118" i="6" l="1"/>
  <c r="F113" i="6"/>
  <c r="F108" i="6"/>
  <c r="F99" i="6"/>
  <c r="F82" i="6"/>
  <c r="E69" i="6"/>
  <c r="E60" i="6"/>
  <c r="E92" i="6"/>
  <c r="F51" i="6" l="1"/>
  <c r="F50" i="6"/>
  <c r="E40" i="6"/>
  <c r="D77" i="8" l="1"/>
  <c r="D69" i="8"/>
  <c r="F58" i="8"/>
  <c r="D60" i="8"/>
  <c r="D52" i="8"/>
  <c r="D42" i="8"/>
  <c r="D34" i="8"/>
  <c r="D23" i="8"/>
  <c r="D13" i="8" l="1"/>
  <c r="D74" i="8"/>
  <c r="D78" i="8"/>
  <c r="D84" i="8"/>
  <c r="D85" i="8"/>
  <c r="E7" i="6" l="1"/>
  <c r="B21" i="6" s="1"/>
  <c r="B30" i="6"/>
  <c r="B26" i="6"/>
  <c r="B16" i="6" l="1"/>
  <c r="B12" i="6"/>
</calcChain>
</file>

<file path=xl/sharedStrings.xml><?xml version="1.0" encoding="utf-8"?>
<sst xmlns="http://schemas.openxmlformats.org/spreadsheetml/2006/main" count="183" uniqueCount="111">
  <si>
    <t xml:space="preserve">1. PGTO(taxa, nper, va, vf, tipo) </t>
  </si>
  <si>
    <t>Empréstimo:</t>
  </si>
  <si>
    <t>Taxa anual</t>
  </si>
  <si>
    <t>Prazo(anos)</t>
  </si>
  <si>
    <t>Mensalidade</t>
  </si>
  <si>
    <t xml:space="preserve">2. TAXA(nper; pgto; va; vf; tipo; estimativa) </t>
  </si>
  <si>
    <t xml:space="preserve">Calcula a taxa de juro (por período) de uma renda. </t>
  </si>
  <si>
    <t xml:space="preserve">Calcula o pagamento sobre o montante de um investimento num determinado período.(Amortização à dívida) </t>
  </si>
  <si>
    <t>Período</t>
  </si>
  <si>
    <t>Amortização</t>
  </si>
  <si>
    <t xml:space="preserve">Calcula o valor actual (da renda) total de uma série de pagamentos futuros. Valor actual de um investimento. </t>
  </si>
  <si>
    <t>Pretende-se determinar se este seria um bom investimento</t>
  </si>
  <si>
    <t>Pagamento</t>
  </si>
  <si>
    <t>Valor actual</t>
  </si>
  <si>
    <t>Aquisição</t>
  </si>
  <si>
    <t>Reembolso</t>
  </si>
  <si>
    <t>Ano - durante 10 anos</t>
  </si>
  <si>
    <t>Taxa</t>
  </si>
  <si>
    <t xml:space="preserve">       Planeou depositar  mensalmente a quantia de 500 Euros, numa conta onde já possuía </t>
  </si>
  <si>
    <t xml:space="preserve">       a quantia de 5000 Euros, com capitalização mensal e com uma taxa anual nominal de 7%. </t>
  </si>
  <si>
    <t xml:space="preserve">      Qual será a quantia daqui a um ano? </t>
  </si>
  <si>
    <t>Valor act</t>
  </si>
  <si>
    <t>Valor Fut</t>
  </si>
  <si>
    <t>2,5% ao mês. Assim, e de acordo com o banco, fica-se obrigado, mensalmente,  do pagamento de 318 €</t>
  </si>
  <si>
    <t xml:space="preserve">(quantia máxima possível de disponibilizar em cada mês). Em quantos meses ficará saldado o empréstimo?
</t>
  </si>
  <si>
    <t>Empréstimo</t>
  </si>
  <si>
    <t>Taxa Mensal</t>
  </si>
  <si>
    <t>NºPeríodos</t>
  </si>
  <si>
    <t xml:space="preserve">depositar mensalmente 100 € a uma taxa mensal de 1%. Quantos depósitos nestas condições deverá efectuar </t>
  </si>
  <si>
    <t>para atingir o valor de 10.000 €?</t>
  </si>
  <si>
    <t>Actual</t>
  </si>
  <si>
    <t>Valor Futuro</t>
  </si>
  <si>
    <t xml:space="preserve">7.IPGTO( taxa; período; nper; va; vf; tipo) </t>
  </si>
  <si>
    <t>Devolve o pagamento de juros para um determinado período de investimento, de acordo com pagamentos periódicos e constantes e com uma taxa de juro constante.</t>
  </si>
  <si>
    <t>Juros</t>
  </si>
  <si>
    <r>
      <t xml:space="preserve">3.PPGTO(taxa; período; nper; va; </t>
    </r>
    <r>
      <rPr>
        <i/>
        <sz val="13.3"/>
        <color rgb="FF00B0F0"/>
        <rFont val="Arial"/>
        <family val="2"/>
      </rPr>
      <t>vf; tipo</t>
    </r>
    <r>
      <rPr>
        <b/>
        <i/>
        <sz val="13.3"/>
        <color rgb="FF00B0F0"/>
        <rFont val="Arial"/>
        <family val="2"/>
      </rPr>
      <t xml:space="preserve">) </t>
    </r>
  </si>
  <si>
    <r>
      <t>4. VA(taxa, nper, pgto,</t>
    </r>
    <r>
      <rPr>
        <i/>
        <sz val="13.3"/>
        <color rgb="FF00B0F0"/>
        <rFont val="Arial"/>
        <family val="2"/>
      </rPr>
      <t xml:space="preserve"> vf, tipo</t>
    </r>
    <r>
      <rPr>
        <b/>
        <i/>
        <sz val="13.3"/>
        <color rgb="FF00B0F0"/>
        <rFont val="Arial"/>
        <family val="2"/>
      </rPr>
      <t>)</t>
    </r>
    <r>
      <rPr>
        <sz val="10"/>
        <color rgb="FF00B0F0"/>
        <rFont val="Arial"/>
        <family val="2"/>
      </rPr>
      <t xml:space="preserve"> </t>
    </r>
  </si>
  <si>
    <r>
      <t>5. VF (taxa, nper, pgto;</t>
    </r>
    <r>
      <rPr>
        <b/>
        <sz val="15"/>
        <color rgb="FF00B0F0"/>
        <rFont val="Arial"/>
        <family val="2"/>
      </rPr>
      <t xml:space="preserve"> va; type) </t>
    </r>
  </si>
  <si>
    <r>
      <t>6. NPER (taxa, pgto;va;vf;tipo)</t>
    </r>
    <r>
      <rPr>
        <b/>
        <i/>
        <sz val="13.3"/>
        <color rgb="FF00B0F0"/>
        <rFont val="Arial"/>
        <family val="2"/>
      </rPr>
      <t xml:space="preserve"> </t>
    </r>
  </si>
  <si>
    <t xml:space="preserve">      com  liquidação do empréstimo  ao longo de 10 anos, qual o valor da mensalidade?</t>
  </si>
  <si>
    <t>Num Periodos</t>
  </si>
  <si>
    <t>Se fizermos ao contrário…</t>
  </si>
  <si>
    <t>VA</t>
  </si>
  <si>
    <t>NPER</t>
  </si>
  <si>
    <t>TAXA</t>
  </si>
  <si>
    <t>PPGTO</t>
  </si>
  <si>
    <t>IPGTO</t>
  </si>
  <si>
    <t xml:space="preserve">Na 1º prestação </t>
  </si>
  <si>
    <t xml:space="preserve">Supondo que vai contarir um empréstimo de 50 000 Euros, a uma taxa anual nominal de 3,5% , </t>
  </si>
  <si>
    <t xml:space="preserve">Calcule a taxa de juro associada a um empréstimo no valor de 80 000 Euros,  a pagar em 4 anos </t>
  </si>
  <si>
    <t xml:space="preserve">Calcule qual o valor que irá amortizar no último ano relativo a um empréstimo de 20 000 Euros  </t>
  </si>
  <si>
    <t xml:space="preserve">Suponha que planeia resgatar  um PPR (plano poupança reforma) em que receberá 500 € no final de cada mês </t>
  </si>
  <si>
    <t>Uma empresa financeira propõe um produto com as seguintes características:</t>
  </si>
  <si>
    <t xml:space="preserve">       Suponha que pretende  efectuar algumas poupanças que utilizará daqui a um ano.</t>
  </si>
  <si>
    <t>=VA(C9/12;D9*12;E9)</t>
  </si>
  <si>
    <t>=NPER(C9/12;E9;B9)</t>
  </si>
  <si>
    <t>=TAXA(D9*12;E9;B9)*12</t>
  </si>
  <si>
    <t>=PPGTO(C9/12;1;D9*12;B9)</t>
  </si>
  <si>
    <t>=IPGTO(C9/12;1;D9*12;B9)</t>
  </si>
  <si>
    <t xml:space="preserve">Devolve o número de períodos para investimento de acordo com pagamentos constantes e periódicos e uma taxa de juros constante </t>
  </si>
  <si>
    <t xml:space="preserve">Calcula o valor futuro de um investimento </t>
  </si>
  <si>
    <t xml:space="preserve">Uma moto de grande cilindrada custa 7.500 € e é comprada com recurso a um empréstimo bancário a </t>
  </si>
  <si>
    <t>Suponha que pretende efectuar um depósito de 1.000 € numa conta poupança e terá disponibilidade para</t>
  </si>
  <si>
    <t>Pretende-se calcular os juros devidos no primeiro mês de um empréstimo de 3 anos de 8.000 € a 10% de juros ao ano.</t>
  </si>
  <si>
    <t>Pretende-se calcular os juros devidos no 18º mês do mesmo empréstimo.</t>
  </si>
  <si>
    <t>Pretende-se calcular os juros devidos no primeiro mês de um empréstimo a 30 anos, no valor de 100.000 € e taxa de 4,5% ano.</t>
  </si>
  <si>
    <t>FUNÇÕES FINANCEIRAS</t>
  </si>
  <si>
    <t>Pgto</t>
  </si>
  <si>
    <t>Nper</t>
  </si>
  <si>
    <t>VF</t>
  </si>
  <si>
    <t>Ppgto</t>
  </si>
  <si>
    <t>Ipgto</t>
  </si>
  <si>
    <t xml:space="preserve">       com uma mensalidade de 1850 Euros. </t>
  </si>
  <si>
    <t xml:space="preserve">      que será pago em prestações anuais, durante 10 anos com uma taxa de juro de 2%. E no  5º ano?</t>
  </si>
  <si>
    <t>FUNÇÕES FINANCEIRAS -Exercícios</t>
  </si>
  <si>
    <t>Se pretende converter uma taxa Efetiva em Taxa Nominal, utilize a Função NOMINAL.</t>
  </si>
  <si>
    <t>Se pretende converter uma taxa Nominal numa Taxa Efetiva, utilize a Função EFECTIVA.</t>
  </si>
  <si>
    <t>A Josefina vai adquirir um equipamento de 10.000 euros, através de Leasing, em 18 prestações mensais, iguais e postecipadas.</t>
  </si>
  <si>
    <t>O  valor  residual do contrato é de 500 euros e a taxa de juros anual é de 6%. Qual é o valor de cada prestação?</t>
  </si>
  <si>
    <t>Qual a taxa associada a esta transação?</t>
  </si>
  <si>
    <t>A Evelina vai aplicar 12 000 euros durante 6 meses à taxa de 0,15% ao mês.  Qual será o montante no final desse período?</t>
  </si>
  <si>
    <t xml:space="preserve">O Anastácio pretende fazer a sua viagem de finalistas, que custará 2 000 euros, daqui a 2 anos e meio. </t>
  </si>
  <si>
    <t>Suponha um empréstimo de 100 000 euros, em 4 meses a uma taxa de 3,5% mês.Qual o valor a pagar por este empréstimo?</t>
  </si>
  <si>
    <t>vamos dizer que na célula do PGTO, queremos atingir o valor -1000 (valor negativo, pois é a pagar!), por alteração da célula da TAXA.</t>
  </si>
  <si>
    <t>Chamar a ANÁLISE DE HIPOTESES, Atingir Objetivo e</t>
  </si>
  <si>
    <t>anual</t>
  </si>
  <si>
    <t>PGTO</t>
  </si>
  <si>
    <t>Neste caso, vamos na célula do PGTO escrever a fórmula de cálculo deste, fazendo depender do valor da TAXA.</t>
  </si>
  <si>
    <t>Podemos resolver também através do teste de hipoteses - ATINGIR OBJETIVO</t>
  </si>
  <si>
    <t>mensal</t>
  </si>
  <si>
    <t>VF?</t>
  </si>
  <si>
    <t>mês</t>
  </si>
  <si>
    <t>meses</t>
  </si>
  <si>
    <t>NPER?</t>
  </si>
  <si>
    <t>ano</t>
  </si>
  <si>
    <t>saldo</t>
  </si>
  <si>
    <t>VP</t>
  </si>
  <si>
    <t>VA?</t>
  </si>
  <si>
    <t>O Asdrubalino vai comprar uma máquina industrial em 18 prestações mensais, antecipadas, de 580 euros.</t>
  </si>
  <si>
    <t>A entidade financeira da loja cobra uma taxa de 10,5% ao ano. Qual é o preço do produto?</t>
  </si>
  <si>
    <t>taxa</t>
  </si>
  <si>
    <t>O valor de um televisor é 1,000 euros.  A loja propõe um pagamento em 8 meses, iguais e postecipados  de 130 euros.</t>
  </si>
  <si>
    <t>Valor Final</t>
  </si>
  <si>
    <t>Pagamentos</t>
  </si>
  <si>
    <t>Final</t>
  </si>
  <si>
    <t>Na sua conta poupança te, atualmente 450€. Quanto deve depositar mensalmente, no final de cada mês, numa aplicação que paga 1,1% ano?</t>
  </si>
  <si>
    <t>Quantos meses de investimento são necessários para que o capital de 70 000 euros resulte em 100 000 euros, a uma taxa de 1,25% ao ano?</t>
  </si>
  <si>
    <t>Num empréstimo a 15 anos, no valor de 150 000 euros, a prestação mensal a pagar é de 1000 Euros. Qual a taxa associada?</t>
  </si>
  <si>
    <t>pelos seguintes 20 anos. O custo o produto é de 90.000 € e a quantia paga terá um ganho de 3% ao ano.</t>
  </si>
  <si>
    <t>Bom!</t>
  </si>
  <si>
    <t>Mau!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</si>
</sst>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0.0%"/>
    <numFmt numFmtId="166" formatCode="_-* #,##0.00\ [$€]_-;\-* #,##0.00\ [$€]_-;_-* &quot;-&quot;??\ [$€]_-;_-@_-"/>
    <numFmt numFmtId="167" formatCode="_([$€]* #,##0.00_);_([$€]* \(#,##0.00\);_([$€]* &quot;-&quot;??_);_(@_)"/>
    <numFmt numFmtId="168" formatCode="_-* #,##0.00\ _E_s_c_._-;\-* #,##0.00\ _E_s_c_._-;_-* &quot;-&quot;??\ _E_s_c_._-;_-@_-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sz val="12"/>
      <color indexed="8"/>
      <name val="Tms Rmn"/>
    </font>
    <font>
      <sz val="10"/>
      <color indexed="10"/>
      <name val="Arial"/>
      <family val="2"/>
    </font>
    <font>
      <b/>
      <sz val="11.7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Tms Rmn"/>
    </font>
    <font>
      <b/>
      <sz val="8.3000000000000007"/>
      <color indexed="8"/>
      <name val="Arial"/>
      <family val="2"/>
    </font>
    <font>
      <sz val="13.3"/>
      <color indexed="8"/>
      <name val="Wingdings"/>
      <charset val="2"/>
    </font>
    <font>
      <sz val="10"/>
      <name val="Verdana"/>
      <family val="2"/>
    </font>
    <font>
      <b/>
      <sz val="12"/>
      <color rgb="FF00B0F0"/>
      <name val="Arial"/>
      <family val="2"/>
    </font>
    <font>
      <i/>
      <sz val="13.3"/>
      <color rgb="FF00B0F0"/>
      <name val="Arial"/>
      <family val="2"/>
    </font>
    <font>
      <b/>
      <i/>
      <sz val="13.3"/>
      <color rgb="FF00B0F0"/>
      <name val="Arial"/>
      <family val="2"/>
    </font>
    <font>
      <sz val="10"/>
      <color rgb="FF00B0F0"/>
      <name val="Arial"/>
      <family val="2"/>
    </font>
    <font>
      <b/>
      <sz val="15"/>
      <color rgb="FF00B0F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rgb="FF00B0F0"/>
      <name val="Arial"/>
      <family val="2"/>
    </font>
    <font>
      <b/>
      <sz val="10"/>
      <color rgb="FF00B0F0"/>
      <name val="Arial"/>
      <family val="2"/>
    </font>
    <font>
      <sz val="14"/>
      <color indexed="8"/>
      <name val="Cambria"/>
      <family val="1"/>
      <scheme val="major"/>
    </font>
    <font>
      <sz val="10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name val="Cambria"/>
      <family val="1"/>
      <scheme val="major"/>
    </font>
    <font>
      <sz val="10"/>
      <color indexed="8"/>
      <name val="Cambria"/>
      <family val="1"/>
      <scheme val="major"/>
    </font>
    <font>
      <i/>
      <sz val="14"/>
      <color indexed="8"/>
      <name val="Cambria"/>
      <family val="1"/>
      <scheme val="major"/>
    </font>
    <font>
      <sz val="10"/>
      <color theme="0"/>
      <name val="Arial"/>
      <family val="2"/>
    </font>
    <font>
      <b/>
      <sz val="24"/>
      <color rgb="FF0070C0"/>
      <name val="Arial Narrow"/>
      <family val="2"/>
    </font>
    <font>
      <sz val="20"/>
      <name val="Arial Narrow"/>
      <family val="2"/>
    </font>
    <font>
      <sz val="12"/>
      <name val="Arial Narrow"/>
      <family val="2"/>
    </font>
    <font>
      <b/>
      <sz val="12"/>
      <color rgb="FF0070C0"/>
      <name val="Arial Narrow"/>
      <family val="2"/>
    </font>
    <font>
      <sz val="22"/>
      <color theme="0"/>
      <name val="Arial"/>
      <family val="2"/>
    </font>
    <font>
      <sz val="10"/>
      <color rgb="FF0070C0"/>
      <name val="Arial"/>
      <family val="2"/>
    </font>
    <font>
      <sz val="22"/>
      <color rgb="FF0070C0"/>
      <name val="Arial"/>
      <family val="2"/>
    </font>
    <font>
      <b/>
      <sz val="22"/>
      <color rgb="FF0070C0"/>
      <name val="Arial Narrow"/>
      <family val="2"/>
    </font>
    <font>
      <b/>
      <i/>
      <sz val="12"/>
      <name val="Arial Narrow"/>
      <family val="2"/>
    </font>
    <font>
      <sz val="12"/>
      <color theme="2"/>
      <name val="Arial Narrow"/>
      <family val="2"/>
    </font>
    <font>
      <b/>
      <sz val="12"/>
      <color theme="2"/>
      <name val="Arial Narrow"/>
      <family val="2"/>
    </font>
    <font>
      <b/>
      <i/>
      <sz val="10"/>
      <color theme="2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2" borderId="5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5" fillId="0" borderId="0" xfId="0" applyFont="1"/>
    <xf numFmtId="0" fontId="0" fillId="0" borderId="3" xfId="0" applyFill="1" applyBorder="1" applyAlignment="1">
      <alignment horizontal="center"/>
    </xf>
    <xf numFmtId="8" fontId="0" fillId="0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8" fontId="0" fillId="0" borderId="8" xfId="0" applyNumberFormat="1" applyFill="1" applyBorder="1"/>
    <xf numFmtId="8" fontId="6" fillId="0" borderId="0" xfId="0" applyNumberFormat="1" applyFont="1"/>
    <xf numFmtId="0" fontId="6" fillId="0" borderId="0" xfId="0" applyFont="1"/>
    <xf numFmtId="165" fontId="0" fillId="2" borderId="5" xfId="0" applyNumberForma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8" fontId="6" fillId="0" borderId="0" xfId="0" quotePrefix="1" applyNumberFormat="1" applyFont="1"/>
    <xf numFmtId="0" fontId="0" fillId="0" borderId="6" xfId="0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44" fontId="0" fillId="2" borderId="4" xfId="2" applyFont="1" applyFill="1" applyBorder="1" applyAlignment="1">
      <alignment horizontal="center"/>
    </xf>
    <xf numFmtId="44" fontId="0" fillId="2" borderId="3" xfId="2" applyFont="1" applyFill="1" applyBorder="1" applyAlignment="1">
      <alignment horizontal="center"/>
    </xf>
    <xf numFmtId="44" fontId="0" fillId="2" borderId="6" xfId="2" applyFont="1" applyFill="1" applyBorder="1" applyAlignment="1">
      <alignment horizontal="center"/>
    </xf>
    <xf numFmtId="8" fontId="0" fillId="0" borderId="6" xfId="0" applyNumberFormat="1" applyBorder="1" applyAlignment="1">
      <alignment horizontal="center"/>
    </xf>
    <xf numFmtId="8" fontId="0" fillId="0" borderId="0" xfId="0" applyNumberFormat="1"/>
    <xf numFmtId="44" fontId="0" fillId="0" borderId="0" xfId="2" applyFont="1"/>
    <xf numFmtId="8" fontId="0" fillId="4" borderId="10" xfId="0" applyNumberFormat="1" applyFill="1" applyBorder="1"/>
    <xf numFmtId="0" fontId="0" fillId="4" borderId="10" xfId="0" applyFill="1" applyBorder="1"/>
    <xf numFmtId="0" fontId="17" fillId="0" borderId="0" xfId="0" applyFont="1"/>
    <xf numFmtId="0" fontId="19" fillId="0" borderId="0" xfId="0" applyFont="1"/>
    <xf numFmtId="0" fontId="0" fillId="3" borderId="11" xfId="0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0" fillId="2" borderId="12" xfId="0" applyNumberFormat="1" applyFill="1" applyBorder="1" applyAlignment="1">
      <alignment horizontal="center"/>
    </xf>
    <xf numFmtId="8" fontId="0" fillId="0" borderId="10" xfId="0" applyNumberFormat="1" applyBorder="1" applyAlignment="1">
      <alignment horizontal="center"/>
    </xf>
    <xf numFmtId="8" fontId="0" fillId="0" borderId="10" xfId="0" applyNumberFormat="1" applyBorder="1"/>
    <xf numFmtId="0" fontId="22" fillId="0" borderId="0" xfId="0" applyFont="1"/>
    <xf numFmtId="0" fontId="21" fillId="0" borderId="0" xfId="0" applyFont="1"/>
    <xf numFmtId="0" fontId="21" fillId="0" borderId="0" xfId="0" applyFont="1" applyAlignment="1">
      <alignment vertical="top"/>
    </xf>
    <xf numFmtId="0" fontId="17" fillId="0" borderId="0" xfId="0" quotePrefix="1" applyFont="1"/>
    <xf numFmtId="8" fontId="0" fillId="0" borderId="0" xfId="0" applyNumberFormat="1" applyBorder="1"/>
    <xf numFmtId="0" fontId="18" fillId="0" borderId="0" xfId="0" applyFont="1" applyAlignment="1">
      <alignment horizontal="left"/>
    </xf>
    <xf numFmtId="0" fontId="23" fillId="0" borderId="0" xfId="0" applyFont="1" applyAlignment="1">
      <alignment vertical="top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justify"/>
    </xf>
    <xf numFmtId="6" fontId="25" fillId="0" borderId="0" xfId="0" applyNumberFormat="1" applyFont="1" applyAlignment="1">
      <alignment horizontal="justify"/>
    </xf>
    <xf numFmtId="9" fontId="25" fillId="0" borderId="0" xfId="0" applyNumberFormat="1" applyFont="1" applyAlignment="1">
      <alignment horizontal="justify"/>
    </xf>
    <xf numFmtId="0" fontId="26" fillId="0" borderId="0" xfId="0" applyFont="1" applyAlignment="1">
      <alignment vertical="top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horizontal="left"/>
    </xf>
    <xf numFmtId="0" fontId="30" fillId="0" borderId="0" xfId="0" applyFont="1" applyAlignment="1">
      <alignment vertical="center"/>
    </xf>
    <xf numFmtId="0" fontId="27" fillId="0" borderId="0" xfId="0" applyFont="1" applyFill="1"/>
    <xf numFmtId="0" fontId="32" fillId="0" borderId="0" xfId="0" applyFont="1" applyFill="1"/>
    <xf numFmtId="0" fontId="36" fillId="0" borderId="0" xfId="0" applyFont="1"/>
    <xf numFmtId="8" fontId="30" fillId="0" borderId="0" xfId="0" applyNumberFormat="1" applyFont="1"/>
    <xf numFmtId="8" fontId="30" fillId="0" borderId="8" xfId="0" applyNumberFormat="1" applyFont="1" applyBorder="1"/>
    <xf numFmtId="0" fontId="30" fillId="0" borderId="8" xfId="0" applyFont="1" applyBorder="1"/>
    <xf numFmtId="10" fontId="30" fillId="0" borderId="8" xfId="0" applyNumberFormat="1" applyFont="1" applyBorder="1"/>
    <xf numFmtId="165" fontId="30" fillId="0" borderId="0" xfId="6" applyNumberFormat="1" applyFont="1"/>
    <xf numFmtId="9" fontId="30" fillId="0" borderId="0" xfId="6" applyFont="1"/>
    <xf numFmtId="9" fontId="30" fillId="0" borderId="8" xfId="0" applyNumberFormat="1" applyFont="1" applyBorder="1"/>
    <xf numFmtId="8" fontId="0" fillId="5" borderId="6" xfId="0" applyNumberFormat="1" applyFill="1" applyBorder="1" applyAlignment="1">
      <alignment horizontal="center"/>
    </xf>
    <xf numFmtId="0" fontId="38" fillId="6" borderId="13" xfId="0" applyFont="1" applyFill="1" applyBorder="1"/>
    <xf numFmtId="0" fontId="38" fillId="6" borderId="14" xfId="0" applyFont="1" applyFill="1" applyBorder="1"/>
    <xf numFmtId="0" fontId="39" fillId="6" borderId="14" xfId="0" applyFont="1" applyFill="1" applyBorder="1" applyAlignment="1">
      <alignment horizontal="center"/>
    </xf>
    <xf numFmtId="0" fontId="38" fillId="6" borderId="15" xfId="0" applyFont="1" applyFill="1" applyBorder="1"/>
    <xf numFmtId="0" fontId="38" fillId="6" borderId="18" xfId="0" applyFont="1" applyFill="1" applyBorder="1"/>
    <xf numFmtId="0" fontId="38" fillId="6" borderId="19" xfId="0" applyFont="1" applyFill="1" applyBorder="1"/>
    <xf numFmtId="0" fontId="39" fillId="6" borderId="19" xfId="0" applyFont="1" applyFill="1" applyBorder="1" applyAlignment="1">
      <alignment horizontal="center"/>
    </xf>
    <xf numFmtId="0" fontId="38" fillId="6" borderId="20" xfId="0" applyFont="1" applyFill="1" applyBorder="1"/>
    <xf numFmtId="0" fontId="37" fillId="7" borderId="8" xfId="0" applyFont="1" applyFill="1" applyBorder="1"/>
    <xf numFmtId="10" fontId="30" fillId="8" borderId="8" xfId="0" applyNumberFormat="1" applyFont="1" applyFill="1" applyBorder="1"/>
    <xf numFmtId="8" fontId="30" fillId="8" borderId="8" xfId="0" applyNumberFormat="1" applyFont="1" applyFill="1" applyBorder="1"/>
    <xf numFmtId="0" fontId="30" fillId="8" borderId="8" xfId="0" applyFont="1" applyFill="1" applyBorder="1"/>
    <xf numFmtId="0" fontId="33" fillId="9" borderId="13" xfId="0" applyFont="1" applyFill="1" applyBorder="1"/>
    <xf numFmtId="0" fontId="33" fillId="9" borderId="14" xfId="0" applyFont="1" applyFill="1" applyBorder="1"/>
    <xf numFmtId="0" fontId="33" fillId="9" borderId="15" xfId="0" applyFont="1" applyFill="1" applyBorder="1"/>
    <xf numFmtId="0" fontId="34" fillId="9" borderId="16" xfId="0" applyFont="1" applyFill="1" applyBorder="1"/>
    <xf numFmtId="0" fontId="35" fillId="9" borderId="0" xfId="0" applyFont="1" applyFill="1" applyBorder="1"/>
    <xf numFmtId="0" fontId="34" fillId="9" borderId="17" xfId="0" applyFont="1" applyFill="1" applyBorder="1"/>
    <xf numFmtId="0" fontId="33" fillId="9" borderId="18" xfId="0" applyFont="1" applyFill="1" applyBorder="1"/>
    <xf numFmtId="0" fontId="33" fillId="9" borderId="19" xfId="0" applyFont="1" applyFill="1" applyBorder="1"/>
    <xf numFmtId="0" fontId="33" fillId="9" borderId="20" xfId="0" applyFont="1" applyFill="1" applyBorder="1"/>
  </cellXfs>
  <cellStyles count="7">
    <cellStyle name="Comma_Sheet3" xfId="4"/>
    <cellStyle name="Euro" xfId="1"/>
    <cellStyle name="Euro 2" xfId="3"/>
    <cellStyle name="Euro_999.BasesDados" xfId="5"/>
    <cellStyle name="Moeda" xfId="2" builtinId="4"/>
    <cellStyle name="Normal" xfId="0" builtinId="0"/>
    <cellStyle name="Percentagem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</xdr:colOff>
      <xdr:row>81</xdr:row>
      <xdr:rowOff>174024</xdr:rowOff>
    </xdr:from>
    <xdr:to>
      <xdr:col>9</xdr:col>
      <xdr:colOff>190500</xdr:colOff>
      <xdr:row>87</xdr:row>
      <xdr:rowOff>163609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0" y="16404624"/>
          <a:ext cx="2141220" cy="11783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tei/AppData/Local/Packages/Microsoft.MicrosoftEdge_8wekyb3d8bbwe/TempState/Downloads/AULA5_Exerc_2017_Resolvido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UDOS"/>
      <sheetName val="F_BasesDados_EXERC"/>
      <sheetName val="AtingirObjetivo_EXERC"/>
      <sheetName val="bd"/>
    </sheetNames>
    <sheetDataSet>
      <sheetData sheetId="0" refreshError="1"/>
      <sheetData sheetId="1">
        <row r="3">
          <cell r="B3" t="str">
            <v>Código do Instrumento</v>
          </cell>
          <cell r="C3" t="str">
            <v>Data Contrato</v>
          </cell>
          <cell r="D3" t="str">
            <v>Designação do instrumento</v>
          </cell>
          <cell r="E3" t="str">
            <v>Cliente</v>
          </cell>
          <cell r="F3" t="str">
            <v>Zona País</v>
          </cell>
          <cell r="G3" t="str">
            <v>Dias de contrato</v>
          </cell>
          <cell r="H3" t="str">
            <v>Valor do Contrato</v>
          </cell>
          <cell r="I3" t="str">
            <v>Dias de Multa</v>
          </cell>
          <cell r="J3" t="str">
            <v>Valor com  Multa e IVA</v>
          </cell>
        </row>
        <row r="4">
          <cell r="B4" t="str">
            <v>Inst_1</v>
          </cell>
          <cell r="C4">
            <v>42536</v>
          </cell>
          <cell r="D4" t="str">
            <v>Trompete</v>
          </cell>
          <cell r="E4" t="str">
            <v>Catarina Chaves Pedro</v>
          </cell>
          <cell r="F4" t="str">
            <v>Centro</v>
          </cell>
          <cell r="G4">
            <v>19</v>
          </cell>
          <cell r="H4">
            <v>1425</v>
          </cell>
          <cell r="I4">
            <v>6</v>
          </cell>
          <cell r="J4">
            <v>1998.75</v>
          </cell>
        </row>
        <row r="5">
          <cell r="B5" t="str">
            <v>Inst_51</v>
          </cell>
          <cell r="C5">
            <v>42536</v>
          </cell>
          <cell r="D5" t="str">
            <v>Violoncelo</v>
          </cell>
          <cell r="E5" t="str">
            <v>Fátima Ruivo Moreno</v>
          </cell>
          <cell r="F5" t="str">
            <v>Centro</v>
          </cell>
          <cell r="G5">
            <v>19</v>
          </cell>
          <cell r="H5">
            <v>2185</v>
          </cell>
          <cell r="I5">
            <v>6</v>
          </cell>
          <cell r="J5">
            <v>2933.55</v>
          </cell>
        </row>
        <row r="6">
          <cell r="B6" t="str">
            <v>Inst_21</v>
          </cell>
          <cell r="C6">
            <v>42536</v>
          </cell>
          <cell r="D6" t="str">
            <v>Violino</v>
          </cell>
          <cell r="E6" t="str">
            <v>Isabel Ferreira Martins</v>
          </cell>
          <cell r="F6" t="str">
            <v>Sul</v>
          </cell>
          <cell r="G6">
            <v>14</v>
          </cell>
          <cell r="H6">
            <v>1050</v>
          </cell>
          <cell r="I6">
            <v>1</v>
          </cell>
          <cell r="J6">
            <v>1476</v>
          </cell>
        </row>
        <row r="7">
          <cell r="B7" t="str">
            <v>Inst_64</v>
          </cell>
          <cell r="C7">
            <v>42536</v>
          </cell>
          <cell r="D7" t="str">
            <v>Piano</v>
          </cell>
          <cell r="E7" t="str">
            <v>Fernando Carneiro Girbal</v>
          </cell>
          <cell r="F7" t="str">
            <v>Centro</v>
          </cell>
          <cell r="G7">
            <v>7</v>
          </cell>
          <cell r="H7">
            <v>1365</v>
          </cell>
          <cell r="I7">
            <v>0</v>
          </cell>
          <cell r="J7">
            <v>1678.95</v>
          </cell>
        </row>
        <row r="8">
          <cell r="B8" t="str">
            <v>Inst_46</v>
          </cell>
          <cell r="C8">
            <v>42537</v>
          </cell>
          <cell r="D8" t="str">
            <v>Violoncelo</v>
          </cell>
          <cell r="E8" t="str">
            <v>Carlos Alverca Brandão</v>
          </cell>
          <cell r="F8" t="str">
            <v>Norte</v>
          </cell>
          <cell r="G8">
            <v>5</v>
          </cell>
          <cell r="H8">
            <v>275</v>
          </cell>
          <cell r="I8">
            <v>0</v>
          </cell>
          <cell r="J8">
            <v>338.25</v>
          </cell>
        </row>
        <row r="9">
          <cell r="B9" t="str">
            <v>Inst_57</v>
          </cell>
          <cell r="C9">
            <v>42537</v>
          </cell>
          <cell r="D9" t="str">
            <v>Trombone</v>
          </cell>
          <cell r="E9" t="str">
            <v>Francisco Casqueiro Santos</v>
          </cell>
          <cell r="F9" t="str">
            <v>Sul</v>
          </cell>
          <cell r="G9">
            <v>15</v>
          </cell>
          <cell r="H9">
            <v>525</v>
          </cell>
          <cell r="I9">
            <v>3</v>
          </cell>
          <cell r="J9">
            <v>830.25</v>
          </cell>
        </row>
        <row r="10">
          <cell r="B10" t="str">
            <v>Inst_21</v>
          </cell>
          <cell r="C10">
            <v>42538</v>
          </cell>
          <cell r="D10" t="str">
            <v>Violino</v>
          </cell>
          <cell r="E10" t="str">
            <v>Ana Catarina Sousa Meira</v>
          </cell>
          <cell r="F10" t="str">
            <v>Sul</v>
          </cell>
          <cell r="G10">
            <v>1</v>
          </cell>
          <cell r="H10">
            <v>75</v>
          </cell>
          <cell r="I10">
            <v>0</v>
          </cell>
          <cell r="J10">
            <v>92.25</v>
          </cell>
        </row>
        <row r="11">
          <cell r="B11" t="str">
            <v>Inst_39</v>
          </cell>
          <cell r="C11">
            <v>42538</v>
          </cell>
          <cell r="D11" t="str">
            <v>Viola</v>
          </cell>
          <cell r="E11" t="str">
            <v>Filomena Batista Gonçalves</v>
          </cell>
          <cell r="F11" t="str">
            <v>Norte</v>
          </cell>
          <cell r="G11">
            <v>20</v>
          </cell>
          <cell r="H11">
            <v>2100</v>
          </cell>
          <cell r="I11">
            <v>9</v>
          </cell>
          <cell r="J11">
            <v>2829</v>
          </cell>
        </row>
        <row r="12">
          <cell r="B12" t="str">
            <v>Inst_46</v>
          </cell>
          <cell r="C12">
            <v>42538</v>
          </cell>
          <cell r="D12" t="str">
            <v>Violoncelo</v>
          </cell>
          <cell r="E12" t="str">
            <v>António Neves Ruivo</v>
          </cell>
          <cell r="F12" t="str">
            <v>Sul</v>
          </cell>
          <cell r="G12">
            <v>3</v>
          </cell>
          <cell r="H12">
            <v>165</v>
          </cell>
          <cell r="I12">
            <v>0</v>
          </cell>
          <cell r="J12">
            <v>202.95</v>
          </cell>
        </row>
        <row r="13">
          <cell r="B13" t="str">
            <v>Inst_36</v>
          </cell>
          <cell r="C13">
            <v>42539</v>
          </cell>
          <cell r="D13" t="str">
            <v>Viola</v>
          </cell>
          <cell r="E13" t="str">
            <v>João Santos Andrade</v>
          </cell>
          <cell r="F13" t="str">
            <v>Centro</v>
          </cell>
          <cell r="G13">
            <v>10</v>
          </cell>
          <cell r="H13">
            <v>650</v>
          </cell>
          <cell r="I13">
            <v>0</v>
          </cell>
          <cell r="J13">
            <v>799.5</v>
          </cell>
        </row>
        <row r="14">
          <cell r="B14" t="str">
            <v>Inst_1</v>
          </cell>
          <cell r="C14">
            <v>42540</v>
          </cell>
          <cell r="D14" t="str">
            <v>Trompete</v>
          </cell>
          <cell r="E14" t="str">
            <v>Carlos Correia Silva</v>
          </cell>
          <cell r="F14" t="str">
            <v>Norte</v>
          </cell>
          <cell r="G14">
            <v>14</v>
          </cell>
          <cell r="H14">
            <v>1050</v>
          </cell>
          <cell r="I14">
            <v>5</v>
          </cell>
          <cell r="J14">
            <v>1537.5</v>
          </cell>
        </row>
        <row r="15">
          <cell r="B15" t="str">
            <v>Inst_25</v>
          </cell>
          <cell r="C15">
            <v>42540</v>
          </cell>
          <cell r="D15" t="str">
            <v>Violino</v>
          </cell>
          <cell r="E15" t="str">
            <v>Fernando Sousa Castro</v>
          </cell>
          <cell r="F15" t="str">
            <v>Norte</v>
          </cell>
          <cell r="G15">
            <v>1</v>
          </cell>
          <cell r="H15">
            <v>65</v>
          </cell>
          <cell r="I15">
            <v>0</v>
          </cell>
          <cell r="J15">
            <v>79.95</v>
          </cell>
        </row>
        <row r="16">
          <cell r="B16" t="str">
            <v>Inst_46</v>
          </cell>
          <cell r="C16">
            <v>42541</v>
          </cell>
          <cell r="D16" t="str">
            <v>Violoncelo</v>
          </cell>
          <cell r="E16" t="str">
            <v>Alexandre André Fonseca</v>
          </cell>
          <cell r="F16" t="str">
            <v>Centro</v>
          </cell>
          <cell r="G16">
            <v>1</v>
          </cell>
          <cell r="H16">
            <v>55</v>
          </cell>
          <cell r="I16">
            <v>0</v>
          </cell>
          <cell r="J16">
            <v>67.650000000000006</v>
          </cell>
        </row>
        <row r="17">
          <cell r="B17" t="str">
            <v>Inst_16</v>
          </cell>
          <cell r="C17">
            <v>42541</v>
          </cell>
          <cell r="D17" t="str">
            <v>Violino</v>
          </cell>
          <cell r="E17" t="str">
            <v>Filipa Alexandra Castro</v>
          </cell>
          <cell r="F17" t="str">
            <v>Sul</v>
          </cell>
          <cell r="G17">
            <v>6</v>
          </cell>
          <cell r="H17">
            <v>570</v>
          </cell>
          <cell r="I17">
            <v>0</v>
          </cell>
          <cell r="J17">
            <v>701.1</v>
          </cell>
        </row>
        <row r="18">
          <cell r="B18" t="str">
            <v>Inst_48</v>
          </cell>
          <cell r="C18">
            <v>42542</v>
          </cell>
          <cell r="D18" t="str">
            <v>Violoncelo</v>
          </cell>
          <cell r="E18" t="str">
            <v>Francisco Grilo Oliveira</v>
          </cell>
          <cell r="F18" t="str">
            <v>Centro</v>
          </cell>
          <cell r="G18">
            <v>17</v>
          </cell>
          <cell r="H18">
            <v>1955</v>
          </cell>
          <cell r="I18">
            <v>10</v>
          </cell>
          <cell r="J18">
            <v>2712.15</v>
          </cell>
        </row>
        <row r="19">
          <cell r="B19" t="str">
            <v>Inst_60</v>
          </cell>
          <cell r="C19">
            <v>42542</v>
          </cell>
          <cell r="D19" t="str">
            <v>Fagote</v>
          </cell>
          <cell r="E19" t="str">
            <v>João Chaves Marques</v>
          </cell>
          <cell r="F19" t="str">
            <v>Norte</v>
          </cell>
          <cell r="G19">
            <v>9</v>
          </cell>
          <cell r="H19">
            <v>405</v>
          </cell>
          <cell r="I19">
            <v>2</v>
          </cell>
          <cell r="J19">
            <v>682.65</v>
          </cell>
        </row>
        <row r="20">
          <cell r="B20" t="str">
            <v>Inst_33</v>
          </cell>
          <cell r="C20">
            <v>42543</v>
          </cell>
          <cell r="D20" t="str">
            <v>Viola</v>
          </cell>
          <cell r="E20" t="str">
            <v>Angela Bento Farinha</v>
          </cell>
          <cell r="F20" t="str">
            <v>Centro</v>
          </cell>
          <cell r="G20">
            <v>14</v>
          </cell>
          <cell r="H20">
            <v>1330</v>
          </cell>
          <cell r="I20">
            <v>8</v>
          </cell>
          <cell r="J20">
            <v>1881.8999999999999</v>
          </cell>
        </row>
        <row r="21">
          <cell r="B21" t="str">
            <v>Inst_33</v>
          </cell>
          <cell r="C21">
            <v>42543</v>
          </cell>
          <cell r="D21" t="str">
            <v>Viola</v>
          </cell>
          <cell r="E21" t="str">
            <v>JoãoPaulo Mena Neves</v>
          </cell>
          <cell r="F21" t="str">
            <v>Sul</v>
          </cell>
          <cell r="G21">
            <v>5</v>
          </cell>
          <cell r="H21">
            <v>475</v>
          </cell>
          <cell r="I21">
            <v>0</v>
          </cell>
          <cell r="J21">
            <v>584.25</v>
          </cell>
        </row>
        <row r="22">
          <cell r="B22" t="str">
            <v>Inst_9</v>
          </cell>
          <cell r="C22">
            <v>42544</v>
          </cell>
          <cell r="D22" t="str">
            <v>Flauta transversal</v>
          </cell>
          <cell r="E22" t="str">
            <v>Diogo Pedro Grilo</v>
          </cell>
          <cell r="F22" t="str">
            <v>Norte</v>
          </cell>
          <cell r="G22">
            <v>16</v>
          </cell>
          <cell r="H22">
            <v>880</v>
          </cell>
          <cell r="I22">
            <v>11</v>
          </cell>
          <cell r="J22">
            <v>1389.9</v>
          </cell>
        </row>
        <row r="23">
          <cell r="B23" t="str">
            <v>Inst_60</v>
          </cell>
          <cell r="C23">
            <v>42545</v>
          </cell>
          <cell r="D23" t="str">
            <v>Fagote</v>
          </cell>
          <cell r="E23" t="str">
            <v>Edmund Marques Oliveira</v>
          </cell>
          <cell r="F23" t="str">
            <v>Norte</v>
          </cell>
          <cell r="G23">
            <v>17</v>
          </cell>
          <cell r="H23">
            <v>765</v>
          </cell>
          <cell r="I23">
            <v>13</v>
          </cell>
          <cell r="J23">
            <v>1248.45</v>
          </cell>
        </row>
        <row r="24">
          <cell r="B24" t="str">
            <v>Inst_46</v>
          </cell>
          <cell r="C24">
            <v>42545</v>
          </cell>
          <cell r="D24" t="str">
            <v>Violoncelo</v>
          </cell>
          <cell r="E24" t="str">
            <v>Fernando Brites Marques</v>
          </cell>
          <cell r="F24" t="str">
            <v>Centro</v>
          </cell>
          <cell r="G24">
            <v>10</v>
          </cell>
          <cell r="H24">
            <v>550</v>
          </cell>
          <cell r="I24">
            <v>6</v>
          </cell>
          <cell r="J24">
            <v>922.5</v>
          </cell>
        </row>
        <row r="25">
          <cell r="B25" t="str">
            <v>Inst_42</v>
          </cell>
          <cell r="C25">
            <v>42545</v>
          </cell>
          <cell r="D25" t="str">
            <v>Contrabaixo</v>
          </cell>
          <cell r="E25" t="str">
            <v>Sandro Miranda</v>
          </cell>
          <cell r="F25" t="str">
            <v>Norte</v>
          </cell>
          <cell r="G25">
            <v>7</v>
          </cell>
          <cell r="H25">
            <v>385</v>
          </cell>
          <cell r="I25">
            <v>3</v>
          </cell>
          <cell r="J25">
            <v>658.05</v>
          </cell>
        </row>
        <row r="26">
          <cell r="B26" t="str">
            <v>Inst_59</v>
          </cell>
          <cell r="C26">
            <v>42546</v>
          </cell>
          <cell r="D26" t="str">
            <v>Trombone</v>
          </cell>
          <cell r="E26" t="str">
            <v>Rodrigo Rodrigues</v>
          </cell>
          <cell r="F26" t="str">
            <v>Norte</v>
          </cell>
          <cell r="G26">
            <v>2</v>
          </cell>
          <cell r="H26">
            <v>150</v>
          </cell>
          <cell r="I26">
            <v>0</v>
          </cell>
          <cell r="J26">
            <v>184.5</v>
          </cell>
        </row>
        <row r="27">
          <cell r="B27" t="str">
            <v>Inst_6</v>
          </cell>
          <cell r="C27">
            <v>42546</v>
          </cell>
          <cell r="D27" t="str">
            <v>Clarinete</v>
          </cell>
          <cell r="E27" t="str">
            <v xml:space="preserve">Maria Vasconcelos </v>
          </cell>
          <cell r="F27" t="str">
            <v>Centro</v>
          </cell>
          <cell r="G27">
            <v>12</v>
          </cell>
          <cell r="H27">
            <v>1020</v>
          </cell>
          <cell r="I27">
            <v>9</v>
          </cell>
          <cell r="J27">
            <v>1500.6</v>
          </cell>
        </row>
        <row r="28">
          <cell r="B28" t="str">
            <v>Inst_40</v>
          </cell>
          <cell r="C28">
            <v>42547</v>
          </cell>
          <cell r="D28" t="str">
            <v>Contrabaixo</v>
          </cell>
          <cell r="E28" t="str">
            <v>Miguel Corte Real</v>
          </cell>
          <cell r="F28" t="str">
            <v>Sul</v>
          </cell>
          <cell r="G28">
            <v>1</v>
          </cell>
          <cell r="H28">
            <v>105</v>
          </cell>
          <cell r="I28">
            <v>0</v>
          </cell>
          <cell r="J28">
            <v>129.15</v>
          </cell>
        </row>
        <row r="29">
          <cell r="B29" t="str">
            <v>Inst_53</v>
          </cell>
          <cell r="C29">
            <v>42547</v>
          </cell>
          <cell r="D29" t="str">
            <v>Violoncelo</v>
          </cell>
          <cell r="E29" t="str">
            <v>Rafael Gomes</v>
          </cell>
          <cell r="F29" t="str">
            <v>Centro</v>
          </cell>
          <cell r="G29">
            <v>8</v>
          </cell>
          <cell r="H29">
            <v>920</v>
          </cell>
          <cell r="I29">
            <v>6</v>
          </cell>
          <cell r="J29">
            <v>1377.6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showRowColHeaders="0" tabSelected="1" zoomScale="115" zoomScaleNormal="115" workbookViewId="0">
      <selection activeCell="Q22" sqref="Q22"/>
    </sheetView>
  </sheetViews>
  <sheetFormatPr defaultColWidth="9.109375" defaultRowHeight="13.2" x14ac:dyDescent="0.25"/>
  <cols>
    <col min="1" max="1" width="9.109375" style="67"/>
    <col min="2" max="2" width="2" style="67" customWidth="1"/>
    <col min="3" max="3" width="3.5546875" style="67" customWidth="1"/>
    <col min="4" max="4" width="53" style="67" customWidth="1"/>
    <col min="5" max="5" width="2.21875" style="67" customWidth="1"/>
    <col min="6" max="16384" width="9.109375" style="67"/>
  </cols>
  <sheetData>
    <row r="1" spans="2:5" ht="13.8" thickBot="1" x14ac:dyDescent="0.3"/>
    <row r="2" spans="2:5" x14ac:dyDescent="0.25">
      <c r="B2" s="90"/>
      <c r="C2" s="91"/>
      <c r="D2" s="91"/>
      <c r="E2" s="92"/>
    </row>
    <row r="3" spans="2:5" s="68" customFormat="1" ht="28.2" x14ac:dyDescent="0.5">
      <c r="B3" s="93"/>
      <c r="C3" s="94" t="s">
        <v>66</v>
      </c>
      <c r="D3" s="94"/>
      <c r="E3" s="95"/>
    </row>
    <row r="4" spans="2:5" s="68" customFormat="1" ht="28.2" x14ac:dyDescent="0.5">
      <c r="B4" s="93"/>
      <c r="C4" s="94"/>
      <c r="D4" s="94" t="s">
        <v>67</v>
      </c>
      <c r="E4" s="95"/>
    </row>
    <row r="5" spans="2:5" s="68" customFormat="1" ht="28.2" x14ac:dyDescent="0.5">
      <c r="B5" s="93"/>
      <c r="C5" s="94"/>
      <c r="D5" s="94" t="s">
        <v>68</v>
      </c>
      <c r="E5" s="95"/>
    </row>
    <row r="6" spans="2:5" s="68" customFormat="1" ht="28.2" x14ac:dyDescent="0.5">
      <c r="B6" s="93"/>
      <c r="C6" s="94"/>
      <c r="D6" s="94" t="s">
        <v>17</v>
      </c>
      <c r="E6" s="95"/>
    </row>
    <row r="7" spans="2:5" s="68" customFormat="1" ht="28.2" x14ac:dyDescent="0.5">
      <c r="B7" s="93"/>
      <c r="C7" s="94"/>
      <c r="D7" s="94" t="s">
        <v>42</v>
      </c>
      <c r="E7" s="95"/>
    </row>
    <row r="8" spans="2:5" s="68" customFormat="1" ht="28.2" x14ac:dyDescent="0.5">
      <c r="B8" s="93"/>
      <c r="C8" s="94"/>
      <c r="D8" s="94" t="s">
        <v>69</v>
      </c>
      <c r="E8" s="95"/>
    </row>
    <row r="9" spans="2:5" s="68" customFormat="1" ht="28.2" x14ac:dyDescent="0.5">
      <c r="B9" s="93"/>
      <c r="C9" s="94"/>
      <c r="D9" s="94" t="s">
        <v>70</v>
      </c>
      <c r="E9" s="95"/>
    </row>
    <row r="10" spans="2:5" s="68" customFormat="1" ht="28.2" x14ac:dyDescent="0.5">
      <c r="B10" s="93"/>
      <c r="C10" s="94"/>
      <c r="D10" s="94" t="s">
        <v>71</v>
      </c>
      <c r="E10" s="95"/>
    </row>
    <row r="11" spans="2:5" ht="13.8" thickBot="1" x14ac:dyDescent="0.3">
      <c r="B11" s="96"/>
      <c r="C11" s="97"/>
      <c r="D11" s="97"/>
      <c r="E11" s="98"/>
    </row>
  </sheetData>
  <sheetProtection algorithmName="SHA-512" hashValue="CvHPeM2cFNNspqt9eg4nXUIcUUh+oAL2qy7rQefgBtWDlgPh9ID5zrDP7URPDdB53mCU0w39g2ycfMg1FsFEAg==" saltValue="cFhp2wY9WlV4FvAkvaBF3A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showGridLines="0" workbookViewId="0">
      <selection activeCell="F69" sqref="F69"/>
    </sheetView>
  </sheetViews>
  <sheetFormatPr defaultRowHeight="13.2" x14ac:dyDescent="0.25"/>
  <cols>
    <col min="2" max="2" width="12.77734375" bestFit="1" customWidth="1"/>
    <col min="3" max="3" width="17" customWidth="1"/>
    <col min="4" max="4" width="13.88671875" customWidth="1"/>
    <col min="5" max="5" width="18.5546875" customWidth="1"/>
    <col min="6" max="6" width="13.21875" customWidth="1"/>
    <col min="7" max="7" width="12.109375" customWidth="1"/>
    <col min="8" max="9" width="12.88671875" bestFit="1" customWidth="1"/>
  </cols>
  <sheetData>
    <row r="1" spans="1:6" ht="15.6" x14ac:dyDescent="0.3">
      <c r="A1" s="29" t="s">
        <v>0</v>
      </c>
      <c r="B1" s="2"/>
      <c r="C1" s="2"/>
      <c r="D1" s="2"/>
      <c r="E1" s="3"/>
    </row>
    <row r="3" spans="1:6" s="46" customFormat="1" ht="17.399999999999999" x14ac:dyDescent="0.3">
      <c r="A3" s="47" t="s">
        <v>48</v>
      </c>
    </row>
    <row r="4" spans="1:6" s="46" customFormat="1" ht="17.399999999999999" x14ac:dyDescent="0.3">
      <c r="A4" s="47" t="s">
        <v>39</v>
      </c>
    </row>
    <row r="5" spans="1:6" ht="13.8" thickBot="1" x14ac:dyDescent="0.3"/>
    <row r="6" spans="1:6" x14ac:dyDescent="0.25">
      <c r="B6" s="4" t="s">
        <v>1</v>
      </c>
      <c r="C6" s="5" t="s">
        <v>2</v>
      </c>
      <c r="D6" s="6" t="s">
        <v>3</v>
      </c>
      <c r="E6" s="7" t="s">
        <v>4</v>
      </c>
    </row>
    <row r="7" spans="1:6" ht="13.8" thickBot="1" x14ac:dyDescent="0.3">
      <c r="B7" s="30">
        <v>50000</v>
      </c>
      <c r="C7" s="22">
        <v>3.5000000000000003E-2</v>
      </c>
      <c r="D7" s="9">
        <v>10</v>
      </c>
      <c r="E7" s="33">
        <f>PMT(C7/12,D7*12,B7)</f>
        <v>-494.42933730951665</v>
      </c>
    </row>
    <row r="8" spans="1:6" x14ac:dyDescent="0.25">
      <c r="B8" s="10"/>
      <c r="C8" s="10"/>
      <c r="D8" s="10"/>
      <c r="E8" s="10"/>
      <c r="F8" s="10"/>
    </row>
    <row r="9" spans="1:6" ht="13.8" thickBot="1" x14ac:dyDescent="0.3">
      <c r="B9" s="39" t="s">
        <v>41</v>
      </c>
      <c r="E9" s="10"/>
    </row>
    <row r="10" spans="1:6" ht="13.8" thickBot="1" x14ac:dyDescent="0.3">
      <c r="B10" s="41" t="s">
        <v>42</v>
      </c>
      <c r="E10" s="10"/>
    </row>
    <row r="11" spans="1:6" ht="13.8" thickBot="1" x14ac:dyDescent="0.3">
      <c r="B11" s="40" t="s">
        <v>1</v>
      </c>
      <c r="E11" s="10"/>
    </row>
    <row r="12" spans="1:6" ht="13.8" thickBot="1" x14ac:dyDescent="0.3">
      <c r="B12" s="36">
        <f>PV(C7/12,D7*12,E7)</f>
        <v>49999.999999999905</v>
      </c>
      <c r="C12" s="49" t="s">
        <v>54</v>
      </c>
      <c r="E12" s="10"/>
    </row>
    <row r="13" spans="1:6" ht="13.8" thickBot="1" x14ac:dyDescent="0.3">
      <c r="C13" s="38"/>
    </row>
    <row r="14" spans="1:6" ht="13.8" thickBot="1" x14ac:dyDescent="0.3">
      <c r="B14" s="41" t="s">
        <v>43</v>
      </c>
      <c r="C14" s="38"/>
    </row>
    <row r="15" spans="1:6" ht="13.8" thickBot="1" x14ac:dyDescent="0.3">
      <c r="B15" s="40" t="s">
        <v>40</v>
      </c>
      <c r="C15" s="38"/>
    </row>
    <row r="16" spans="1:6" ht="13.8" thickBot="1" x14ac:dyDescent="0.3">
      <c r="B16" s="37">
        <f>NPER(C7/12,E7,B7)</f>
        <v>119.99999999999956</v>
      </c>
      <c r="C16" s="49" t="s">
        <v>55</v>
      </c>
    </row>
    <row r="17" spans="1:3" x14ac:dyDescent="0.25">
      <c r="C17" s="38"/>
    </row>
    <row r="18" spans="1:3" ht="13.8" thickBot="1" x14ac:dyDescent="0.3">
      <c r="C18" s="38"/>
    </row>
    <row r="19" spans="1:3" ht="13.8" thickBot="1" x14ac:dyDescent="0.3">
      <c r="B19" s="41" t="s">
        <v>44</v>
      </c>
      <c r="C19" s="38"/>
    </row>
    <row r="20" spans="1:3" ht="13.8" thickBot="1" x14ac:dyDescent="0.3">
      <c r="B20" s="42" t="s">
        <v>17</v>
      </c>
      <c r="C20" s="38"/>
    </row>
    <row r="21" spans="1:3" ht="13.8" thickBot="1" x14ac:dyDescent="0.3">
      <c r="B21" s="43">
        <f>RATE(D7*12,E7,B7)*12</f>
        <v>3.5000000000011494E-2</v>
      </c>
      <c r="C21" s="49" t="s">
        <v>56</v>
      </c>
    </row>
    <row r="22" spans="1:3" x14ac:dyDescent="0.25">
      <c r="C22" s="38"/>
    </row>
    <row r="23" spans="1:3" ht="13.8" thickBot="1" x14ac:dyDescent="0.3">
      <c r="A23" s="51" t="s">
        <v>47</v>
      </c>
      <c r="C23" s="38"/>
    </row>
    <row r="24" spans="1:3" ht="13.8" thickBot="1" x14ac:dyDescent="0.3">
      <c r="B24" s="41" t="s">
        <v>45</v>
      </c>
      <c r="C24" s="38"/>
    </row>
    <row r="25" spans="1:3" ht="13.8" thickBot="1" x14ac:dyDescent="0.3">
      <c r="B25" s="42" t="s">
        <v>9</v>
      </c>
      <c r="C25" s="38"/>
    </row>
    <row r="26" spans="1:3" ht="13.8" thickBot="1" x14ac:dyDescent="0.3">
      <c r="B26" s="44">
        <f>PPMT(C7/12,1,D7*12,B7)</f>
        <v>-348.59600397618334</v>
      </c>
      <c r="C26" s="49" t="s">
        <v>57</v>
      </c>
    </row>
    <row r="27" spans="1:3" ht="13.8" thickBot="1" x14ac:dyDescent="0.3">
      <c r="C27" s="38"/>
    </row>
    <row r="28" spans="1:3" ht="13.8" thickBot="1" x14ac:dyDescent="0.3">
      <c r="B28" s="41" t="s">
        <v>46</v>
      </c>
      <c r="C28" s="38"/>
    </row>
    <row r="29" spans="1:3" ht="13.8" thickBot="1" x14ac:dyDescent="0.3">
      <c r="B29" s="42" t="s">
        <v>34</v>
      </c>
      <c r="C29" s="38"/>
    </row>
    <row r="30" spans="1:3" ht="13.8" thickBot="1" x14ac:dyDescent="0.3">
      <c r="B30" s="45">
        <f>IPMT(C7/12,1,D7*12,B7)</f>
        <v>-145.83333333333334</v>
      </c>
      <c r="C30" s="49" t="s">
        <v>58</v>
      </c>
    </row>
    <row r="31" spans="1:3" x14ac:dyDescent="0.25">
      <c r="B31" s="50"/>
      <c r="C31" s="49"/>
    </row>
    <row r="32" spans="1:3" x14ac:dyDescent="0.25">
      <c r="B32" s="50"/>
      <c r="C32" s="49"/>
    </row>
    <row r="33" spans="1:9" ht="15.6" x14ac:dyDescent="0.3">
      <c r="A33" s="29" t="s">
        <v>5</v>
      </c>
      <c r="E33" s="53" t="s">
        <v>6</v>
      </c>
    </row>
    <row r="35" spans="1:9" s="46" customFormat="1" ht="17.399999999999999" x14ac:dyDescent="0.3">
      <c r="A35" s="47" t="s">
        <v>49</v>
      </c>
    </row>
    <row r="36" spans="1:9" s="46" customFormat="1" ht="17.399999999999999" x14ac:dyDescent="0.3">
      <c r="A36" s="47" t="s">
        <v>72</v>
      </c>
    </row>
    <row r="37" spans="1:9" x14ac:dyDescent="0.25">
      <c r="I37" s="35"/>
    </row>
    <row r="38" spans="1:9" ht="13.8" thickBot="1" x14ac:dyDescent="0.3"/>
    <row r="39" spans="1:9" x14ac:dyDescent="0.25">
      <c r="B39" s="4" t="s">
        <v>1</v>
      </c>
      <c r="C39" s="6" t="s">
        <v>3</v>
      </c>
      <c r="D39" s="31" t="s">
        <v>4</v>
      </c>
      <c r="E39" s="11" t="s">
        <v>2</v>
      </c>
    </row>
    <row r="40" spans="1:9" ht="13.8" thickBot="1" x14ac:dyDescent="0.3">
      <c r="B40" s="30">
        <v>80000</v>
      </c>
      <c r="C40" s="9">
        <v>4</v>
      </c>
      <c r="D40" s="32">
        <v>1850</v>
      </c>
      <c r="E40" s="12">
        <f>RATE(C40*12,-D40,B40)*12</f>
        <v>5.2110071503034122E-2</v>
      </c>
      <c r="G40" s="34"/>
    </row>
    <row r="41" spans="1:9" x14ac:dyDescent="0.25">
      <c r="D41" s="34"/>
    </row>
    <row r="43" spans="1:9" ht="17.399999999999999" x14ac:dyDescent="0.35">
      <c r="A43" s="29" t="s">
        <v>35</v>
      </c>
      <c r="B43" s="13"/>
      <c r="C43" s="13"/>
      <c r="D43" s="13"/>
      <c r="E43" s="53" t="s">
        <v>7</v>
      </c>
    </row>
    <row r="45" spans="1:9" s="46" customFormat="1" ht="17.399999999999999" x14ac:dyDescent="0.25">
      <c r="A45" s="48" t="s">
        <v>50</v>
      </c>
    </row>
    <row r="46" spans="1:9" s="46" customFormat="1" ht="17.399999999999999" x14ac:dyDescent="0.25">
      <c r="A46" s="48" t="s">
        <v>73</v>
      </c>
    </row>
    <row r="48" spans="1:9" ht="13.8" thickBot="1" x14ac:dyDescent="0.3"/>
    <row r="49" spans="1:7" x14ac:dyDescent="0.25">
      <c r="B49" s="4" t="s">
        <v>1</v>
      </c>
      <c r="C49" s="5" t="s">
        <v>2</v>
      </c>
      <c r="D49" s="6" t="s">
        <v>3</v>
      </c>
      <c r="E49" s="6" t="s">
        <v>8</v>
      </c>
      <c r="F49" s="14" t="s">
        <v>9</v>
      </c>
    </row>
    <row r="50" spans="1:7" ht="13.8" thickBot="1" x14ac:dyDescent="0.3">
      <c r="B50" s="30">
        <v>20000</v>
      </c>
      <c r="C50" s="8">
        <v>0.02</v>
      </c>
      <c r="D50" s="9">
        <v>10</v>
      </c>
      <c r="E50" s="9">
        <v>10</v>
      </c>
      <c r="F50" s="15">
        <f>PPMT($C$50,E50,$E$50,$B$50)</f>
        <v>-2182.8730953983618</v>
      </c>
    </row>
    <row r="51" spans="1:7" ht="13.8" thickBot="1" x14ac:dyDescent="0.3">
      <c r="E51" s="9">
        <v>5</v>
      </c>
      <c r="F51" s="15">
        <f>PPMT($C$50,E51,$E$50,$B$50)</f>
        <v>-1977.0954164510936</v>
      </c>
    </row>
    <row r="53" spans="1:7" ht="17.399999999999999" x14ac:dyDescent="0.35">
      <c r="A53" s="29" t="s">
        <v>36</v>
      </c>
      <c r="B53" s="1"/>
      <c r="C53" s="1"/>
      <c r="D53" s="1"/>
      <c r="E53" s="53" t="s">
        <v>10</v>
      </c>
      <c r="G53" s="3"/>
    </row>
    <row r="55" spans="1:7" ht="17.399999999999999" x14ac:dyDescent="0.25">
      <c r="A55" s="48" t="s">
        <v>51</v>
      </c>
    </row>
    <row r="56" spans="1:7" ht="20.25" customHeight="1" x14ac:dyDescent="0.25">
      <c r="A56" s="48" t="s">
        <v>108</v>
      </c>
    </row>
    <row r="57" spans="1:7" ht="17.399999999999999" x14ac:dyDescent="0.25">
      <c r="A57" s="59" t="s">
        <v>11</v>
      </c>
    </row>
    <row r="58" spans="1:7" ht="13.8" thickBot="1" x14ac:dyDescent="0.3"/>
    <row r="59" spans="1:7" x14ac:dyDescent="0.25">
      <c r="B59" s="4" t="s">
        <v>12</v>
      </c>
      <c r="C59" s="5" t="s">
        <v>2</v>
      </c>
      <c r="D59" s="16" t="s">
        <v>3</v>
      </c>
      <c r="E59" s="17" t="s">
        <v>13</v>
      </c>
    </row>
    <row r="60" spans="1:7" ht="13.8" thickBot="1" x14ac:dyDescent="0.3">
      <c r="B60" s="30">
        <v>500</v>
      </c>
      <c r="C60" s="8">
        <v>0.03</v>
      </c>
      <c r="D60" s="18">
        <v>20</v>
      </c>
      <c r="E60" s="19">
        <f>PV(C60/12,D60*12,B60)</f>
        <v>-90155.457206235471</v>
      </c>
      <c r="F60" t="s">
        <v>109</v>
      </c>
    </row>
    <row r="62" spans="1:7" ht="15.6" x14ac:dyDescent="0.3">
      <c r="C62" s="20"/>
    </row>
    <row r="63" spans="1:7" s="48" customFormat="1" ht="17.399999999999999" x14ac:dyDescent="0.25">
      <c r="A63" s="48" t="s">
        <v>52</v>
      </c>
    </row>
    <row r="64" spans="1:7" ht="15.6" x14ac:dyDescent="0.3">
      <c r="B64" s="56" t="s">
        <v>14</v>
      </c>
      <c r="C64" s="57">
        <v>2500</v>
      </c>
      <c r="E64" s="21"/>
    </row>
    <row r="65" spans="1:6" ht="12.75" customHeight="1" x14ac:dyDescent="0.25">
      <c r="B65" s="56" t="s">
        <v>15</v>
      </c>
      <c r="C65" s="57">
        <v>305</v>
      </c>
      <c r="D65" s="46" t="s">
        <v>16</v>
      </c>
    </row>
    <row r="66" spans="1:6" x14ac:dyDescent="0.25">
      <c r="B66" s="56" t="s">
        <v>17</v>
      </c>
      <c r="C66" s="58">
        <v>0.04</v>
      </c>
    </row>
    <row r="67" spans="1:6" ht="13.8" thickBot="1" x14ac:dyDescent="0.3"/>
    <row r="68" spans="1:6" x14ac:dyDescent="0.25">
      <c r="B68" s="4" t="s">
        <v>12</v>
      </c>
      <c r="C68" s="5" t="s">
        <v>2</v>
      </c>
      <c r="D68" s="16" t="s">
        <v>3</v>
      </c>
      <c r="E68" s="17" t="s">
        <v>13</v>
      </c>
    </row>
    <row r="69" spans="1:6" ht="13.8" thickBot="1" x14ac:dyDescent="0.3">
      <c r="B69" s="30">
        <v>305</v>
      </c>
      <c r="C69" s="22">
        <v>0.04</v>
      </c>
      <c r="D69" s="18">
        <v>10</v>
      </c>
      <c r="E69" s="19">
        <f>PV(C69,D69,-B69)</f>
        <v>2473.8232127032861</v>
      </c>
      <c r="F69" t="s">
        <v>110</v>
      </c>
    </row>
    <row r="70" spans="1:6" ht="17.399999999999999" x14ac:dyDescent="0.25">
      <c r="A70" s="59" t="s">
        <v>11</v>
      </c>
    </row>
    <row r="71" spans="1:6" ht="15.6" x14ac:dyDescent="0.3">
      <c r="B71" s="20"/>
    </row>
    <row r="73" spans="1:6" ht="19.2" x14ac:dyDescent="0.35">
      <c r="A73" s="29" t="s">
        <v>37</v>
      </c>
      <c r="B73" s="23"/>
      <c r="C73" s="23"/>
      <c r="D73" s="53" t="s">
        <v>60</v>
      </c>
      <c r="E73" s="13"/>
    </row>
    <row r="75" spans="1:6" ht="17.399999999999999" x14ac:dyDescent="0.25">
      <c r="A75" s="52" t="s">
        <v>53</v>
      </c>
      <c r="B75" s="48"/>
    </row>
    <row r="76" spans="1:6" ht="15" x14ac:dyDescent="0.25">
      <c r="A76" s="52" t="s">
        <v>18</v>
      </c>
      <c r="B76" s="46"/>
    </row>
    <row r="77" spans="1:6" ht="15" x14ac:dyDescent="0.25">
      <c r="A77" s="52" t="s">
        <v>19</v>
      </c>
      <c r="B77" s="46"/>
    </row>
    <row r="78" spans="1:6" ht="15" x14ac:dyDescent="0.25">
      <c r="A78" s="52" t="s">
        <v>20</v>
      </c>
      <c r="B78" s="46"/>
    </row>
    <row r="80" spans="1:6" ht="13.8" thickBot="1" x14ac:dyDescent="0.3"/>
    <row r="81" spans="1:6" x14ac:dyDescent="0.25">
      <c r="B81" s="4" t="s">
        <v>21</v>
      </c>
      <c r="C81" s="5" t="s">
        <v>2</v>
      </c>
      <c r="D81" s="6" t="s">
        <v>3</v>
      </c>
      <c r="E81" s="6" t="s">
        <v>4</v>
      </c>
      <c r="F81" s="14" t="s">
        <v>22</v>
      </c>
    </row>
    <row r="82" spans="1:6" ht="13.8" thickBot="1" x14ac:dyDescent="0.3">
      <c r="B82" s="30">
        <v>5000</v>
      </c>
      <c r="C82" s="8">
        <v>7.0000000000000007E-2</v>
      </c>
      <c r="D82" s="9">
        <v>1</v>
      </c>
      <c r="E82" s="32">
        <v>500</v>
      </c>
      <c r="F82" s="77">
        <f>FV(C82/12,D82*12,-E82,-B82)</f>
        <v>11557.743049101398</v>
      </c>
    </row>
    <row r="85" spans="1:6" ht="16.8" x14ac:dyDescent="0.3">
      <c r="A85" s="29" t="s">
        <v>38</v>
      </c>
      <c r="B85" s="1"/>
      <c r="C85" s="1"/>
      <c r="D85" s="55" t="s">
        <v>59</v>
      </c>
    </row>
    <row r="86" spans="1:6" ht="15.6" x14ac:dyDescent="0.3">
      <c r="A86" s="1"/>
      <c r="B86" s="1"/>
      <c r="C86" s="1"/>
      <c r="D86" s="24"/>
    </row>
    <row r="87" spans="1:6" ht="15.6" x14ac:dyDescent="0.3">
      <c r="A87" s="53" t="s">
        <v>61</v>
      </c>
      <c r="D87" s="25"/>
    </row>
    <row r="88" spans="1:6" ht="15" x14ac:dyDescent="0.25">
      <c r="A88" s="54" t="s">
        <v>23</v>
      </c>
    </row>
    <row r="89" spans="1:6" ht="15" x14ac:dyDescent="0.25">
      <c r="A89" s="54" t="s">
        <v>24</v>
      </c>
    </row>
    <row r="90" spans="1:6" ht="13.8" thickBot="1" x14ac:dyDescent="0.3"/>
    <row r="91" spans="1:6" ht="15.6" x14ac:dyDescent="0.3">
      <c r="A91" s="1"/>
      <c r="B91" s="4" t="s">
        <v>25</v>
      </c>
      <c r="C91" s="5" t="s">
        <v>26</v>
      </c>
      <c r="D91" s="6" t="s">
        <v>4</v>
      </c>
      <c r="E91" s="14" t="s">
        <v>27</v>
      </c>
    </row>
    <row r="92" spans="1:6" ht="13.8" thickBot="1" x14ac:dyDescent="0.3">
      <c r="B92" s="30">
        <v>7500</v>
      </c>
      <c r="C92" s="22">
        <v>2.5000000000000001E-2</v>
      </c>
      <c r="D92" s="32">
        <v>318</v>
      </c>
      <c r="E92" s="26">
        <f>NPER(C92,-D92,B92)</f>
        <v>36.070632573109663</v>
      </c>
    </row>
    <row r="94" spans="1:6" ht="15" x14ac:dyDescent="0.25">
      <c r="A94" s="53" t="s">
        <v>62</v>
      </c>
    </row>
    <row r="95" spans="1:6" ht="15" x14ac:dyDescent="0.25">
      <c r="A95" s="54" t="s">
        <v>28</v>
      </c>
    </row>
    <row r="96" spans="1:6" ht="15" x14ac:dyDescent="0.25">
      <c r="A96" s="54" t="s">
        <v>29</v>
      </c>
    </row>
    <row r="97" spans="1:6" ht="13.8" thickBot="1" x14ac:dyDescent="0.3"/>
    <row r="98" spans="1:6" x14ac:dyDescent="0.25">
      <c r="B98" s="4" t="s">
        <v>30</v>
      </c>
      <c r="C98" s="5" t="s">
        <v>26</v>
      </c>
      <c r="D98" s="6" t="s">
        <v>4</v>
      </c>
      <c r="E98" s="6" t="s">
        <v>31</v>
      </c>
      <c r="F98" s="14" t="s">
        <v>27</v>
      </c>
    </row>
    <row r="99" spans="1:6" ht="13.8" thickBot="1" x14ac:dyDescent="0.3">
      <c r="B99" s="30">
        <v>1000</v>
      </c>
      <c r="C99" s="22">
        <v>0.01</v>
      </c>
      <c r="D99" s="32">
        <v>100</v>
      </c>
      <c r="E99" s="32">
        <v>10000</v>
      </c>
      <c r="F99" s="26">
        <f>NPER(C99,-D99,-B99,E99)</f>
        <v>60.082122853761661</v>
      </c>
    </row>
    <row r="100" spans="1:6" x14ac:dyDescent="0.25">
      <c r="B100" s="27"/>
    </row>
    <row r="103" spans="1:6" ht="13.5" customHeight="1" x14ac:dyDescent="0.3">
      <c r="A103" s="29" t="s">
        <v>32</v>
      </c>
      <c r="D103" s="24"/>
      <c r="E103" s="53" t="s">
        <v>33</v>
      </c>
    </row>
    <row r="105" spans="1:6" ht="15" x14ac:dyDescent="0.25">
      <c r="A105" s="53" t="s">
        <v>63</v>
      </c>
    </row>
    <row r="106" spans="1:6" ht="13.8" thickBot="1" x14ac:dyDescent="0.3"/>
    <row r="107" spans="1:6" x14ac:dyDescent="0.25">
      <c r="B107" s="5" t="s">
        <v>2</v>
      </c>
      <c r="C107" s="16" t="s">
        <v>3</v>
      </c>
      <c r="D107" s="6" t="s">
        <v>25</v>
      </c>
      <c r="E107" s="6" t="s">
        <v>8</v>
      </c>
      <c r="F107" s="14" t="s">
        <v>34</v>
      </c>
    </row>
    <row r="108" spans="1:6" ht="13.8" thickBot="1" x14ac:dyDescent="0.3">
      <c r="B108" s="22">
        <v>0.1</v>
      </c>
      <c r="C108" s="18">
        <v>3</v>
      </c>
      <c r="D108" s="32">
        <v>8000</v>
      </c>
      <c r="E108" s="9">
        <v>1</v>
      </c>
      <c r="F108" s="15">
        <f>IPMT(B108/12,E108,C108*12,D108)</f>
        <v>-66.666666666666671</v>
      </c>
    </row>
    <row r="110" spans="1:6" ht="15" x14ac:dyDescent="0.25">
      <c r="A110" s="53" t="s">
        <v>64</v>
      </c>
    </row>
    <row r="111" spans="1:6" ht="13.8" thickBot="1" x14ac:dyDescent="0.3"/>
    <row r="112" spans="1:6" x14ac:dyDescent="0.25">
      <c r="E112" s="60" t="s">
        <v>8</v>
      </c>
      <c r="F112" s="14" t="s">
        <v>34</v>
      </c>
    </row>
    <row r="113" spans="1:6" ht="13.8" thickBot="1" x14ac:dyDescent="0.3">
      <c r="E113" s="61">
        <v>18</v>
      </c>
      <c r="F113" s="15">
        <f>IPMT(B108/12,E113,C108*12,D108)</f>
        <v>-37.655703299195039</v>
      </c>
    </row>
    <row r="115" spans="1:6" ht="15" x14ac:dyDescent="0.25">
      <c r="A115" s="53" t="s">
        <v>65</v>
      </c>
    </row>
    <row r="116" spans="1:6" ht="9" customHeight="1" thickBot="1" x14ac:dyDescent="0.35">
      <c r="A116" s="28"/>
    </row>
    <row r="117" spans="1:6" x14ac:dyDescent="0.25">
      <c r="B117" s="5" t="s">
        <v>2</v>
      </c>
      <c r="C117" s="16" t="s">
        <v>3</v>
      </c>
      <c r="D117" s="6" t="s">
        <v>25</v>
      </c>
      <c r="E117" s="6" t="s">
        <v>8</v>
      </c>
      <c r="F117" s="14" t="s">
        <v>34</v>
      </c>
    </row>
    <row r="118" spans="1:6" ht="13.8" thickBot="1" x14ac:dyDescent="0.3">
      <c r="B118" s="22">
        <v>4.4999999999999998E-2</v>
      </c>
      <c r="C118" s="18">
        <v>30</v>
      </c>
      <c r="D118" s="32">
        <v>100000</v>
      </c>
      <c r="E118" s="9">
        <v>1</v>
      </c>
      <c r="F118" s="15">
        <f>IPMT(B118/12,E118,C118*12,D118)</f>
        <v>-374.99999999999994</v>
      </c>
    </row>
  </sheetData>
  <pageMargins left="0.75" right="0.75" top="1" bottom="1" header="0" footer="0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showGridLines="0" zoomScaleNormal="100" workbookViewId="0">
      <selection activeCell="C71" sqref="C71"/>
    </sheetView>
  </sheetViews>
  <sheetFormatPr defaultColWidth="9.109375" defaultRowHeight="15.6" x14ac:dyDescent="0.3"/>
  <cols>
    <col min="1" max="1" width="3.88671875" style="65" customWidth="1"/>
    <col min="2" max="2" width="3.5546875" style="64" customWidth="1"/>
    <col min="3" max="3" width="13.77734375" style="64" customWidth="1"/>
    <col min="4" max="4" width="12.5546875" style="64" customWidth="1"/>
    <col min="5" max="5" width="9.109375" style="64"/>
    <col min="6" max="6" width="33.6640625" style="64" customWidth="1"/>
    <col min="7" max="7" width="10.33203125" style="64" bestFit="1" customWidth="1"/>
    <col min="8" max="16384" width="9.109375" style="64"/>
  </cols>
  <sheetData>
    <row r="1" spans="1:8" s="63" customFormat="1" ht="30" x14ac:dyDescent="0.5">
      <c r="A1" s="62" t="s">
        <v>74</v>
      </c>
    </row>
    <row r="2" spans="1:8" ht="16.2" thickBot="1" x14ac:dyDescent="0.35"/>
    <row r="3" spans="1:8" x14ac:dyDescent="0.3">
      <c r="D3" s="78"/>
      <c r="E3" s="79"/>
      <c r="F3" s="80" t="s">
        <v>75</v>
      </c>
      <c r="G3" s="79"/>
      <c r="H3" s="81"/>
    </row>
    <row r="4" spans="1:8" ht="16.2" thickBot="1" x14ac:dyDescent="0.35">
      <c r="D4" s="82"/>
      <c r="E4" s="83"/>
      <c r="F4" s="84" t="s">
        <v>76</v>
      </c>
      <c r="G4" s="83"/>
      <c r="H4" s="85"/>
    </row>
    <row r="6" spans="1:8" x14ac:dyDescent="0.3">
      <c r="A6" s="65">
        <v>1</v>
      </c>
      <c r="B6" s="66" t="s">
        <v>98</v>
      </c>
    </row>
    <row r="7" spans="1:8" x14ac:dyDescent="0.3">
      <c r="B7" s="66" t="s">
        <v>99</v>
      </c>
    </row>
    <row r="9" spans="1:8" x14ac:dyDescent="0.3">
      <c r="C9" s="72" t="s">
        <v>86</v>
      </c>
      <c r="D9" s="71">
        <v>-580</v>
      </c>
      <c r="E9" s="72"/>
    </row>
    <row r="10" spans="1:8" x14ac:dyDescent="0.3">
      <c r="C10" s="72" t="s">
        <v>43</v>
      </c>
      <c r="D10" s="72">
        <v>18</v>
      </c>
      <c r="E10" s="72"/>
    </row>
    <row r="11" spans="1:8" x14ac:dyDescent="0.3">
      <c r="C11" s="72" t="s">
        <v>44</v>
      </c>
      <c r="D11" s="76">
        <v>0.105</v>
      </c>
      <c r="E11" s="72" t="s">
        <v>94</v>
      </c>
    </row>
    <row r="13" spans="1:8" x14ac:dyDescent="0.3">
      <c r="C13" s="86" t="s">
        <v>97</v>
      </c>
      <c r="D13" s="88">
        <f>PV(D11,D10,D9)</f>
        <v>4608.1844224454762</v>
      </c>
    </row>
    <row r="15" spans="1:8" x14ac:dyDescent="0.3">
      <c r="A15" s="65">
        <v>2</v>
      </c>
      <c r="B15" s="66" t="s">
        <v>77</v>
      </c>
    </row>
    <row r="16" spans="1:8" x14ac:dyDescent="0.3">
      <c r="B16" s="66" t="s">
        <v>78</v>
      </c>
    </row>
    <row r="18" spans="1:5" x14ac:dyDescent="0.3">
      <c r="C18" s="72" t="s">
        <v>96</v>
      </c>
      <c r="D18" s="71">
        <v>10000</v>
      </c>
    </row>
    <row r="19" spans="1:5" x14ac:dyDescent="0.3">
      <c r="C19" s="72" t="s">
        <v>43</v>
      </c>
      <c r="D19" s="72">
        <v>18</v>
      </c>
    </row>
    <row r="20" spans="1:5" x14ac:dyDescent="0.3">
      <c r="C20" s="72" t="s">
        <v>44</v>
      </c>
      <c r="D20" s="73">
        <v>0.06</v>
      </c>
      <c r="E20" s="64" t="s">
        <v>94</v>
      </c>
    </row>
    <row r="21" spans="1:5" x14ac:dyDescent="0.3">
      <c r="C21" s="72" t="s">
        <v>95</v>
      </c>
      <c r="D21" s="71">
        <v>500</v>
      </c>
    </row>
    <row r="23" spans="1:5" x14ac:dyDescent="0.3">
      <c r="C23" s="86" t="s">
        <v>86</v>
      </c>
      <c r="D23" s="88">
        <f>PMT(D20/12,D19,D18,D21)</f>
        <v>-608.93317056172168</v>
      </c>
    </row>
    <row r="26" spans="1:5" x14ac:dyDescent="0.3">
      <c r="A26" s="65">
        <v>3</v>
      </c>
      <c r="B26" s="66" t="s">
        <v>101</v>
      </c>
    </row>
    <row r="27" spans="1:5" x14ac:dyDescent="0.3">
      <c r="B27" s="66" t="s">
        <v>79</v>
      </c>
    </row>
    <row r="30" spans="1:5" x14ac:dyDescent="0.3">
      <c r="C30" s="72" t="s">
        <v>42</v>
      </c>
      <c r="D30" s="71">
        <v>1000</v>
      </c>
      <c r="E30" s="70"/>
    </row>
    <row r="31" spans="1:5" x14ac:dyDescent="0.3">
      <c r="C31" s="72" t="s">
        <v>43</v>
      </c>
      <c r="D31" s="72">
        <v>8</v>
      </c>
    </row>
    <row r="32" spans="1:5" x14ac:dyDescent="0.3">
      <c r="C32" s="72" t="s">
        <v>86</v>
      </c>
      <c r="D32" s="71">
        <v>-130</v>
      </c>
    </row>
    <row r="33" spans="1:6" x14ac:dyDescent="0.3">
      <c r="F33" s="70"/>
    </row>
    <row r="34" spans="1:6" x14ac:dyDescent="0.3">
      <c r="C34" s="86" t="s">
        <v>100</v>
      </c>
      <c r="D34" s="87">
        <f>RATE(D31,D32,D30)*12</f>
        <v>0.10558759197598699</v>
      </c>
      <c r="E34" s="75" t="s">
        <v>85</v>
      </c>
    </row>
    <row r="36" spans="1:6" x14ac:dyDescent="0.3">
      <c r="A36" s="65">
        <v>4</v>
      </c>
      <c r="B36" s="64" t="s">
        <v>80</v>
      </c>
    </row>
    <row r="38" spans="1:6" x14ac:dyDescent="0.3">
      <c r="C38" s="72" t="s">
        <v>103</v>
      </c>
      <c r="D38" s="71">
        <v>-12000</v>
      </c>
    </row>
    <row r="39" spans="1:6" x14ac:dyDescent="0.3">
      <c r="C39" s="72" t="s">
        <v>43</v>
      </c>
      <c r="D39" s="72">
        <v>6</v>
      </c>
    </row>
    <row r="40" spans="1:6" x14ac:dyDescent="0.3">
      <c r="C40" s="72" t="s">
        <v>44</v>
      </c>
      <c r="D40" s="73">
        <v>1.5E-3</v>
      </c>
      <c r="E40" s="64" t="s">
        <v>91</v>
      </c>
      <c r="F40" s="74"/>
    </row>
    <row r="42" spans="1:6" x14ac:dyDescent="0.3">
      <c r="C42" s="86" t="s">
        <v>102</v>
      </c>
      <c r="D42" s="88">
        <f>FV(D40,D39,D38)</f>
        <v>72270.540607869189</v>
      </c>
    </row>
    <row r="44" spans="1:6" x14ac:dyDescent="0.3">
      <c r="A44" s="65">
        <v>5</v>
      </c>
      <c r="B44" s="64" t="s">
        <v>81</v>
      </c>
    </row>
    <row r="45" spans="1:6" x14ac:dyDescent="0.3">
      <c r="B45" s="64" t="s">
        <v>105</v>
      </c>
    </row>
    <row r="47" spans="1:6" x14ac:dyDescent="0.3">
      <c r="C47" s="72" t="s">
        <v>69</v>
      </c>
      <c r="D47" s="71">
        <v>2000</v>
      </c>
    </row>
    <row r="48" spans="1:6" x14ac:dyDescent="0.3">
      <c r="C48" s="72" t="s">
        <v>43</v>
      </c>
      <c r="D48" s="72">
        <v>30</v>
      </c>
    </row>
    <row r="49" spans="1:6" x14ac:dyDescent="0.3">
      <c r="C49" s="72" t="s">
        <v>44</v>
      </c>
      <c r="D49" s="73">
        <v>1.0999999999999999E-2</v>
      </c>
      <c r="E49" s="64" t="s">
        <v>94</v>
      </c>
    </row>
    <row r="50" spans="1:6" x14ac:dyDescent="0.3">
      <c r="C50" s="72" t="s">
        <v>42</v>
      </c>
      <c r="D50" s="71">
        <v>500</v>
      </c>
    </row>
    <row r="52" spans="1:6" x14ac:dyDescent="0.3">
      <c r="C52" s="86" t="s">
        <v>104</v>
      </c>
      <c r="D52" s="88">
        <f>PMT(D49/12,D48,-D50,2000)</f>
        <v>-48.880229392439908</v>
      </c>
    </row>
    <row r="54" spans="1:6" x14ac:dyDescent="0.3">
      <c r="A54" s="65">
        <v>6</v>
      </c>
      <c r="B54" s="64" t="s">
        <v>106</v>
      </c>
    </row>
    <row r="56" spans="1:6" x14ac:dyDescent="0.3">
      <c r="C56" s="72" t="s">
        <v>42</v>
      </c>
      <c r="D56" s="71">
        <v>70000</v>
      </c>
    </row>
    <row r="57" spans="1:6" x14ac:dyDescent="0.3">
      <c r="C57" s="72" t="s">
        <v>44</v>
      </c>
      <c r="D57" s="73">
        <v>1.2500000000000001E-2</v>
      </c>
      <c r="E57" s="64" t="s">
        <v>94</v>
      </c>
    </row>
    <row r="58" spans="1:6" x14ac:dyDescent="0.3">
      <c r="C58" s="72" t="s">
        <v>69</v>
      </c>
      <c r="D58" s="71">
        <v>100000</v>
      </c>
      <c r="F58" s="70">
        <f>FV(D57/12,D60,0,-D56)</f>
        <v>100000</v>
      </c>
    </row>
    <row r="60" spans="1:6" x14ac:dyDescent="0.3">
      <c r="C60" s="86" t="s">
        <v>93</v>
      </c>
      <c r="D60" s="89">
        <f>NPER(D57/12,0,-D56,D58)</f>
        <v>342.58625270792038</v>
      </c>
      <c r="E60" s="64" t="s">
        <v>92</v>
      </c>
    </row>
    <row r="63" spans="1:6" x14ac:dyDescent="0.3">
      <c r="A63" s="65">
        <v>7</v>
      </c>
      <c r="C63" s="64" t="s">
        <v>82</v>
      </c>
    </row>
    <row r="65" spans="1:5" x14ac:dyDescent="0.3">
      <c r="C65" s="72" t="s">
        <v>42</v>
      </c>
      <c r="D65" s="71">
        <v>100000</v>
      </c>
    </row>
    <row r="66" spans="1:5" x14ac:dyDescent="0.3">
      <c r="C66" s="72" t="s">
        <v>43</v>
      </c>
      <c r="D66" s="72">
        <v>4</v>
      </c>
    </row>
    <row r="67" spans="1:5" x14ac:dyDescent="0.3">
      <c r="C67" s="72" t="s">
        <v>44</v>
      </c>
      <c r="D67" s="73">
        <v>3.5000000000000003E-2</v>
      </c>
      <c r="E67" s="64" t="s">
        <v>91</v>
      </c>
    </row>
    <row r="69" spans="1:5" x14ac:dyDescent="0.3">
      <c r="C69" s="86" t="s">
        <v>90</v>
      </c>
      <c r="D69" s="88">
        <f>FV(D67,D66,,D65)</f>
        <v>-114752.30006249997</v>
      </c>
    </row>
    <row r="71" spans="1:5" x14ac:dyDescent="0.3">
      <c r="A71" s="65">
        <v>8</v>
      </c>
      <c r="C71" s="64" t="s">
        <v>107</v>
      </c>
    </row>
    <row r="73" spans="1:5" x14ac:dyDescent="0.3">
      <c r="C73" s="72" t="s">
        <v>42</v>
      </c>
      <c r="D73" s="71">
        <v>150000</v>
      </c>
    </row>
    <row r="74" spans="1:5" x14ac:dyDescent="0.3">
      <c r="C74" s="72" t="s">
        <v>43</v>
      </c>
      <c r="D74" s="72">
        <f>12*15</f>
        <v>180</v>
      </c>
    </row>
    <row r="75" spans="1:5" x14ac:dyDescent="0.3">
      <c r="C75" s="72" t="s">
        <v>86</v>
      </c>
      <c r="D75" s="71">
        <v>-1000</v>
      </c>
    </row>
    <row r="76" spans="1:5" x14ac:dyDescent="0.3">
      <c r="D76" s="70"/>
    </row>
    <row r="77" spans="1:5" x14ac:dyDescent="0.3">
      <c r="C77" s="86" t="s">
        <v>44</v>
      </c>
      <c r="D77" s="87">
        <f>RATE(D74,D75,D73)</f>
        <v>2.0811638894631976E-3</v>
      </c>
      <c r="E77" s="64" t="s">
        <v>89</v>
      </c>
    </row>
    <row r="78" spans="1:5" x14ac:dyDescent="0.3">
      <c r="D78" s="87">
        <f>D77*12</f>
        <v>2.4973966673558369E-2</v>
      </c>
      <c r="E78" s="64" t="s">
        <v>85</v>
      </c>
    </row>
    <row r="80" spans="1:5" x14ac:dyDescent="0.3">
      <c r="C80" s="69" t="s">
        <v>88</v>
      </c>
    </row>
    <row r="81" spans="3:5" x14ac:dyDescent="0.3">
      <c r="C81" s="69" t="s">
        <v>87</v>
      </c>
    </row>
    <row r="83" spans="3:5" x14ac:dyDescent="0.3">
      <c r="C83" s="72" t="s">
        <v>42</v>
      </c>
      <c r="D83" s="71">
        <v>150000</v>
      </c>
    </row>
    <row r="84" spans="3:5" x14ac:dyDescent="0.3">
      <c r="C84" s="72" t="s">
        <v>43</v>
      </c>
      <c r="D84" s="72">
        <f>12*15</f>
        <v>180</v>
      </c>
    </row>
    <row r="85" spans="3:5" x14ac:dyDescent="0.3">
      <c r="C85" s="72" t="s">
        <v>86</v>
      </c>
      <c r="D85" s="71">
        <f>PMT(D87/12,D84,D83)</f>
        <v>-999.99957829276866</v>
      </c>
    </row>
    <row r="86" spans="3:5" x14ac:dyDescent="0.3">
      <c r="D86" s="70"/>
    </row>
    <row r="87" spans="3:5" x14ac:dyDescent="0.3">
      <c r="C87" s="86" t="s">
        <v>44</v>
      </c>
      <c r="D87" s="87">
        <v>2.4973906944146189E-2</v>
      </c>
      <c r="E87" s="64" t="s">
        <v>85</v>
      </c>
    </row>
    <row r="89" spans="3:5" x14ac:dyDescent="0.3">
      <c r="C89" s="69" t="s">
        <v>84</v>
      </c>
    </row>
    <row r="90" spans="3:5" x14ac:dyDescent="0.3">
      <c r="C90" s="69" t="s">
        <v>83</v>
      </c>
    </row>
  </sheetData>
  <pageMargins left="0.7" right="0.7" top="0.75" bottom="0.75" header="0.3" footer="0.3"/>
  <pageSetup paperSize="9"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Conteúdos</vt:lpstr>
      <vt:lpstr>Func_Financeiras</vt:lpstr>
      <vt:lpstr>Func_Financeiras_EXERC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2015-11-11T20:19:31Z</dcterms:created>
  <dcterms:modified xsi:type="dcterms:W3CDTF">2020-01-16T20:46:43Z</dcterms:modified>
</cp:coreProperties>
</file>