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DATA\USGS\Bristol Dry Lake\Minerals Journal Paper\Figures\"/>
    </mc:Choice>
  </mc:AlternateContent>
  <xr:revisionPtr revIDLastSave="0" documentId="8_{10D6CF44-48DA-4DFF-B5DB-C2B118E15F08}" xr6:coauthVersionLast="41" xr6:coauthVersionMax="41" xr10:uidLastSave="{00000000-0000-0000-0000-000000000000}"/>
  <bookViews>
    <workbookView xWindow="2730" yWindow="2730" windowWidth="23040" windowHeight="11730" firstSheet="3" activeTab="6" xr2:uid="{00000000-000D-0000-FFFF-FFFF00000000}"/>
  </bookViews>
  <sheets>
    <sheet name="Read Me File" sheetId="15" r:id="rId1"/>
    <sheet name="Site IDs for Figures 3-5" sheetId="16" r:id="rId2"/>
    <sheet name="Historic Bristol Dry Lake (BDL)" sheetId="1" r:id="rId3"/>
    <sheet name="BDL EW wells" sheetId="10" r:id="rId4"/>
    <sheet name="BDL Alluvial fan wells" sheetId="11" r:id="rId5"/>
    <sheet name="Historic Cadiz Dry Lake (CDL)" sheetId="2" r:id="rId6"/>
    <sheet name="Cadiz Brine wells" sheetId="12" r:id="rId7"/>
    <sheet name="Cadiz Alluvial fan wells" sheetId="13" r:id="rId8"/>
    <sheet name="Historic Danby Dry Lake (DDL)" sheetId="3" r:id="rId9"/>
    <sheet name="Danby Alluvial Fan wells" sheetId="14" r:id="rId10"/>
  </sheets>
  <calcPr calcId="191029"/>
  <fileRecoveryPr dataExtractLoad="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W14" i="14" l="1"/>
  <c r="V14" i="14"/>
  <c r="X14" i="14" s="1"/>
  <c r="W13" i="14"/>
  <c r="V13" i="14"/>
  <c r="X13" i="14" s="1"/>
  <c r="X10" i="14"/>
  <c r="W10" i="14"/>
  <c r="V10" i="14"/>
  <c r="W9" i="14"/>
  <c r="V9" i="14"/>
  <c r="X9" i="14" s="1"/>
  <c r="W8" i="14"/>
  <c r="V8" i="14"/>
  <c r="X8" i="14" s="1"/>
  <c r="X7" i="14"/>
  <c r="W7" i="14"/>
  <c r="V7" i="14"/>
  <c r="W6" i="14"/>
  <c r="V6" i="14"/>
  <c r="X6" i="14" s="1"/>
  <c r="W5" i="14"/>
  <c r="V5" i="14"/>
  <c r="X5" i="14" s="1"/>
  <c r="AD8" i="3"/>
  <c r="AE8" i="3" s="1"/>
  <c r="Z8" i="3"/>
  <c r="AA8" i="3" s="1"/>
  <c r="AB8" i="3" s="1"/>
  <c r="AC8" i="3" s="1"/>
  <c r="Y8" i="3"/>
  <c r="X8" i="3"/>
  <c r="W8" i="3"/>
  <c r="B8" i="3"/>
  <c r="AD7" i="3"/>
  <c r="AE7" i="3" s="1"/>
  <c r="Z7" i="3"/>
  <c r="AA7" i="3" s="1"/>
  <c r="AB7" i="3" s="1"/>
  <c r="AC7" i="3" s="1"/>
  <c r="X7" i="3"/>
  <c r="Y7" i="3" s="1"/>
  <c r="W7" i="3"/>
  <c r="B7" i="3"/>
  <c r="AD6" i="3"/>
  <c r="AE6" i="3" s="1"/>
  <c r="Z6" i="3"/>
  <c r="AA6" i="3" s="1"/>
  <c r="AB6" i="3" s="1"/>
  <c r="AC6" i="3" s="1"/>
  <c r="X6" i="3"/>
  <c r="W6" i="3"/>
  <c r="Y6" i="3" s="1"/>
  <c r="B6" i="3"/>
  <c r="AD5" i="3"/>
  <c r="AE5" i="3" s="1"/>
  <c r="Z5" i="3"/>
  <c r="AA5" i="3" s="1"/>
  <c r="AB5" i="3" s="1"/>
  <c r="AC5" i="3" s="1"/>
  <c r="X5" i="3"/>
  <c r="W5" i="3"/>
  <c r="Y5" i="3" s="1"/>
  <c r="B5" i="3"/>
  <c r="V13" i="13"/>
  <c r="U13" i="13"/>
  <c r="W13" i="13" s="1"/>
  <c r="W12" i="13"/>
  <c r="V12" i="13"/>
  <c r="U12" i="13"/>
  <c r="V11" i="13"/>
  <c r="W11" i="13" s="1"/>
  <c r="U11" i="13"/>
  <c r="V10" i="13"/>
  <c r="U10" i="13"/>
  <c r="W10" i="13" s="1"/>
  <c r="V8" i="13"/>
  <c r="U8" i="13"/>
  <c r="W8" i="13" s="1"/>
  <c r="W7" i="13"/>
  <c r="V7" i="13"/>
  <c r="U7" i="13"/>
  <c r="V5" i="13"/>
  <c r="U5" i="13"/>
  <c r="W5" i="13" s="1"/>
  <c r="J44" i="12"/>
  <c r="Y42" i="12"/>
  <c r="Z42" i="12" s="1"/>
  <c r="X42" i="12"/>
  <c r="W42" i="12"/>
  <c r="Y41" i="12"/>
  <c r="X41" i="12"/>
  <c r="Z41" i="12" s="1"/>
  <c r="W41" i="12"/>
  <c r="Y40" i="12"/>
  <c r="Z40" i="12" s="1"/>
  <c r="X40" i="12"/>
  <c r="W40" i="12"/>
  <c r="Y39" i="12"/>
  <c r="X39" i="12"/>
  <c r="Z39" i="12" s="1"/>
  <c r="W39" i="12"/>
  <c r="Y38" i="12"/>
  <c r="Z38" i="12" s="1"/>
  <c r="X38" i="12"/>
  <c r="W38" i="12"/>
  <c r="Y37" i="12"/>
  <c r="X37" i="12"/>
  <c r="Z37" i="12" s="1"/>
  <c r="W37" i="12"/>
  <c r="Y36" i="12"/>
  <c r="Z36" i="12" s="1"/>
  <c r="X36" i="12"/>
  <c r="W36" i="12"/>
  <c r="Y35" i="12"/>
  <c r="X35" i="12"/>
  <c r="Z35" i="12" s="1"/>
  <c r="W35" i="12"/>
  <c r="Y34" i="12"/>
  <c r="Z34" i="12" s="1"/>
  <c r="X34" i="12"/>
  <c r="W34" i="12"/>
  <c r="Y33" i="12"/>
  <c r="X33" i="12"/>
  <c r="Z33" i="12" s="1"/>
  <c r="W33" i="12"/>
  <c r="Y32" i="12"/>
  <c r="Z32" i="12" s="1"/>
  <c r="X32" i="12"/>
  <c r="W32" i="12"/>
  <c r="Y31" i="12"/>
  <c r="X31" i="12"/>
  <c r="Z31" i="12" s="1"/>
  <c r="W31" i="12"/>
  <c r="Y30" i="12"/>
  <c r="Z30" i="12" s="1"/>
  <c r="X30" i="12"/>
  <c r="W30" i="12"/>
  <c r="Y29" i="12"/>
  <c r="X29" i="12"/>
  <c r="Z29" i="12" s="1"/>
  <c r="W29" i="12"/>
  <c r="Y28" i="12"/>
  <c r="Z28" i="12" s="1"/>
  <c r="X28" i="12"/>
  <c r="W28" i="12"/>
  <c r="Y27" i="12"/>
  <c r="X27" i="12"/>
  <c r="Z27" i="12" s="1"/>
  <c r="W27" i="12"/>
  <c r="Y26" i="12"/>
  <c r="Z26" i="12" s="1"/>
  <c r="X26" i="12"/>
  <c r="W26" i="12"/>
  <c r="Y25" i="12"/>
  <c r="X25" i="12"/>
  <c r="Z25" i="12" s="1"/>
  <c r="W25" i="12"/>
  <c r="Y24" i="12"/>
  <c r="Z24" i="12" s="1"/>
  <c r="X24" i="12"/>
  <c r="W24" i="12"/>
  <c r="Y23" i="12"/>
  <c r="X23" i="12"/>
  <c r="Z23" i="12" s="1"/>
  <c r="W23" i="12"/>
  <c r="Y22" i="12"/>
  <c r="Z22" i="12" s="1"/>
  <c r="X22" i="12"/>
  <c r="W22" i="12"/>
  <c r="Y21" i="12"/>
  <c r="X21" i="12"/>
  <c r="Z21" i="12" s="1"/>
  <c r="W21" i="12"/>
  <c r="Y20" i="12"/>
  <c r="Z20" i="12" s="1"/>
  <c r="X20" i="12"/>
  <c r="W20" i="12"/>
  <c r="Y19" i="12"/>
  <c r="X19" i="12"/>
  <c r="Z19" i="12" s="1"/>
  <c r="W19" i="12"/>
  <c r="Y18" i="12"/>
  <c r="Z18" i="12" s="1"/>
  <c r="X18" i="12"/>
  <c r="W18" i="12"/>
  <c r="Y17" i="12"/>
  <c r="X17" i="12"/>
  <c r="Z17" i="12" s="1"/>
  <c r="W17" i="12"/>
  <c r="Y16" i="12"/>
  <c r="Z16" i="12" s="1"/>
  <c r="X16" i="12"/>
  <c r="W16" i="12"/>
  <c r="Y15" i="12"/>
  <c r="X15" i="12"/>
  <c r="Z15" i="12" s="1"/>
  <c r="W15" i="12"/>
  <c r="Y14" i="12"/>
  <c r="Z14" i="12" s="1"/>
  <c r="X14" i="12"/>
  <c r="W14" i="12"/>
  <c r="Y13" i="12"/>
  <c r="X13" i="12"/>
  <c r="Z13" i="12" s="1"/>
  <c r="W13" i="12"/>
  <c r="Y12" i="12"/>
  <c r="Z12" i="12" s="1"/>
  <c r="X12" i="12"/>
  <c r="W12" i="12"/>
  <c r="Y11" i="12"/>
  <c r="X11" i="12"/>
  <c r="Z11" i="12" s="1"/>
  <c r="W11" i="12"/>
  <c r="Y10" i="12"/>
  <c r="Z10" i="12" s="1"/>
  <c r="X10" i="12"/>
  <c r="W10" i="12"/>
  <c r="Y9" i="12"/>
  <c r="X9" i="12"/>
  <c r="Z9" i="12" s="1"/>
  <c r="W9" i="12"/>
  <c r="Y8" i="12"/>
  <c r="Z8" i="12" s="1"/>
  <c r="X8" i="12"/>
  <c r="W8" i="12"/>
  <c r="Y7" i="12"/>
  <c r="X7" i="12"/>
  <c r="Z7" i="12" s="1"/>
  <c r="W7" i="12"/>
  <c r="Y6" i="12"/>
  <c r="Z6" i="12" s="1"/>
  <c r="X6" i="12"/>
  <c r="W6" i="12"/>
  <c r="Y5" i="12"/>
  <c r="X5" i="12"/>
  <c r="Z5" i="12" s="1"/>
  <c r="W5" i="12"/>
  <c r="AC13" i="2"/>
  <c r="Z13" i="2"/>
  <c r="AA13" i="2" s="1"/>
  <c r="AB13" i="2" s="1"/>
  <c r="Y13" i="2"/>
  <c r="X13" i="2"/>
  <c r="W13" i="2"/>
  <c r="V13" i="2"/>
  <c r="B13" i="2"/>
  <c r="AC12" i="2"/>
  <c r="Y12" i="2"/>
  <c r="Z12" i="2" s="1"/>
  <c r="AA12" i="2" s="1"/>
  <c r="AB12" i="2" s="1"/>
  <c r="W12" i="2"/>
  <c r="V12" i="2"/>
  <c r="X12" i="2" s="1"/>
  <c r="B12" i="2"/>
  <c r="AC11" i="2"/>
  <c r="Z11" i="2"/>
  <c r="AA11" i="2" s="1"/>
  <c r="AB11" i="2" s="1"/>
  <c r="Y11" i="2"/>
  <c r="X11" i="2"/>
  <c r="W11" i="2"/>
  <c r="V11" i="2"/>
  <c r="B11" i="2"/>
  <c r="AC10" i="2"/>
  <c r="Y10" i="2"/>
  <c r="Z10" i="2" s="1"/>
  <c r="AA10" i="2" s="1"/>
  <c r="AB10" i="2" s="1"/>
  <c r="W10" i="2"/>
  <c r="X10" i="2" s="1"/>
  <c r="V10" i="2"/>
  <c r="B10" i="2"/>
  <c r="AC9" i="2"/>
  <c r="Z9" i="2"/>
  <c r="AA9" i="2" s="1"/>
  <c r="AB9" i="2" s="1"/>
  <c r="Y9" i="2"/>
  <c r="W9" i="2"/>
  <c r="V9" i="2"/>
  <c r="X9" i="2" s="1"/>
  <c r="AC8" i="2"/>
  <c r="Z8" i="2"/>
  <c r="AA8" i="2" s="1"/>
  <c r="AB8" i="2" s="1"/>
  <c r="Y8" i="2"/>
  <c r="W8" i="2"/>
  <c r="V8" i="2"/>
  <c r="X8" i="2" s="1"/>
  <c r="AC7" i="2"/>
  <c r="Z7" i="2"/>
  <c r="AA7" i="2" s="1"/>
  <c r="AB7" i="2" s="1"/>
  <c r="Y7" i="2"/>
  <c r="W7" i="2"/>
  <c r="V7" i="2"/>
  <c r="X7" i="2" s="1"/>
  <c r="B7" i="2"/>
  <c r="AC6" i="2"/>
  <c r="Y6" i="2"/>
  <c r="Z6" i="2" s="1"/>
  <c r="AA6" i="2" s="1"/>
  <c r="AB6" i="2" s="1"/>
  <c r="W6" i="2"/>
  <c r="V6" i="2"/>
  <c r="X6" i="2" s="1"/>
  <c r="B6" i="2"/>
  <c r="AC5" i="2"/>
  <c r="Y5" i="2"/>
  <c r="Z5" i="2" s="1"/>
  <c r="AA5" i="2" s="1"/>
  <c r="AB5" i="2" s="1"/>
  <c r="W5" i="2"/>
  <c r="V5" i="2"/>
  <c r="X5" i="2" s="1"/>
  <c r="B5" i="2"/>
  <c r="W97" i="11"/>
  <c r="V97" i="11"/>
  <c r="U97" i="11"/>
  <c r="W96" i="11"/>
  <c r="V96" i="11"/>
  <c r="U96" i="11"/>
  <c r="W95" i="11"/>
  <c r="V95" i="11"/>
  <c r="U95" i="11"/>
  <c r="V94" i="11"/>
  <c r="U94" i="11"/>
  <c r="W94" i="11" s="1"/>
  <c r="V93" i="11"/>
  <c r="U93" i="11"/>
  <c r="W93" i="11" s="1"/>
  <c r="V92" i="11"/>
  <c r="U92" i="11"/>
  <c r="W92" i="11" s="1"/>
  <c r="V91" i="11"/>
  <c r="U91" i="11"/>
  <c r="W91" i="11" s="1"/>
  <c r="V90" i="11"/>
  <c r="W90" i="11" s="1"/>
  <c r="U90" i="11"/>
  <c r="W89" i="11"/>
  <c r="V89" i="11"/>
  <c r="U89" i="11"/>
  <c r="W88" i="11"/>
  <c r="V88" i="11"/>
  <c r="U88" i="11"/>
  <c r="W87" i="11"/>
  <c r="V87" i="11"/>
  <c r="U87" i="11"/>
  <c r="V86" i="11"/>
  <c r="U86" i="11"/>
  <c r="W86" i="11" s="1"/>
  <c r="V85" i="11"/>
  <c r="U85" i="11"/>
  <c r="W85" i="11" s="1"/>
  <c r="V84" i="11"/>
  <c r="U84" i="11"/>
  <c r="W84" i="11" s="1"/>
  <c r="V83" i="11"/>
  <c r="U83" i="11"/>
  <c r="W83" i="11" s="1"/>
  <c r="V82" i="11"/>
  <c r="W82" i="11" s="1"/>
  <c r="U82" i="11"/>
  <c r="W81" i="11"/>
  <c r="V81" i="11"/>
  <c r="U81" i="11"/>
  <c r="W80" i="11"/>
  <c r="V80" i="11"/>
  <c r="U80" i="11"/>
  <c r="W79" i="11"/>
  <c r="V79" i="11"/>
  <c r="U79" i="11"/>
  <c r="V77" i="11"/>
  <c r="U77" i="11"/>
  <c r="W77" i="11" s="1"/>
  <c r="V76" i="11"/>
  <c r="U76" i="11"/>
  <c r="W76" i="11" s="1"/>
  <c r="V75" i="11"/>
  <c r="U75" i="11"/>
  <c r="W75" i="11" s="1"/>
  <c r="V74" i="11"/>
  <c r="U74" i="11"/>
  <c r="W74" i="11" s="1"/>
  <c r="V73" i="11"/>
  <c r="W73" i="11" s="1"/>
  <c r="U73" i="11"/>
  <c r="V72" i="11"/>
  <c r="U72" i="11"/>
  <c r="W72" i="11" s="1"/>
  <c r="W71" i="11"/>
  <c r="V71" i="11"/>
  <c r="U71" i="11"/>
  <c r="W70" i="11"/>
  <c r="V70" i="11"/>
  <c r="U70" i="11"/>
  <c r="V69" i="11"/>
  <c r="U69" i="11"/>
  <c r="W69" i="11" s="1"/>
  <c r="V68" i="11"/>
  <c r="U68" i="11"/>
  <c r="W68" i="11" s="1"/>
  <c r="V67" i="11"/>
  <c r="U67" i="11"/>
  <c r="W67" i="11" s="1"/>
  <c r="V65" i="11"/>
  <c r="U65" i="11"/>
  <c r="W65" i="11" s="1"/>
  <c r="V61" i="11"/>
  <c r="W61" i="11" s="1"/>
  <c r="U61" i="11"/>
  <c r="V59" i="11"/>
  <c r="U59" i="11"/>
  <c r="W59" i="11" s="1"/>
  <c r="W57" i="11"/>
  <c r="V57" i="11"/>
  <c r="U57" i="11"/>
  <c r="W56" i="11"/>
  <c r="V56" i="11"/>
  <c r="U56" i="11"/>
  <c r="V55" i="11"/>
  <c r="U55" i="11"/>
  <c r="W55" i="11" s="1"/>
  <c r="V54" i="11"/>
  <c r="U54" i="11"/>
  <c r="W54" i="11" s="1"/>
  <c r="V53" i="11"/>
  <c r="U53" i="11"/>
  <c r="W53" i="11" s="1"/>
  <c r="V52" i="11"/>
  <c r="U52" i="11"/>
  <c r="W52" i="11" s="1"/>
  <c r="V51" i="11"/>
  <c r="W51" i="11" s="1"/>
  <c r="U51" i="11"/>
  <c r="V50" i="11"/>
  <c r="U50" i="11"/>
  <c r="W50" i="11" s="1"/>
  <c r="W49" i="11"/>
  <c r="V49" i="11"/>
  <c r="U49" i="11"/>
  <c r="W48" i="11"/>
  <c r="V48" i="11"/>
  <c r="U48" i="11"/>
  <c r="V47" i="11"/>
  <c r="U47" i="11"/>
  <c r="W47" i="11" s="1"/>
  <c r="V46" i="11"/>
  <c r="U46" i="11"/>
  <c r="W46" i="11" s="1"/>
  <c r="X44" i="11"/>
  <c r="Y44" i="11" s="1"/>
  <c r="Z44" i="11" s="1"/>
  <c r="AA44" i="11" s="1"/>
  <c r="W44" i="11"/>
  <c r="V44" i="11"/>
  <c r="U44" i="11"/>
  <c r="W43" i="11"/>
  <c r="V43" i="11"/>
  <c r="U43" i="11"/>
  <c r="V42" i="11"/>
  <c r="U42" i="11"/>
  <c r="W42" i="11" s="1"/>
  <c r="V40" i="11"/>
  <c r="U40" i="11"/>
  <c r="W40" i="11" s="1"/>
  <c r="V39" i="11"/>
  <c r="U39" i="11"/>
  <c r="W39" i="11" s="1"/>
  <c r="V37" i="11"/>
  <c r="U37" i="11"/>
  <c r="W37" i="11" s="1"/>
  <c r="V34" i="11"/>
  <c r="W34" i="11" s="1"/>
  <c r="U34" i="11"/>
  <c r="V33" i="11"/>
  <c r="U33" i="11"/>
  <c r="W33" i="11" s="1"/>
  <c r="W32" i="11"/>
  <c r="V32" i="11"/>
  <c r="U32" i="11"/>
  <c r="W31" i="11"/>
  <c r="V31" i="11"/>
  <c r="U31" i="11"/>
  <c r="V30" i="11"/>
  <c r="U30" i="11"/>
  <c r="W30" i="11" s="1"/>
  <c r="V29" i="11"/>
  <c r="U29" i="11"/>
  <c r="W29" i="11" s="1"/>
  <c r="V28" i="11"/>
  <c r="U28" i="11"/>
  <c r="W28" i="11" s="1"/>
  <c r="V27" i="11"/>
  <c r="W27" i="11" s="1"/>
  <c r="U27" i="11"/>
  <c r="V25" i="11"/>
  <c r="W25" i="11" s="1"/>
  <c r="U25" i="11"/>
  <c r="V23" i="11"/>
  <c r="U23" i="11"/>
  <c r="W23" i="11" s="1"/>
  <c r="X22" i="11"/>
  <c r="Y22" i="11" s="1"/>
  <c r="Z22" i="11" s="1"/>
  <c r="AA22" i="11" s="1"/>
  <c r="V19" i="11"/>
  <c r="U19" i="11"/>
  <c r="W19" i="11" s="1"/>
  <c r="V18" i="11"/>
  <c r="W18" i="11" s="1"/>
  <c r="U18" i="11"/>
  <c r="V17" i="11"/>
  <c r="W17" i="11" s="1"/>
  <c r="U17" i="11"/>
  <c r="V16" i="11"/>
  <c r="U16" i="11"/>
  <c r="W16" i="11" s="1"/>
  <c r="X15" i="11"/>
  <c r="Y15" i="11" s="1"/>
  <c r="Z15" i="11" s="1"/>
  <c r="AA15" i="11" s="1"/>
  <c r="V15" i="11"/>
  <c r="U15" i="11"/>
  <c r="W15" i="11" s="1"/>
  <c r="V13" i="11"/>
  <c r="W13" i="11" s="1"/>
  <c r="U13" i="11"/>
  <c r="V11" i="11"/>
  <c r="W11" i="11" s="1"/>
  <c r="U11" i="11"/>
  <c r="V10" i="11"/>
  <c r="U10" i="11"/>
  <c r="W10" i="11" s="1"/>
  <c r="W8" i="11"/>
  <c r="V8" i="11"/>
  <c r="U8" i="11"/>
  <c r="W7" i="11"/>
  <c r="V7" i="11"/>
  <c r="U7" i="11"/>
  <c r="V6" i="11"/>
  <c r="U6" i="11"/>
  <c r="W6" i="11" s="1"/>
  <c r="V5" i="11"/>
  <c r="U5" i="11"/>
  <c r="W5" i="11" s="1"/>
  <c r="V4" i="11"/>
  <c r="U4" i="11"/>
  <c r="W4" i="11" s="1"/>
  <c r="AG10" i="10"/>
  <c r="AH10" i="10" s="1"/>
  <c r="AF10" i="10"/>
  <c r="AD10" i="10"/>
  <c r="AE10" i="10" s="1"/>
  <c r="AC10" i="10"/>
  <c r="AH9" i="10"/>
  <c r="AG9" i="10"/>
  <c r="AF9" i="10"/>
  <c r="AE9" i="10"/>
  <c r="AD9" i="10"/>
  <c r="AC9" i="10"/>
  <c r="AH8" i="10"/>
  <c r="AG8" i="10"/>
  <c r="AF8" i="10"/>
  <c r="AD8" i="10"/>
  <c r="AC8" i="10"/>
  <c r="AE8" i="10" s="1"/>
  <c r="AB8" i="10"/>
  <c r="AG7" i="10"/>
  <c r="AH7" i="10" s="1"/>
  <c r="AF7" i="10"/>
  <c r="AD7" i="10"/>
  <c r="AC7" i="10"/>
  <c r="AE7" i="10" s="1"/>
  <c r="AH6" i="10"/>
  <c r="AG6" i="10"/>
  <c r="AF6" i="10"/>
  <c r="AE6" i="10"/>
  <c r="AD6" i="10"/>
  <c r="AC6" i="10"/>
  <c r="AG5" i="10"/>
  <c r="AH5" i="10" s="1"/>
  <c r="AF5" i="10"/>
  <c r="AD5" i="10"/>
  <c r="AC5" i="10"/>
  <c r="AE5" i="10" s="1"/>
  <c r="AC12" i="1"/>
  <c r="AD12" i="1" s="1"/>
  <c r="W12" i="1"/>
  <c r="V12" i="1"/>
  <c r="X12" i="1" s="1"/>
  <c r="U12" i="1"/>
  <c r="AC11" i="1"/>
  <c r="X11" i="1"/>
  <c r="W11" i="1"/>
  <c r="V11" i="1"/>
  <c r="U11" i="1"/>
  <c r="AC10" i="1"/>
  <c r="X10" i="1"/>
  <c r="W10" i="1"/>
  <c r="V10" i="1"/>
  <c r="U10" i="1"/>
  <c r="AC9" i="1"/>
  <c r="W9" i="1"/>
  <c r="V9" i="1"/>
  <c r="X9" i="1" s="1"/>
  <c r="AC8" i="1"/>
  <c r="Z8" i="1"/>
  <c r="AA8" i="1" s="1"/>
  <c r="AB8" i="1" s="1"/>
  <c r="Y8" i="1"/>
  <c r="W8" i="1"/>
  <c r="V8" i="1"/>
  <c r="X8" i="1" s="1"/>
  <c r="B8" i="1"/>
  <c r="AD7" i="1"/>
  <c r="AC7" i="1"/>
  <c r="Z7" i="1"/>
  <c r="AA7" i="1" s="1"/>
  <c r="AB7" i="1" s="1"/>
  <c r="Y7" i="1"/>
  <c r="W7" i="1"/>
  <c r="V7" i="1"/>
  <c r="X7" i="1" s="1"/>
  <c r="B7" i="1"/>
  <c r="AC6" i="1"/>
  <c r="Y6" i="1"/>
  <c r="Z6" i="1" s="1"/>
  <c r="AA6" i="1" s="1"/>
  <c r="AB6" i="1" s="1"/>
  <c r="X6" i="1"/>
  <c r="W6" i="1"/>
  <c r="V6" i="1"/>
  <c r="B6" i="1"/>
  <c r="AC5" i="1"/>
  <c r="Y5" i="1"/>
  <c r="Z5" i="1" s="1"/>
  <c r="AA5" i="1" s="1"/>
  <c r="AB5" i="1" s="1"/>
  <c r="W5" i="1"/>
  <c r="V5" i="1"/>
  <c r="X5" i="1" s="1"/>
  <c r="B5" i="1"/>
</calcChain>
</file>

<file path=xl/sharedStrings.xml><?xml version="1.0" encoding="utf-8"?>
<sst xmlns="http://schemas.openxmlformats.org/spreadsheetml/2006/main" count="1143" uniqueCount="278">
  <si>
    <t>Supplementary Water chemistry data table for Rosen et al. 2020</t>
  </si>
  <si>
    <t>Each tab has data for either brine or brackish and freshwater from each basin and different time periods</t>
  </si>
  <si>
    <t xml:space="preserve">Some data are available in publications and other databases such as the California Division of Water Resources online database </t>
  </si>
  <si>
    <t>Tab are:</t>
  </si>
  <si>
    <t>DH-3</t>
  </si>
  <si>
    <t>DH-4</t>
  </si>
  <si>
    <t>EW well field on nothern margin of BDL</t>
  </si>
  <si>
    <t>Historic data from Alluvial fan wells in the BDL watershed</t>
  </si>
  <si>
    <t>Historic Bristol Dry Lake  (BDL) Brines</t>
  </si>
  <si>
    <t xml:space="preserve">Historic Cadiz Dry Lake (CDL) Brine </t>
  </si>
  <si>
    <t>Recent brine chemistry from  wells in the CDL playa center collected by Standard Lithium Ltd.</t>
  </si>
  <si>
    <t>Historic data from Alluvial fan wells in the CDL watershed</t>
  </si>
  <si>
    <t>Historic Danby Dry Lake  (DDL) Brines</t>
  </si>
  <si>
    <t>Historic data from Alluvial fan wells in the DDL watershed</t>
  </si>
  <si>
    <t>Historic Bristol Dry Lake Brine data</t>
  </si>
  <si>
    <t>Br-2-1 215 ft</t>
  </si>
  <si>
    <t>--</t>
  </si>
  <si>
    <t>Br-2-2 495 ft</t>
  </si>
  <si>
    <t>Shallow well (04N12E06R001S)</t>
  </si>
  <si>
    <t>04N12E06R001S</t>
  </si>
  <si>
    <t>04N12E05A001S</t>
  </si>
  <si>
    <t>05N12E32G001S</t>
  </si>
  <si>
    <t>Sample ID</t>
  </si>
  <si>
    <t>Well ID</t>
  </si>
  <si>
    <t>Date</t>
  </si>
  <si>
    <t>Calcium</t>
  </si>
  <si>
    <t>Magnesium</t>
  </si>
  <si>
    <t>Sodium</t>
  </si>
  <si>
    <t>Potassium</t>
  </si>
  <si>
    <t>Bicarbonate</t>
  </si>
  <si>
    <t>Sulfate</t>
  </si>
  <si>
    <t>Chloride</t>
  </si>
  <si>
    <t>pH</t>
  </si>
  <si>
    <t>Nitrate</t>
  </si>
  <si>
    <t>Silica</t>
  </si>
  <si>
    <t>Lithium</t>
  </si>
  <si>
    <t>Boron</t>
  </si>
  <si>
    <t>Strontium</t>
  </si>
  <si>
    <t>Fluoride</t>
  </si>
  <si>
    <t>Iron</t>
  </si>
  <si>
    <t>TDS</t>
  </si>
  <si>
    <t>ppm</t>
  </si>
  <si>
    <t>mg/L</t>
  </si>
  <si>
    <t>for Figures 1-5</t>
  </si>
  <si>
    <t>Data in Red are calculated or change to complete or balance ion balances of cations and anions</t>
  </si>
  <si>
    <t>Cations</t>
  </si>
  <si>
    <t xml:space="preserve">Anions </t>
  </si>
  <si>
    <t>Ion balance</t>
  </si>
  <si>
    <t>Ion balance should equal 0 for a perfect balance.</t>
  </si>
  <si>
    <t>Depth</t>
  </si>
  <si>
    <t>sample type</t>
  </si>
  <si>
    <t>Density</t>
  </si>
  <si>
    <t>Temperature</t>
  </si>
  <si>
    <t>Carbonate</t>
  </si>
  <si>
    <t>Aluminum</t>
  </si>
  <si>
    <t>Barium</t>
  </si>
  <si>
    <t>Manganese</t>
  </si>
  <si>
    <t>Comment</t>
  </si>
  <si>
    <t>(Meters below land surface)</t>
  </si>
  <si>
    <t>(Feet below land surface)</t>
  </si>
  <si>
    <t/>
  </si>
  <si>
    <t>&lt;0.1</t>
  </si>
  <si>
    <t>&lt;0.2</t>
  </si>
  <si>
    <t>DH-2</t>
  </si>
  <si>
    <t>&lt;2</t>
  </si>
  <si>
    <t>&lt;0.02</t>
  </si>
  <si>
    <t>&lt;200</t>
  </si>
  <si>
    <t>Recent brine chemistry from  wells on the northern margin of  BDL collected by Standard Lithium Ltd.  EW wells</t>
  </si>
  <si>
    <t>EW-3</t>
  </si>
  <si>
    <t>EW-4</t>
  </si>
  <si>
    <t>EW-5</t>
  </si>
  <si>
    <t>EW-7</t>
  </si>
  <si>
    <t>KW</t>
  </si>
  <si>
    <t>Unknown</t>
  </si>
  <si>
    <t>Historic Bristol Dry Lake Alluvial Fan wells</t>
  </si>
  <si>
    <t>Ca.Salt Co. Well No. 1</t>
  </si>
  <si>
    <t>06N11E30X001S</t>
  </si>
  <si>
    <t>06N12E29P001S</t>
  </si>
  <si>
    <t>06N11E30F001S</t>
  </si>
  <si>
    <t>06N12E32R001S</t>
  </si>
  <si>
    <t>05N12E05B001S</t>
  </si>
  <si>
    <t xml:space="preserve"> 05/10/1954 </t>
  </si>
  <si>
    <t xml:space="preserve"> 09/15/1954 </t>
  </si>
  <si>
    <t> 05/23/1955</t>
  </si>
  <si>
    <t>&lt; R.L.</t>
  </si>
  <si>
    <t> 09/30/1955</t>
  </si>
  <si>
    <t xml:space="preserve"> 05/25/1956 </t>
  </si>
  <si>
    <t> 09/04/1958</t>
  </si>
  <si>
    <t xml:space="preserve"> 05/13/1961 </t>
  </si>
  <si>
    <t>06N12E35F001S</t>
  </si>
  <si>
    <t> 03/05/1957</t>
  </si>
  <si>
    <t>07N11E36D001S (well)</t>
  </si>
  <si>
    <t>07N11E36D001SS (spring)</t>
  </si>
  <si>
    <t>06N13E32M001S</t>
  </si>
  <si>
    <t>06N13E36Q001S</t>
  </si>
  <si>
    <t> 09/15/1954</t>
  </si>
  <si>
    <t> 05/14/1957</t>
  </si>
  <si>
    <t>06N14E32M001S</t>
  </si>
  <si>
    <t>06N14E32E001S</t>
  </si>
  <si>
    <t> 05/17/1960</t>
  </si>
  <si>
    <t> 09/20/1960</t>
  </si>
  <si>
    <t> 05/25/1962</t>
  </si>
  <si>
    <t> 05/11/1964</t>
  </si>
  <si>
    <t>05N13E22J001S</t>
  </si>
  <si>
    <t>08N12E20B001S</t>
  </si>
  <si>
    <t>08N12E26L001S</t>
  </si>
  <si>
    <t>CAD-H-2</t>
  </si>
  <si>
    <t>CAD-D-2</t>
  </si>
  <si>
    <t>CAD-D-1</t>
  </si>
  <si>
    <t>CAD-D-3</t>
  </si>
  <si>
    <t>CAD-D-4</t>
  </si>
  <si>
    <t>CAD-1</t>
  </si>
  <si>
    <t>CAD-B-1</t>
  </si>
  <si>
    <t>CAD-T-3</t>
  </si>
  <si>
    <t>CAD-H-1</t>
  </si>
  <si>
    <t>Historic Cadiz Dry Lake (CDL) Brine  wells</t>
  </si>
  <si>
    <t>Recent brine chemistry from  existing wells in the CDL playa center collected by Standard Lithium Ltd</t>
  </si>
  <si>
    <t>CADIZ DW#2</t>
  </si>
  <si>
    <t>DW-2</t>
  </si>
  <si>
    <t>CADIZ DW#4</t>
  </si>
  <si>
    <t>DW-4</t>
  </si>
  <si>
    <t>CADIZ DW#5</t>
  </si>
  <si>
    <t>DW-5</t>
  </si>
  <si>
    <t>CADIZ DW#6</t>
  </si>
  <si>
    <t>DW-6</t>
  </si>
  <si>
    <t>CADIZ DW#8</t>
  </si>
  <si>
    <t>DW-8</t>
  </si>
  <si>
    <t>CADIZ DW#9</t>
  </si>
  <si>
    <t>DW-9</t>
  </si>
  <si>
    <t>NHW-1</t>
  </si>
  <si>
    <t>HNW-1</t>
  </si>
  <si>
    <t>CADIZ HNW #1</t>
  </si>
  <si>
    <t>NHW-4</t>
  </si>
  <si>
    <t>HNW-4</t>
  </si>
  <si>
    <t>NHW-7</t>
  </si>
  <si>
    <t>HNW-7</t>
  </si>
  <si>
    <t>LW-1</t>
  </si>
  <si>
    <t xml:space="preserve">CADIZ LW#1 </t>
  </si>
  <si>
    <t>LW-10</t>
  </si>
  <si>
    <t>CADIZ LW#10</t>
  </si>
  <si>
    <t>LW-11</t>
  </si>
  <si>
    <t>CADIZ LW#11</t>
  </si>
  <si>
    <t>CADIZ LW#12</t>
  </si>
  <si>
    <t>LW-12</t>
  </si>
  <si>
    <t>LW-3</t>
  </si>
  <si>
    <t>CADIZ LW#3</t>
  </si>
  <si>
    <t>LW-4</t>
  </si>
  <si>
    <t>CADIZ LW#4</t>
  </si>
  <si>
    <t>LW-6</t>
  </si>
  <si>
    <t>CADIZ LW#6</t>
  </si>
  <si>
    <t>LW-7</t>
  </si>
  <si>
    <t>CADIZ LW#7</t>
  </si>
  <si>
    <t>LW-8</t>
  </si>
  <si>
    <t>CADIZ LW#8</t>
  </si>
  <si>
    <t>TW-1</t>
  </si>
  <si>
    <t>CADIZ TW#1</t>
  </si>
  <si>
    <t>TW-3</t>
  </si>
  <si>
    <t>CADIZ TW#3</t>
  </si>
  <si>
    <t>TW-4</t>
  </si>
  <si>
    <t>CADIZ TW#4</t>
  </si>
  <si>
    <t>CADIZ TW#5</t>
  </si>
  <si>
    <t>TW-5</t>
  </si>
  <si>
    <t>Well</t>
  </si>
  <si>
    <t>Sulfate*</t>
  </si>
  <si>
    <t>Boron*</t>
  </si>
  <si>
    <t>*Reported as "0" in Calzia and Moore (1980)</t>
  </si>
  <si>
    <t>Reference</t>
  </si>
  <si>
    <t>Calzia, J.P., and Moore, S.W., 1980, Geophysical, lithologic, and water-quality data from Cadiz Dry Lake, San Bernardino County, California. U.S. Geological Survey Open-File Report 80-273, https://doi.org/10.3133/ofr80273</t>
  </si>
  <si>
    <t>Br-1-2 504ft</t>
  </si>
  <si>
    <t xml:space="preserve">Sample Depth </t>
  </si>
  <si>
    <t>Meters</t>
  </si>
  <si>
    <t>Sample Depth</t>
  </si>
  <si>
    <t>Feet</t>
  </si>
  <si>
    <t>Br-1-1 95 ft</t>
  </si>
  <si>
    <t>Historic Cadiz Dry Lake(CDL) Alluvial Fan wells</t>
  </si>
  <si>
    <t>04N15E23X001S</t>
  </si>
  <si>
    <t>05N15E04B001S</t>
  </si>
  <si>
    <t>05N18E06P001S</t>
  </si>
  <si>
    <t>05N18E05X001SS</t>
  </si>
  <si>
    <t>04N15E24E001S</t>
  </si>
  <si>
    <t>05N14E15L001S</t>
  </si>
  <si>
    <t>Cadiz No. 2</t>
  </si>
  <si>
    <t>Archer Siding Well No 1</t>
  </si>
  <si>
    <t>Cadiz Well No. 1</t>
  </si>
  <si>
    <t>Cadiz Well No 1</t>
  </si>
  <si>
    <t>Burris Fresh Water Well</t>
  </si>
  <si>
    <t>Roy Tull Well No 1</t>
  </si>
  <si>
    <t>Historic Danby Dry Lake (DDL) Brine  wells</t>
  </si>
  <si>
    <t>Historic Danby Dry Lake (DDL) alluvial fan  wells</t>
  </si>
  <si>
    <t>02N17E23D003S</t>
  </si>
  <si>
    <t>02N17E23D001S</t>
  </si>
  <si>
    <t>02N18E32P001S</t>
  </si>
  <si>
    <t>02N18E35H001S</t>
  </si>
  <si>
    <t>02N18E35H002S</t>
  </si>
  <si>
    <t>02N18E35H003S</t>
  </si>
  <si>
    <t>01N21E05A001S</t>
  </si>
  <si>
    <t>DAN-1-1</t>
  </si>
  <si>
    <t>DAN-1-2A</t>
  </si>
  <si>
    <t>DAN-2-1</t>
  </si>
  <si>
    <t>DAN-2-2</t>
  </si>
  <si>
    <t>06N14E32N001S (Riddle)</t>
  </si>
  <si>
    <t>06N14E32M002S (Trailer Park Well)</t>
  </si>
  <si>
    <t>06N14E31A001S (McConnel Ranch Well)</t>
  </si>
  <si>
    <t>06N14E31J001S (Easley Well)</t>
  </si>
  <si>
    <t>Mg-Li geothermometry</t>
  </si>
  <si>
    <t>degrees Celsius</t>
  </si>
  <si>
    <t>Na-K</t>
  </si>
  <si>
    <t>&lt;150</t>
  </si>
  <si>
    <t>Cadiz No. 1</t>
  </si>
  <si>
    <t>Historic Well</t>
  </si>
  <si>
    <t>Ca. Salt Co. Well No.1</t>
  </si>
  <si>
    <t>Roy Tull Well No. 1</t>
  </si>
  <si>
    <t>Burris Freshwater Well</t>
  </si>
  <si>
    <t>Archer Siding Well No. 1</t>
  </si>
  <si>
    <t>Core and well, Calzia (1991)</t>
  </si>
  <si>
    <t>DAN-2</t>
  </si>
  <si>
    <t>DAN-1</t>
  </si>
  <si>
    <t>Core, (Bassett et al., 1964)</t>
  </si>
  <si>
    <t>Danby 2</t>
  </si>
  <si>
    <t>Core and well, Calzia and Moore (1980)</t>
  </si>
  <si>
    <t>06N14E31J001S</t>
  </si>
  <si>
    <t>Historic Spring</t>
  </si>
  <si>
    <t>07N11E36D001SS</t>
  </si>
  <si>
    <t>07N11E36D001S</t>
  </si>
  <si>
    <t>06N14E32M002S</t>
  </si>
  <si>
    <t>06N14E32N001S</t>
  </si>
  <si>
    <t>06N14E31A001S</t>
  </si>
  <si>
    <t>Current Well</t>
  </si>
  <si>
    <t>TW-2</t>
  </si>
  <si>
    <t>TT-2</t>
  </si>
  <si>
    <t>OW-3</t>
  </si>
  <si>
    <t>NCC Brackish Well</t>
  </si>
  <si>
    <t>MW-S19</t>
  </si>
  <si>
    <t>LW-9</t>
  </si>
  <si>
    <t>LW-5</t>
  </si>
  <si>
    <t>LW-2</t>
  </si>
  <si>
    <t>LW-1B</t>
  </si>
  <si>
    <t>LW-1A</t>
  </si>
  <si>
    <t>K-Well</t>
  </si>
  <si>
    <t>HNW-6</t>
  </si>
  <si>
    <t>HNW-5</t>
  </si>
  <si>
    <t>HNW-3</t>
  </si>
  <si>
    <t>HNW-2</t>
  </si>
  <si>
    <t>HAL-1-TW</t>
  </si>
  <si>
    <t>EW-6</t>
  </si>
  <si>
    <t>DW-7</t>
  </si>
  <si>
    <t>DW-4R</t>
  </si>
  <si>
    <t>DW-3R</t>
  </si>
  <si>
    <t>DW-3</t>
  </si>
  <si>
    <t>DW-1R</t>
  </si>
  <si>
    <t>DW-10</t>
  </si>
  <si>
    <t>DW-1</t>
  </si>
  <si>
    <t>New well (2017-2018)</t>
  </si>
  <si>
    <t>DH-6A</t>
  </si>
  <si>
    <t>DH-6</t>
  </si>
  <si>
    <t>DH-5A</t>
  </si>
  <si>
    <t>DH-5</t>
  </si>
  <si>
    <t>DH-1</t>
  </si>
  <si>
    <t>Danby 1</t>
  </si>
  <si>
    <t>Core, (Rosen, 1991)</t>
  </si>
  <si>
    <t>CAES 2</t>
  </si>
  <si>
    <t>CAES 1</t>
  </si>
  <si>
    <t>Cadiz 1</t>
  </si>
  <si>
    <t>Bristol 2</t>
  </si>
  <si>
    <t>Bristol 1</t>
  </si>
  <si>
    <t>Core and well, Calzia (1979)</t>
  </si>
  <si>
    <t>BDL Test Well 2</t>
  </si>
  <si>
    <t>BDL Test Well 1</t>
  </si>
  <si>
    <t>Site IDs for Figures 3-5</t>
  </si>
  <si>
    <t>Yes</t>
  </si>
  <si>
    <t>No</t>
  </si>
  <si>
    <t>Well/Core Name</t>
  </si>
  <si>
    <t>ID number in figures 3 - 5</t>
  </si>
  <si>
    <t>Longitude WGS 84 Datum</t>
  </si>
  <si>
    <t>Latitude WGS 84 Datum</t>
  </si>
  <si>
    <t>Reference and well type</t>
  </si>
  <si>
    <t>no</t>
  </si>
  <si>
    <t>Water Chemistry Data Available?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</si>
</sst>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4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rgb="FF2F4F4F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DCDCDC"/>
        <bgColor indexed="64"/>
      </patternFill>
    </fill>
    <fill>
      <patternFill patternType="solid">
        <fgColor theme="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15">
    <xf numFmtId="0" fontId="0" fillId="0" borderId="0" xfId="0"/>
    <xf numFmtId="14" fontId="0" fillId="0" borderId="0" xfId="0" applyNumberFormat="1"/>
    <xf numFmtId="0" fontId="1" fillId="0" borderId="0" xfId="0" applyFont="1"/>
    <xf numFmtId="0" fontId="0" fillId="0" borderId="0" xfId="0" applyAlignment="1">
      <alignment vertical="top"/>
    </xf>
    <xf numFmtId="0" fontId="0" fillId="0" borderId="0" xfId="0" applyAlignment="1">
      <alignment vertical="top" wrapText="1"/>
    </xf>
    <xf numFmtId="1" fontId="0" fillId="0" borderId="0" xfId="0" applyNumberFormat="1"/>
    <xf numFmtId="164" fontId="0" fillId="0" borderId="0" xfId="0" applyNumberFormat="1"/>
    <xf numFmtId="0" fontId="2" fillId="0" borderId="0" xfId="1" applyAlignment="1">
      <alignment vertical="center"/>
    </xf>
    <xf numFmtId="1" fontId="0" fillId="0" borderId="0" xfId="0" applyNumberFormat="1" applyAlignment="1">
      <alignment vertical="top"/>
    </xf>
    <xf numFmtId="0" fontId="0" fillId="0" borderId="0" xfId="0" applyProtection="1">
      <protection locked="0"/>
    </xf>
    <xf numFmtId="49" fontId="0" fillId="0" borderId="0" xfId="0" applyNumberFormat="1" applyProtection="1">
      <protection locked="0"/>
    </xf>
    <xf numFmtId="0" fontId="3" fillId="2" borderId="0" xfId="0" applyFont="1" applyFill="1" applyProtection="1">
      <protection locked="0"/>
    </xf>
    <xf numFmtId="0" fontId="0" fillId="3" borderId="0" xfId="0" applyFill="1"/>
    <xf numFmtId="0" fontId="0" fillId="3" borderId="0" xfId="0" applyFill="1" applyAlignment="1">
      <alignment horizontal="center"/>
    </xf>
    <xf numFmtId="0" fontId="0" fillId="0" borderId="0" xfId="0" applyAlignment="1" applyProtection="1">
      <alignment horizontal="center"/>
      <protection locked="0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0-0000-0000-000000000000}">
  <dimension ref="A2:B17"/>
  <sheetViews>
    <sheetView workbookViewId="0"/>
  </sheetViews>
  <sheetFormatPr defaultRowHeight="15" x14ac:dyDescent="0.25"/>
  <sheetData>
    <row r="2" spans="1:2" x14ac:dyDescent="0.25">
      <c r="A2" t="s">
        <v>0</v>
      </c>
    </row>
    <row r="3" spans="1:2" x14ac:dyDescent="0.25">
      <c r="A3" t="s">
        <v>1</v>
      </c>
    </row>
    <row r="4" spans="1:2" x14ac:dyDescent="0.25">
      <c r="A4" t="s">
        <v>2</v>
      </c>
    </row>
    <row r="5" spans="1:2" x14ac:dyDescent="0.25">
      <c r="A5" t="s">
        <v>3</v>
      </c>
    </row>
    <row r="6" spans="1:2" x14ac:dyDescent="0.25">
      <c r="A6" t="s">
        <v>268</v>
      </c>
    </row>
    <row r="7" spans="1:2" x14ac:dyDescent="0.25">
      <c r="A7" t="s">
        <v>8</v>
      </c>
    </row>
    <row r="8" spans="1:2" x14ac:dyDescent="0.25">
      <c r="A8" t="s">
        <v>6</v>
      </c>
    </row>
    <row r="9" spans="1:2" x14ac:dyDescent="0.25">
      <c r="A9" t="s">
        <v>7</v>
      </c>
    </row>
    <row r="10" spans="1:2" x14ac:dyDescent="0.25">
      <c r="A10" t="s">
        <v>9</v>
      </c>
    </row>
    <row r="11" spans="1:2" x14ac:dyDescent="0.25">
      <c r="A11" t="s">
        <v>10</v>
      </c>
    </row>
    <row r="12" spans="1:2" x14ac:dyDescent="0.25">
      <c r="A12" t="s">
        <v>11</v>
      </c>
    </row>
    <row r="13" spans="1:2" x14ac:dyDescent="0.25">
      <c r="A13" t="s">
        <v>12</v>
      </c>
    </row>
    <row r="14" spans="1:2" x14ac:dyDescent="0.25">
      <c r="A14" t="s">
        <v>13</v>
      </c>
    </row>
    <row r="16" spans="1:2" x14ac:dyDescent="0.25">
      <c r="B16" s="2" t="s">
        <v>44</v>
      </c>
    </row>
    <row r="17" spans="2:2" x14ac:dyDescent="0.25">
      <c r="B17" t="s">
        <v>48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0-0000-0000-000000000000}">
  <dimension ref="A1:Y14"/>
  <sheetViews>
    <sheetView workbookViewId="0"/>
  </sheetViews>
  <sheetFormatPr defaultRowHeight="15" x14ac:dyDescent="0.25"/>
  <sheetData>
    <row r="1" spans="1:25" x14ac:dyDescent="0.25">
      <c r="A1" t="s">
        <v>188</v>
      </c>
      <c r="B1" s="5"/>
    </row>
    <row r="2" spans="1:25" x14ac:dyDescent="0.25">
      <c r="B2" s="5"/>
    </row>
    <row r="3" spans="1:25" x14ac:dyDescent="0.25">
      <c r="B3" s="5"/>
      <c r="C3" t="s">
        <v>22</v>
      </c>
      <c r="D3" t="s">
        <v>23</v>
      </c>
      <c r="E3" t="s">
        <v>24</v>
      </c>
      <c r="F3" t="s">
        <v>32</v>
      </c>
      <c r="G3" t="s">
        <v>27</v>
      </c>
      <c r="H3" t="s">
        <v>25</v>
      </c>
      <c r="I3" t="s">
        <v>26</v>
      </c>
      <c r="J3" t="s">
        <v>28</v>
      </c>
      <c r="K3" t="s">
        <v>29</v>
      </c>
      <c r="L3" t="s">
        <v>30</v>
      </c>
      <c r="M3" t="s">
        <v>31</v>
      </c>
      <c r="N3" t="s">
        <v>35</v>
      </c>
      <c r="O3" t="s">
        <v>36</v>
      </c>
      <c r="P3" t="s">
        <v>38</v>
      </c>
      <c r="Q3" t="s">
        <v>37</v>
      </c>
      <c r="R3" t="s">
        <v>33</v>
      </c>
      <c r="S3" t="s">
        <v>34</v>
      </c>
      <c r="T3" t="s">
        <v>39</v>
      </c>
      <c r="U3" t="s">
        <v>40</v>
      </c>
      <c r="V3" t="s">
        <v>45</v>
      </c>
      <c r="W3" t="s">
        <v>46</v>
      </c>
      <c r="X3" t="s">
        <v>47</v>
      </c>
    </row>
    <row r="4" spans="1:25" x14ac:dyDescent="0.25">
      <c r="B4" s="5"/>
      <c r="D4" t="s">
        <v>43</v>
      </c>
      <c r="G4" t="s">
        <v>41</v>
      </c>
      <c r="H4" t="s">
        <v>41</v>
      </c>
      <c r="I4" t="s">
        <v>41</v>
      </c>
      <c r="J4" t="s">
        <v>41</v>
      </c>
      <c r="K4" t="s">
        <v>41</v>
      </c>
      <c r="L4" t="s">
        <v>41</v>
      </c>
      <c r="M4" t="s">
        <v>41</v>
      </c>
      <c r="N4" t="s">
        <v>41</v>
      </c>
      <c r="O4" t="s">
        <v>41</v>
      </c>
      <c r="P4" t="s">
        <v>41</v>
      </c>
      <c r="Q4" t="s">
        <v>41</v>
      </c>
      <c r="R4" t="s">
        <v>41</v>
      </c>
      <c r="S4" t="s">
        <v>41</v>
      </c>
      <c r="T4" t="s">
        <v>41</v>
      </c>
      <c r="U4" t="s">
        <v>42</v>
      </c>
      <c r="Y4" s="3"/>
    </row>
    <row r="5" spans="1:25" x14ac:dyDescent="0.25">
      <c r="C5" t="s">
        <v>189</v>
      </c>
      <c r="D5">
        <v>101</v>
      </c>
      <c r="E5" s="1">
        <v>19161</v>
      </c>
      <c r="F5">
        <v>7.6</v>
      </c>
      <c r="G5">
        <v>7420</v>
      </c>
      <c r="H5">
        <v>640</v>
      </c>
      <c r="I5">
        <v>45</v>
      </c>
      <c r="K5">
        <v>103.7</v>
      </c>
      <c r="L5">
        <v>1100</v>
      </c>
      <c r="M5">
        <v>11700</v>
      </c>
      <c r="O5">
        <v>0.9</v>
      </c>
      <c r="P5">
        <v>9</v>
      </c>
      <c r="R5">
        <v>6.8</v>
      </c>
      <c r="U5">
        <v>21600</v>
      </c>
      <c r="V5">
        <f>(G5/22.98977)+(H5/20.04)+(I5/12.1525)+(J5/39.098)</f>
        <v>358.39131976603545</v>
      </c>
      <c r="W5">
        <f>(K5/61.0171)+(L5/48.0288)+(M5/35.453)</f>
        <v>354.61683373033105</v>
      </c>
      <c r="X5">
        <f>(V5-W5)/(V5+W5)</f>
        <v>5.2937487701865864E-3</v>
      </c>
    </row>
    <row r="6" spans="1:25" x14ac:dyDescent="0.25">
      <c r="C6" t="s">
        <v>190</v>
      </c>
      <c r="D6">
        <v>102</v>
      </c>
      <c r="E6" s="1">
        <v>19161</v>
      </c>
      <c r="F6">
        <v>7.6</v>
      </c>
      <c r="G6">
        <v>7425</v>
      </c>
      <c r="H6">
        <v>640</v>
      </c>
      <c r="I6">
        <v>45.1</v>
      </c>
      <c r="K6">
        <v>103.7</v>
      </c>
      <c r="L6">
        <v>1103</v>
      </c>
      <c r="M6">
        <v>11700</v>
      </c>
      <c r="O6">
        <v>0.9</v>
      </c>
      <c r="P6">
        <v>9</v>
      </c>
      <c r="R6">
        <v>6.8</v>
      </c>
      <c r="U6">
        <v>21640</v>
      </c>
      <c r="V6">
        <f t="shared" ref="V6:V14" si="0">(G6/22.98977)+(H6/20.04)+(I6/12.1525)+(J6/39.098)</f>
        <v>358.61703656479528</v>
      </c>
      <c r="W6">
        <f t="shared" ref="W6:W14" si="1">(K6/61.0171)+(L6/48.0288)+(M6/35.453)</f>
        <v>354.67929625281755</v>
      </c>
      <c r="X6">
        <f t="shared" ref="X6:X14" si="2">(V6-W6)/(V6+W6)</f>
        <v>5.5204830458375556E-3</v>
      </c>
    </row>
    <row r="7" spans="1:25" x14ac:dyDescent="0.25">
      <c r="C7" t="s">
        <v>191</v>
      </c>
      <c r="D7">
        <v>100</v>
      </c>
      <c r="E7" s="1">
        <v>17459</v>
      </c>
      <c r="F7">
        <v>7.7</v>
      </c>
      <c r="G7">
        <v>10500</v>
      </c>
      <c r="H7">
        <v>662</v>
      </c>
      <c r="I7">
        <v>81</v>
      </c>
      <c r="K7">
        <v>59.78</v>
      </c>
      <c r="L7">
        <v>1140</v>
      </c>
      <c r="M7">
        <v>16500</v>
      </c>
      <c r="V7">
        <f t="shared" si="0"/>
        <v>496.42410975756775</v>
      </c>
      <c r="W7">
        <f t="shared" si="1"/>
        <v>490.12038616552252</v>
      </c>
      <c r="X7">
        <f t="shared" si="2"/>
        <v>6.389700229533956E-3</v>
      </c>
    </row>
    <row r="8" spans="1:25" x14ac:dyDescent="0.25">
      <c r="C8" t="s">
        <v>192</v>
      </c>
      <c r="D8">
        <v>85</v>
      </c>
      <c r="E8" s="1">
        <v>3905</v>
      </c>
      <c r="G8">
        <v>195</v>
      </c>
      <c r="H8">
        <v>8.8000000000000007</v>
      </c>
      <c r="I8">
        <v>23</v>
      </c>
      <c r="K8">
        <v>190.32</v>
      </c>
      <c r="L8">
        <v>186</v>
      </c>
      <c r="M8">
        <v>119</v>
      </c>
      <c r="U8">
        <v>628</v>
      </c>
      <c r="V8">
        <f t="shared" si="0"/>
        <v>10.813769975388746</v>
      </c>
      <c r="W8">
        <f t="shared" si="1"/>
        <v>10.348358584175552</v>
      </c>
      <c r="X8">
        <f t="shared" si="2"/>
        <v>2.1992654940320284E-2</v>
      </c>
    </row>
    <row r="9" spans="1:25" x14ac:dyDescent="0.25">
      <c r="C9" t="s">
        <v>193</v>
      </c>
      <c r="D9">
        <v>86</v>
      </c>
      <c r="E9" s="1">
        <v>5200</v>
      </c>
      <c r="G9">
        <v>163</v>
      </c>
      <c r="H9">
        <v>12</v>
      </c>
      <c r="I9">
        <v>4.5999999999999996</v>
      </c>
      <c r="K9">
        <v>93.94</v>
      </c>
      <c r="L9">
        <v>156</v>
      </c>
      <c r="M9">
        <v>115</v>
      </c>
      <c r="U9">
        <v>498</v>
      </c>
      <c r="V9">
        <f t="shared" si="0"/>
        <v>8.0674354122729106</v>
      </c>
      <c r="W9">
        <f t="shared" si="1"/>
        <v>8.0313507223636726</v>
      </c>
      <c r="X9">
        <f t="shared" si="2"/>
        <v>2.2414540827771887E-3</v>
      </c>
    </row>
    <row r="10" spans="1:25" x14ac:dyDescent="0.25">
      <c r="C10" t="s">
        <v>193</v>
      </c>
      <c r="D10">
        <v>86</v>
      </c>
      <c r="E10" s="1">
        <v>6533</v>
      </c>
      <c r="G10">
        <v>150</v>
      </c>
      <c r="H10">
        <v>7.1</v>
      </c>
      <c r="I10">
        <v>2.2000000000000002</v>
      </c>
      <c r="K10">
        <v>109.8</v>
      </c>
      <c r="L10">
        <v>114</v>
      </c>
      <c r="M10">
        <v>93</v>
      </c>
      <c r="R10">
        <v>14</v>
      </c>
      <c r="S10">
        <v>13</v>
      </c>
      <c r="U10">
        <v>482</v>
      </c>
      <c r="V10">
        <f t="shared" si="0"/>
        <v>7.0599653038431907</v>
      </c>
      <c r="W10">
        <f t="shared" si="1"/>
        <v>6.7962626730460691</v>
      </c>
      <c r="X10">
        <f t="shared" si="2"/>
        <v>1.9031343251348778E-2</v>
      </c>
    </row>
    <row r="11" spans="1:25" x14ac:dyDescent="0.25">
      <c r="C11" t="s">
        <v>193</v>
      </c>
      <c r="D11">
        <v>86</v>
      </c>
      <c r="E11" s="1">
        <v>9954</v>
      </c>
      <c r="U11">
        <v>445</v>
      </c>
    </row>
    <row r="12" spans="1:25" x14ac:dyDescent="0.25">
      <c r="C12" t="s">
        <v>193</v>
      </c>
      <c r="D12">
        <v>86</v>
      </c>
      <c r="E12" s="1">
        <v>10757</v>
      </c>
      <c r="U12">
        <v>463</v>
      </c>
    </row>
    <row r="13" spans="1:25" x14ac:dyDescent="0.25">
      <c r="C13" t="s">
        <v>194</v>
      </c>
      <c r="D13">
        <v>87</v>
      </c>
      <c r="E13" s="1">
        <v>17438</v>
      </c>
      <c r="G13">
        <v>144</v>
      </c>
      <c r="H13">
        <v>15</v>
      </c>
      <c r="I13">
        <v>5.7</v>
      </c>
      <c r="K13">
        <v>73.2</v>
      </c>
      <c r="L13">
        <v>146</v>
      </c>
      <c r="M13">
        <v>114</v>
      </c>
      <c r="U13">
        <v>488</v>
      </c>
      <c r="V13">
        <f t="shared" si="0"/>
        <v>7.4811978166027711</v>
      </c>
      <c r="W13">
        <f t="shared" si="1"/>
        <v>7.4550312411267177</v>
      </c>
      <c r="X13">
        <f t="shared" si="2"/>
        <v>1.7518863278621322E-3</v>
      </c>
    </row>
    <row r="14" spans="1:25" x14ac:dyDescent="0.25">
      <c r="C14" t="s">
        <v>195</v>
      </c>
      <c r="D14">
        <v>88</v>
      </c>
      <c r="E14" s="1">
        <v>22775</v>
      </c>
      <c r="F14">
        <v>7.5</v>
      </c>
      <c r="G14">
        <v>92</v>
      </c>
      <c r="H14">
        <v>170</v>
      </c>
      <c r="I14">
        <v>44</v>
      </c>
      <c r="J14">
        <v>10</v>
      </c>
      <c r="K14">
        <v>264.74</v>
      </c>
      <c r="L14">
        <v>147</v>
      </c>
      <c r="M14">
        <v>312</v>
      </c>
      <c r="O14">
        <v>0.2</v>
      </c>
      <c r="P14">
        <v>0.7</v>
      </c>
      <c r="R14">
        <v>11</v>
      </c>
      <c r="S14">
        <v>28</v>
      </c>
      <c r="U14">
        <v>1087</v>
      </c>
      <c r="V14">
        <f t="shared" si="0"/>
        <v>16.361235599073204</v>
      </c>
      <c r="W14">
        <f t="shared" si="1"/>
        <v>16.199830926310714</v>
      </c>
      <c r="X14">
        <f t="shared" si="2"/>
        <v>4.9569835999279258E-3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0-0000-0000-000000000000}">
  <dimension ref="A1:H122"/>
  <sheetViews>
    <sheetView workbookViewId="0"/>
  </sheetViews>
  <sheetFormatPr defaultRowHeight="15" x14ac:dyDescent="0.25"/>
  <sheetData>
    <row r="1" spans="1:8" x14ac:dyDescent="0.25">
      <c r="C1" s="12" t="s">
        <v>271</v>
      </c>
      <c r="D1" s="12" t="s">
        <v>273</v>
      </c>
      <c r="E1" s="12" t="s">
        <v>274</v>
      </c>
      <c r="F1" s="12" t="s">
        <v>275</v>
      </c>
      <c r="G1" s="13" t="s">
        <v>272</v>
      </c>
      <c r="H1" s="13" t="s">
        <v>277</v>
      </c>
    </row>
    <row r="2" spans="1:8" x14ac:dyDescent="0.25">
      <c r="A2" s="11">
        <v>0</v>
      </c>
      <c r="B2" s="9">
        <v>0</v>
      </c>
      <c r="C2" s="10" t="s">
        <v>267</v>
      </c>
      <c r="D2" s="9">
        <v>-115.756944</v>
      </c>
      <c r="E2" s="9">
        <v>34.490833000000002</v>
      </c>
      <c r="F2" s="10" t="s">
        <v>265</v>
      </c>
      <c r="G2" s="14">
        <v>1</v>
      </c>
      <c r="H2" s="14" t="s">
        <v>269</v>
      </c>
    </row>
    <row r="3" spans="1:8" x14ac:dyDescent="0.25">
      <c r="A3" s="11">
        <v>1</v>
      </c>
      <c r="B3" s="9">
        <v>0</v>
      </c>
      <c r="C3" s="10" t="s">
        <v>266</v>
      </c>
      <c r="D3" s="9">
        <v>-115.69111100000001</v>
      </c>
      <c r="E3" s="9">
        <v>34.46611</v>
      </c>
      <c r="F3" s="10" t="s">
        <v>265</v>
      </c>
      <c r="G3" s="14">
        <v>2</v>
      </c>
      <c r="H3" s="14" t="s">
        <v>269</v>
      </c>
    </row>
    <row r="4" spans="1:8" x14ac:dyDescent="0.25">
      <c r="A4" s="11">
        <v>2</v>
      </c>
      <c r="B4" s="9">
        <v>0</v>
      </c>
      <c r="C4" s="10" t="s">
        <v>264</v>
      </c>
      <c r="D4" s="9">
        <v>-115.71190729999999</v>
      </c>
      <c r="E4" s="9">
        <v>34.4781519</v>
      </c>
      <c r="F4" s="10" t="s">
        <v>217</v>
      </c>
      <c r="G4" s="14">
        <v>3</v>
      </c>
      <c r="H4" s="14" t="s">
        <v>270</v>
      </c>
    </row>
    <row r="5" spans="1:8" x14ac:dyDescent="0.25">
      <c r="A5" s="11">
        <v>3</v>
      </c>
      <c r="B5" s="9">
        <v>0</v>
      </c>
      <c r="C5" s="10" t="s">
        <v>263</v>
      </c>
      <c r="D5" s="9">
        <v>-115.716341</v>
      </c>
      <c r="E5" s="9">
        <v>34.459972999999998</v>
      </c>
      <c r="F5" s="10" t="s">
        <v>217</v>
      </c>
      <c r="G5" s="14">
        <v>4</v>
      </c>
      <c r="H5" s="14" t="s">
        <v>270</v>
      </c>
    </row>
    <row r="6" spans="1:8" x14ac:dyDescent="0.25">
      <c r="A6" s="11">
        <v>4</v>
      </c>
      <c r="B6" s="9">
        <v>0</v>
      </c>
      <c r="C6" s="10" t="s">
        <v>262</v>
      </c>
      <c r="D6" s="9">
        <v>-115.408863</v>
      </c>
      <c r="E6" s="9">
        <v>34.292957000000001</v>
      </c>
      <c r="F6" s="10" t="s">
        <v>217</v>
      </c>
      <c r="G6" s="14">
        <v>5</v>
      </c>
      <c r="H6" s="14" t="s">
        <v>270</v>
      </c>
    </row>
    <row r="7" spans="1:8" x14ac:dyDescent="0.25">
      <c r="A7" s="11">
        <v>5</v>
      </c>
      <c r="B7" s="9">
        <v>0</v>
      </c>
      <c r="C7" s="10" t="s">
        <v>261</v>
      </c>
      <c r="D7" s="9">
        <v>-115.7482899</v>
      </c>
      <c r="E7" s="9">
        <v>34.516094000000002</v>
      </c>
      <c r="F7" s="10" t="s">
        <v>259</v>
      </c>
      <c r="G7" s="14">
        <v>6</v>
      </c>
      <c r="H7" s="14" t="s">
        <v>270</v>
      </c>
    </row>
    <row r="8" spans="1:8" x14ac:dyDescent="0.25">
      <c r="A8" s="11">
        <v>6</v>
      </c>
      <c r="B8" s="9">
        <v>0</v>
      </c>
      <c r="C8" s="10" t="s">
        <v>260</v>
      </c>
      <c r="D8" s="9">
        <v>-115.6926</v>
      </c>
      <c r="E8" s="9">
        <v>34.478862999999997</v>
      </c>
      <c r="F8" s="10" t="s">
        <v>259</v>
      </c>
      <c r="G8" s="14">
        <v>7</v>
      </c>
      <c r="H8" s="14" t="s">
        <v>270</v>
      </c>
    </row>
    <row r="9" spans="1:8" x14ac:dyDescent="0.25">
      <c r="A9" s="11">
        <v>7</v>
      </c>
      <c r="B9" s="9">
        <v>0</v>
      </c>
      <c r="C9" s="10" t="s">
        <v>258</v>
      </c>
      <c r="D9" s="9">
        <v>-115.12507100000001</v>
      </c>
      <c r="E9" s="9">
        <v>34.251012000000003</v>
      </c>
      <c r="F9" s="10" t="s">
        <v>217</v>
      </c>
      <c r="G9" s="14">
        <v>8</v>
      </c>
      <c r="H9" s="14" t="s">
        <v>270</v>
      </c>
    </row>
    <row r="10" spans="1:8" x14ac:dyDescent="0.25">
      <c r="A10" s="11">
        <v>8</v>
      </c>
      <c r="B10" s="9">
        <v>0</v>
      </c>
      <c r="C10" s="10" t="s">
        <v>257</v>
      </c>
      <c r="D10" s="9">
        <v>-115.7007972</v>
      </c>
      <c r="E10" s="9">
        <v>34.470408089999999</v>
      </c>
      <c r="F10" s="10" t="s">
        <v>252</v>
      </c>
      <c r="G10" s="14">
        <v>9</v>
      </c>
      <c r="H10" s="14" t="s">
        <v>270</v>
      </c>
    </row>
    <row r="11" spans="1:8" x14ac:dyDescent="0.25">
      <c r="A11" s="11">
        <v>9</v>
      </c>
      <c r="B11" s="9">
        <v>0</v>
      </c>
      <c r="C11" s="10" t="s">
        <v>63</v>
      </c>
      <c r="D11" s="9">
        <v>-115.6674615</v>
      </c>
      <c r="E11" s="9">
        <v>34.485314189999997</v>
      </c>
      <c r="F11" s="10" t="s">
        <v>252</v>
      </c>
      <c r="G11" s="14">
        <v>10</v>
      </c>
      <c r="H11" s="14" t="s">
        <v>270</v>
      </c>
    </row>
    <row r="12" spans="1:8" x14ac:dyDescent="0.25">
      <c r="A12" s="11">
        <v>10</v>
      </c>
      <c r="B12" s="9">
        <v>0</v>
      </c>
      <c r="C12" s="10" t="s">
        <v>4</v>
      </c>
      <c r="D12" s="9">
        <v>-115.6944811</v>
      </c>
      <c r="E12" s="9">
        <v>34.457477990000001</v>
      </c>
      <c r="F12" s="10" t="s">
        <v>252</v>
      </c>
      <c r="G12" s="14">
        <v>11</v>
      </c>
      <c r="H12" s="14" t="s">
        <v>270</v>
      </c>
    </row>
    <row r="13" spans="1:8" x14ac:dyDescent="0.25">
      <c r="A13" s="11">
        <v>11</v>
      </c>
      <c r="B13" s="9">
        <v>0</v>
      </c>
      <c r="C13" s="10" t="s">
        <v>5</v>
      </c>
      <c r="D13" s="9">
        <v>-115.7006973</v>
      </c>
      <c r="E13" s="9">
        <v>34.47040792</v>
      </c>
      <c r="F13" s="10" t="s">
        <v>252</v>
      </c>
      <c r="G13" s="14">
        <v>12</v>
      </c>
      <c r="H13" s="14" t="s">
        <v>270</v>
      </c>
    </row>
    <row r="14" spans="1:8" x14ac:dyDescent="0.25">
      <c r="A14" s="11">
        <v>12</v>
      </c>
      <c r="B14" s="9">
        <v>0</v>
      </c>
      <c r="C14" s="10" t="s">
        <v>256</v>
      </c>
      <c r="D14" s="9">
        <v>-115.7473542</v>
      </c>
      <c r="E14" s="9">
        <v>34.485224590000001</v>
      </c>
      <c r="F14" s="10" t="s">
        <v>252</v>
      </c>
      <c r="G14" s="14">
        <v>13</v>
      </c>
      <c r="H14" s="14" t="s">
        <v>270</v>
      </c>
    </row>
    <row r="15" spans="1:8" x14ac:dyDescent="0.25">
      <c r="A15" s="11">
        <v>13</v>
      </c>
      <c r="B15" s="9">
        <v>0</v>
      </c>
      <c r="C15" s="10" t="s">
        <v>255</v>
      </c>
      <c r="D15" s="9">
        <v>-115.7472722</v>
      </c>
      <c r="E15" s="9">
        <v>34.485274029999999</v>
      </c>
      <c r="F15" s="10" t="s">
        <v>252</v>
      </c>
      <c r="G15" s="14">
        <v>14</v>
      </c>
      <c r="H15" s="14" t="s">
        <v>270</v>
      </c>
    </row>
    <row r="16" spans="1:8" x14ac:dyDescent="0.25">
      <c r="A16" s="11">
        <v>14</v>
      </c>
      <c r="B16" s="9">
        <v>0</v>
      </c>
      <c r="C16" s="10" t="s">
        <v>254</v>
      </c>
      <c r="D16" s="9">
        <v>-115.75138389999999</v>
      </c>
      <c r="E16" s="9">
        <v>34.497121800000002</v>
      </c>
      <c r="F16" s="10" t="s">
        <v>252</v>
      </c>
      <c r="G16" s="14">
        <v>15</v>
      </c>
      <c r="H16" s="14" t="s">
        <v>270</v>
      </c>
    </row>
    <row r="17" spans="1:8" x14ac:dyDescent="0.25">
      <c r="A17" s="11">
        <v>15</v>
      </c>
      <c r="B17" s="9">
        <v>0</v>
      </c>
      <c r="C17" s="10" t="s">
        <v>253</v>
      </c>
      <c r="D17" s="9">
        <v>-115.75138800000001</v>
      </c>
      <c r="E17" s="9">
        <v>34.497040640000002</v>
      </c>
      <c r="F17" s="10" t="s">
        <v>252</v>
      </c>
      <c r="G17" s="14">
        <v>16</v>
      </c>
      <c r="H17" s="14" t="s">
        <v>270</v>
      </c>
    </row>
    <row r="18" spans="1:8" x14ac:dyDescent="0.25">
      <c r="A18" s="11">
        <v>16</v>
      </c>
      <c r="B18" s="9">
        <v>0</v>
      </c>
      <c r="C18" s="10" t="s">
        <v>251</v>
      </c>
      <c r="D18" s="9">
        <v>-115.40487</v>
      </c>
      <c r="E18" s="9">
        <v>34.30444</v>
      </c>
      <c r="F18" s="10" t="s">
        <v>227</v>
      </c>
      <c r="G18" s="14">
        <v>17</v>
      </c>
      <c r="H18" s="14" t="s">
        <v>269</v>
      </c>
    </row>
    <row r="19" spans="1:8" x14ac:dyDescent="0.25">
      <c r="A19" s="11">
        <v>17</v>
      </c>
      <c r="B19" s="9">
        <v>0</v>
      </c>
      <c r="C19" s="10" t="s">
        <v>250</v>
      </c>
      <c r="D19" s="9">
        <v>-115.40937</v>
      </c>
      <c r="E19" s="9">
        <v>34.301189999999998</v>
      </c>
      <c r="F19" s="10" t="s">
        <v>227</v>
      </c>
      <c r="G19" s="14">
        <v>18</v>
      </c>
      <c r="H19" s="14" t="s">
        <v>269</v>
      </c>
    </row>
    <row r="20" spans="1:8" x14ac:dyDescent="0.25">
      <c r="A20" s="11">
        <v>18</v>
      </c>
      <c r="B20" s="9">
        <v>0</v>
      </c>
      <c r="C20" s="10" t="s">
        <v>249</v>
      </c>
      <c r="D20" s="9">
        <v>-115.40487</v>
      </c>
      <c r="E20" s="9">
        <v>34.304378</v>
      </c>
      <c r="F20" s="10" t="s">
        <v>227</v>
      </c>
      <c r="G20" s="14">
        <v>19</v>
      </c>
      <c r="H20" s="14" t="s">
        <v>269</v>
      </c>
    </row>
    <row r="21" spans="1:8" x14ac:dyDescent="0.25">
      <c r="A21" s="11">
        <v>19</v>
      </c>
      <c r="B21" s="9">
        <v>0</v>
      </c>
      <c r="C21" s="10" t="s">
        <v>118</v>
      </c>
      <c r="D21" s="9">
        <v>-115.40727269999999</v>
      </c>
      <c r="E21" s="9">
        <v>34.305130460000001</v>
      </c>
      <c r="F21" s="10" t="s">
        <v>227</v>
      </c>
      <c r="G21" s="14">
        <v>20</v>
      </c>
      <c r="H21" s="14" t="s">
        <v>269</v>
      </c>
    </row>
    <row r="22" spans="1:8" x14ac:dyDescent="0.25">
      <c r="A22" s="11">
        <v>20</v>
      </c>
      <c r="B22" s="9">
        <v>0</v>
      </c>
      <c r="C22" s="10" t="s">
        <v>248</v>
      </c>
      <c r="D22" s="9">
        <v>-115.40924</v>
      </c>
      <c r="E22" s="9">
        <v>34.305430000000001</v>
      </c>
      <c r="F22" s="10" t="s">
        <v>227</v>
      </c>
      <c r="G22" s="14">
        <v>21</v>
      </c>
      <c r="H22" s="14" t="s">
        <v>276</v>
      </c>
    </row>
    <row r="23" spans="1:8" x14ac:dyDescent="0.25">
      <c r="A23" s="11">
        <v>21</v>
      </c>
      <c r="B23" s="9">
        <v>0</v>
      </c>
      <c r="C23" s="10" t="s">
        <v>247</v>
      </c>
      <c r="D23" s="9">
        <v>-115.40949999999999</v>
      </c>
      <c r="E23" s="9">
        <v>34.305390000000003</v>
      </c>
      <c r="F23" s="10" t="s">
        <v>227</v>
      </c>
      <c r="G23" s="14">
        <v>22</v>
      </c>
      <c r="H23" s="14" t="s">
        <v>276</v>
      </c>
    </row>
    <row r="24" spans="1:8" x14ac:dyDescent="0.25">
      <c r="A24" s="11">
        <v>22</v>
      </c>
      <c r="B24" s="9">
        <v>0</v>
      </c>
      <c r="C24" s="10" t="s">
        <v>120</v>
      </c>
      <c r="D24" s="9">
        <v>-115.40952</v>
      </c>
      <c r="E24" s="9">
        <v>34.303429999999999</v>
      </c>
      <c r="F24" s="10" t="s">
        <v>227</v>
      </c>
      <c r="G24" s="14">
        <v>23</v>
      </c>
      <c r="H24" s="14" t="s">
        <v>269</v>
      </c>
    </row>
    <row r="25" spans="1:8" x14ac:dyDescent="0.25">
      <c r="A25" s="11">
        <v>23</v>
      </c>
      <c r="B25" s="9">
        <v>0</v>
      </c>
      <c r="C25" s="10" t="s">
        <v>246</v>
      </c>
      <c r="D25" s="9">
        <v>-115.40952900000001</v>
      </c>
      <c r="E25" s="9">
        <v>34.303412000000002</v>
      </c>
      <c r="F25" s="10" t="s">
        <v>227</v>
      </c>
      <c r="G25" s="14">
        <v>24</v>
      </c>
      <c r="H25" s="14" t="s">
        <v>276</v>
      </c>
    </row>
    <row r="26" spans="1:8" x14ac:dyDescent="0.25">
      <c r="A26" s="11">
        <v>24</v>
      </c>
      <c r="B26" s="9">
        <v>0</v>
      </c>
      <c r="C26" s="10" t="s">
        <v>122</v>
      </c>
      <c r="D26" s="9">
        <v>-115.4070148</v>
      </c>
      <c r="E26" s="9">
        <v>34.302990110000003</v>
      </c>
      <c r="F26" s="10" t="s">
        <v>227</v>
      </c>
      <c r="G26" s="14">
        <v>25</v>
      </c>
      <c r="H26" s="14" t="s">
        <v>269</v>
      </c>
    </row>
    <row r="27" spans="1:8" x14ac:dyDescent="0.25">
      <c r="A27" s="11">
        <v>25</v>
      </c>
      <c r="B27" s="9">
        <v>0</v>
      </c>
      <c r="C27" s="10" t="s">
        <v>124</v>
      </c>
      <c r="D27" s="9">
        <v>-115.40449769999999</v>
      </c>
      <c r="E27" s="9">
        <v>34.30183692</v>
      </c>
      <c r="F27" s="10" t="s">
        <v>227</v>
      </c>
      <c r="G27" s="14">
        <v>26</v>
      </c>
      <c r="H27" s="14" t="s">
        <v>269</v>
      </c>
    </row>
    <row r="28" spans="1:8" x14ac:dyDescent="0.25">
      <c r="A28" s="11">
        <v>26</v>
      </c>
      <c r="B28" s="9">
        <v>0</v>
      </c>
      <c r="C28" s="10" t="s">
        <v>245</v>
      </c>
      <c r="D28" s="9">
        <v>-115.40689999999999</v>
      </c>
      <c r="E28" s="9">
        <v>34.301110000000001</v>
      </c>
      <c r="F28" s="10" t="s">
        <v>227</v>
      </c>
      <c r="G28" s="14">
        <v>27</v>
      </c>
      <c r="H28" s="14" t="s">
        <v>276</v>
      </c>
    </row>
    <row r="29" spans="1:8" x14ac:dyDescent="0.25">
      <c r="A29" s="11">
        <v>27</v>
      </c>
      <c r="B29" s="9">
        <v>0</v>
      </c>
      <c r="C29" s="10" t="s">
        <v>126</v>
      </c>
      <c r="D29" s="9">
        <v>-115.4059374</v>
      </c>
      <c r="E29" s="9">
        <v>34.299352120000002</v>
      </c>
      <c r="F29" s="10" t="s">
        <v>227</v>
      </c>
      <c r="G29" s="14">
        <v>28</v>
      </c>
      <c r="H29" s="14" t="s">
        <v>269</v>
      </c>
    </row>
    <row r="30" spans="1:8" x14ac:dyDescent="0.25">
      <c r="A30" s="11">
        <v>28</v>
      </c>
      <c r="B30" s="9">
        <v>0</v>
      </c>
      <c r="C30" s="10" t="s">
        <v>128</v>
      </c>
      <c r="D30" s="9">
        <v>-115.4089783</v>
      </c>
      <c r="E30" s="9">
        <v>34.299306170000001</v>
      </c>
      <c r="F30" s="10" t="s">
        <v>227</v>
      </c>
      <c r="G30" s="14">
        <v>29</v>
      </c>
      <c r="H30" s="14" t="s">
        <v>269</v>
      </c>
    </row>
    <row r="31" spans="1:8" x14ac:dyDescent="0.25">
      <c r="A31" s="11">
        <v>29</v>
      </c>
      <c r="B31" s="9">
        <v>0</v>
      </c>
      <c r="C31" s="10" t="s">
        <v>68</v>
      </c>
      <c r="D31" s="9">
        <v>-115.65128</v>
      </c>
      <c r="E31" s="9">
        <v>34.51343</v>
      </c>
      <c r="F31" s="10" t="s">
        <v>227</v>
      </c>
      <c r="G31" s="14">
        <v>30</v>
      </c>
      <c r="H31" s="14" t="s">
        <v>269</v>
      </c>
    </row>
    <row r="32" spans="1:8" x14ac:dyDescent="0.25">
      <c r="A32" s="11">
        <v>30</v>
      </c>
      <c r="B32" s="9">
        <v>0</v>
      </c>
      <c r="C32" s="10" t="s">
        <v>69</v>
      </c>
      <c r="D32" s="9">
        <v>-115.65053</v>
      </c>
      <c r="E32" s="9">
        <v>34.512039999999999</v>
      </c>
      <c r="F32" s="10" t="s">
        <v>227</v>
      </c>
      <c r="G32" s="14">
        <v>31</v>
      </c>
      <c r="H32" s="14" t="s">
        <v>269</v>
      </c>
    </row>
    <row r="33" spans="1:8" x14ac:dyDescent="0.25">
      <c r="A33" s="11">
        <v>31</v>
      </c>
      <c r="B33" s="9">
        <v>0</v>
      </c>
      <c r="C33" s="10" t="s">
        <v>70</v>
      </c>
      <c r="D33" s="9">
        <v>-115.64864</v>
      </c>
      <c r="E33" s="9">
        <v>34.511369999999999</v>
      </c>
      <c r="F33" s="10" t="s">
        <v>227</v>
      </c>
      <c r="G33" s="14">
        <v>32</v>
      </c>
      <c r="H33" s="14" t="s">
        <v>269</v>
      </c>
    </row>
    <row r="34" spans="1:8" x14ac:dyDescent="0.25">
      <c r="A34" s="11">
        <v>32</v>
      </c>
      <c r="B34" s="9">
        <v>0</v>
      </c>
      <c r="C34" s="10" t="s">
        <v>244</v>
      </c>
      <c r="D34" s="9">
        <v>-115.668105</v>
      </c>
      <c r="E34" s="9">
        <v>34.515909000000001</v>
      </c>
      <c r="F34" s="10" t="s">
        <v>227</v>
      </c>
      <c r="G34" s="14">
        <v>33</v>
      </c>
      <c r="H34" s="14" t="s">
        <v>276</v>
      </c>
    </row>
    <row r="35" spans="1:8" x14ac:dyDescent="0.25">
      <c r="A35" s="11">
        <v>33</v>
      </c>
      <c r="B35" s="9">
        <v>0</v>
      </c>
      <c r="C35" s="10" t="s">
        <v>71</v>
      </c>
      <c r="D35" s="9">
        <v>-115.65416999999999</v>
      </c>
      <c r="E35" s="9">
        <v>34.514850000000003</v>
      </c>
      <c r="F35" s="10" t="s">
        <v>227</v>
      </c>
      <c r="G35" s="14">
        <v>34</v>
      </c>
      <c r="H35" s="14" t="s">
        <v>276</v>
      </c>
    </row>
    <row r="36" spans="1:8" x14ac:dyDescent="0.25">
      <c r="A36" s="11">
        <v>34</v>
      </c>
      <c r="B36" s="9">
        <v>0</v>
      </c>
      <c r="C36" s="10" t="s">
        <v>243</v>
      </c>
      <c r="D36" s="9">
        <v>-115.65</v>
      </c>
      <c r="E36" s="9">
        <v>34.514497220000003</v>
      </c>
      <c r="F36" s="10" t="s">
        <v>227</v>
      </c>
      <c r="G36" s="14">
        <v>35</v>
      </c>
      <c r="H36" s="14" t="s">
        <v>276</v>
      </c>
    </row>
    <row r="37" spans="1:8" x14ac:dyDescent="0.25">
      <c r="A37" s="11">
        <v>35</v>
      </c>
      <c r="B37" s="9">
        <v>0</v>
      </c>
      <c r="C37" s="10" t="s">
        <v>130</v>
      </c>
      <c r="D37" s="9">
        <v>-115.42162</v>
      </c>
      <c r="E37" s="9">
        <v>34.326059999999998</v>
      </c>
      <c r="F37" s="10" t="s">
        <v>227</v>
      </c>
      <c r="G37" s="14">
        <v>36</v>
      </c>
      <c r="H37" s="14" t="s">
        <v>269</v>
      </c>
    </row>
    <row r="38" spans="1:8" x14ac:dyDescent="0.25">
      <c r="A38" s="11">
        <v>36</v>
      </c>
      <c r="B38" s="9">
        <v>0</v>
      </c>
      <c r="C38" s="10" t="s">
        <v>242</v>
      </c>
      <c r="D38" s="9">
        <v>-115.42055999999999</v>
      </c>
      <c r="E38" s="9">
        <v>34.32741</v>
      </c>
      <c r="F38" s="10" t="s">
        <v>227</v>
      </c>
      <c r="G38" s="14">
        <v>37</v>
      </c>
      <c r="H38" s="14" t="s">
        <v>276</v>
      </c>
    </row>
    <row r="39" spans="1:8" x14ac:dyDescent="0.25">
      <c r="A39" s="11">
        <v>37</v>
      </c>
      <c r="B39" s="9">
        <v>0</v>
      </c>
      <c r="C39" s="10" t="s">
        <v>241</v>
      </c>
      <c r="D39" s="9">
        <v>-115.42052</v>
      </c>
      <c r="E39" s="9">
        <v>34.32611</v>
      </c>
      <c r="F39" s="10" t="s">
        <v>227</v>
      </c>
      <c r="G39" s="14">
        <v>38</v>
      </c>
      <c r="H39" s="14" t="s">
        <v>276</v>
      </c>
    </row>
    <row r="40" spans="1:8" x14ac:dyDescent="0.25">
      <c r="A40" s="11">
        <v>38</v>
      </c>
      <c r="B40" s="9">
        <v>0</v>
      </c>
      <c r="C40" s="10" t="s">
        <v>133</v>
      </c>
      <c r="D40" s="9">
        <v>-115.41093669999999</v>
      </c>
      <c r="E40" s="9">
        <v>34.325864549999999</v>
      </c>
      <c r="F40" s="10" t="s">
        <v>227</v>
      </c>
      <c r="G40" s="14">
        <v>39</v>
      </c>
      <c r="H40" s="14" t="s">
        <v>269</v>
      </c>
    </row>
    <row r="41" spans="1:8" x14ac:dyDescent="0.25">
      <c r="A41" s="11">
        <v>39</v>
      </c>
      <c r="B41" s="9">
        <v>0</v>
      </c>
      <c r="C41" s="10" t="s">
        <v>240</v>
      </c>
      <c r="D41" s="9">
        <v>-115.41101999999999</v>
      </c>
      <c r="E41" s="9">
        <v>34.327800000000003</v>
      </c>
      <c r="F41" s="10" t="s">
        <v>227</v>
      </c>
      <c r="G41" s="14">
        <v>40</v>
      </c>
      <c r="H41" s="14" t="s">
        <v>276</v>
      </c>
    </row>
    <row r="42" spans="1:8" x14ac:dyDescent="0.25">
      <c r="A42" s="11">
        <v>40</v>
      </c>
      <c r="B42" s="9">
        <v>0</v>
      </c>
      <c r="C42" s="10" t="s">
        <v>239</v>
      </c>
      <c r="D42" s="9">
        <v>-115.41116959999999</v>
      </c>
      <c r="E42" s="9">
        <v>34.328314110000001</v>
      </c>
      <c r="F42" s="10" t="s">
        <v>227</v>
      </c>
      <c r="G42" s="14">
        <v>41</v>
      </c>
      <c r="H42" s="14" t="s">
        <v>276</v>
      </c>
    </row>
    <row r="43" spans="1:8" x14ac:dyDescent="0.25">
      <c r="A43" s="11">
        <v>41</v>
      </c>
      <c r="B43" s="9">
        <v>0</v>
      </c>
      <c r="C43" s="10" t="s">
        <v>135</v>
      </c>
      <c r="D43" s="9">
        <v>-115.4101994</v>
      </c>
      <c r="E43" s="9">
        <v>34.328327109999996</v>
      </c>
      <c r="F43" s="10" t="s">
        <v>227</v>
      </c>
      <c r="G43" s="14">
        <v>42</v>
      </c>
      <c r="H43" s="14" t="s">
        <v>269</v>
      </c>
    </row>
    <row r="44" spans="1:8" x14ac:dyDescent="0.25">
      <c r="A44" s="11">
        <v>42</v>
      </c>
      <c r="B44" s="9">
        <v>0</v>
      </c>
      <c r="C44" s="10" t="s">
        <v>238</v>
      </c>
      <c r="D44" s="9">
        <v>-115.64729</v>
      </c>
      <c r="E44" s="9">
        <v>34.510379999999998</v>
      </c>
      <c r="F44" s="10" t="s">
        <v>227</v>
      </c>
      <c r="G44" s="14">
        <v>43</v>
      </c>
      <c r="H44" s="14" t="s">
        <v>269</v>
      </c>
    </row>
    <row r="45" spans="1:8" x14ac:dyDescent="0.25">
      <c r="A45" s="11">
        <v>43</v>
      </c>
      <c r="B45" s="9">
        <v>0</v>
      </c>
      <c r="C45" s="10" t="s">
        <v>136</v>
      </c>
      <c r="D45" s="9">
        <v>-115.38642</v>
      </c>
      <c r="E45" s="9">
        <v>34.279719999999998</v>
      </c>
      <c r="F45" s="10" t="s">
        <v>227</v>
      </c>
      <c r="G45" s="14">
        <v>44</v>
      </c>
      <c r="H45" s="14" t="s">
        <v>269</v>
      </c>
    </row>
    <row r="46" spans="1:8" x14ac:dyDescent="0.25">
      <c r="A46" s="11">
        <v>44</v>
      </c>
      <c r="B46" s="9">
        <v>0</v>
      </c>
      <c r="C46" s="10" t="s">
        <v>138</v>
      </c>
      <c r="D46" s="9">
        <v>-115.38387</v>
      </c>
      <c r="E46" s="9">
        <v>34.276809999999998</v>
      </c>
      <c r="F46" s="10" t="s">
        <v>227</v>
      </c>
      <c r="G46" s="14">
        <v>45</v>
      </c>
      <c r="H46" s="14" t="s">
        <v>269</v>
      </c>
    </row>
    <row r="47" spans="1:8" x14ac:dyDescent="0.25">
      <c r="A47" s="11">
        <v>45</v>
      </c>
      <c r="B47" s="9">
        <v>0</v>
      </c>
      <c r="C47" s="10" t="s">
        <v>140</v>
      </c>
      <c r="D47" s="9">
        <v>-115.38672</v>
      </c>
      <c r="E47" s="9">
        <v>34.289090000000002</v>
      </c>
      <c r="F47" s="10" t="s">
        <v>227</v>
      </c>
      <c r="G47" s="14">
        <v>46</v>
      </c>
      <c r="H47" s="14" t="s">
        <v>269</v>
      </c>
    </row>
    <row r="48" spans="1:8" x14ac:dyDescent="0.25">
      <c r="A48" s="11">
        <v>46</v>
      </c>
      <c r="B48" s="9">
        <v>0</v>
      </c>
      <c r="C48" s="10" t="s">
        <v>143</v>
      </c>
      <c r="D48" s="9">
        <v>-115.38676</v>
      </c>
      <c r="E48" s="9">
        <v>34.286709999999999</v>
      </c>
      <c r="F48" s="10" t="s">
        <v>227</v>
      </c>
      <c r="G48" s="14">
        <v>47</v>
      </c>
      <c r="H48" s="14" t="s">
        <v>269</v>
      </c>
    </row>
    <row r="49" spans="1:8" x14ac:dyDescent="0.25">
      <c r="A49" s="11">
        <v>47</v>
      </c>
      <c r="B49" s="9">
        <v>0</v>
      </c>
      <c r="C49" s="10" t="s">
        <v>237</v>
      </c>
      <c r="D49" s="9">
        <v>-115.38633299999999</v>
      </c>
      <c r="E49" s="9">
        <v>34.280833000000001</v>
      </c>
      <c r="F49" s="10" t="s">
        <v>227</v>
      </c>
      <c r="G49" s="14">
        <v>48</v>
      </c>
      <c r="H49" s="14" t="s">
        <v>270</v>
      </c>
    </row>
    <row r="50" spans="1:8" x14ac:dyDescent="0.25">
      <c r="A50" s="11">
        <v>48</v>
      </c>
      <c r="B50" s="9">
        <v>0</v>
      </c>
      <c r="C50" s="10" t="s">
        <v>236</v>
      </c>
      <c r="D50" s="9">
        <v>-115.38636700000001</v>
      </c>
      <c r="E50" s="9">
        <v>34.280864000000001</v>
      </c>
      <c r="F50" s="10" t="s">
        <v>227</v>
      </c>
      <c r="G50" s="14">
        <v>49</v>
      </c>
      <c r="H50" s="14" t="s">
        <v>270</v>
      </c>
    </row>
    <row r="51" spans="1:8" x14ac:dyDescent="0.25">
      <c r="A51" s="11">
        <v>49</v>
      </c>
      <c r="B51" s="9">
        <v>0</v>
      </c>
      <c r="C51" s="10" t="s">
        <v>235</v>
      </c>
      <c r="D51" s="9">
        <v>-115.38281000000001</v>
      </c>
      <c r="E51" s="9">
        <v>34.277419999999999</v>
      </c>
      <c r="F51" s="10" t="s">
        <v>227</v>
      </c>
      <c r="G51" s="14">
        <v>50</v>
      </c>
      <c r="H51" s="14" t="s">
        <v>270</v>
      </c>
    </row>
    <row r="52" spans="1:8" x14ac:dyDescent="0.25">
      <c r="A52" s="11">
        <v>50</v>
      </c>
      <c r="B52" s="9">
        <v>0</v>
      </c>
      <c r="C52" s="10" t="s">
        <v>144</v>
      </c>
      <c r="D52" s="9">
        <v>-115.3861</v>
      </c>
      <c r="E52" s="9">
        <v>34.281669999999998</v>
      </c>
      <c r="F52" s="10" t="s">
        <v>227</v>
      </c>
      <c r="G52" s="14">
        <v>51</v>
      </c>
      <c r="H52" s="14" t="s">
        <v>269</v>
      </c>
    </row>
    <row r="53" spans="1:8" x14ac:dyDescent="0.25">
      <c r="A53" s="11">
        <v>51</v>
      </c>
      <c r="B53" s="9">
        <v>0</v>
      </c>
      <c r="C53" s="10" t="s">
        <v>146</v>
      </c>
      <c r="D53" s="9">
        <v>-115.39064</v>
      </c>
      <c r="E53" s="9">
        <v>34.281080000000003</v>
      </c>
      <c r="F53" s="10" t="s">
        <v>227</v>
      </c>
      <c r="G53" s="14">
        <v>52</v>
      </c>
      <c r="H53" s="14" t="s">
        <v>269</v>
      </c>
    </row>
    <row r="54" spans="1:8" x14ac:dyDescent="0.25">
      <c r="A54" s="11">
        <v>52</v>
      </c>
      <c r="B54" s="9">
        <v>0</v>
      </c>
      <c r="C54" s="10" t="s">
        <v>234</v>
      </c>
      <c r="D54" s="9">
        <v>-115.38805000000001</v>
      </c>
      <c r="E54" s="9">
        <v>34.284579999999998</v>
      </c>
      <c r="F54" s="10" t="s">
        <v>227</v>
      </c>
      <c r="G54" s="14">
        <v>53</v>
      </c>
      <c r="H54" s="14" t="s">
        <v>270</v>
      </c>
    </row>
    <row r="55" spans="1:8" x14ac:dyDescent="0.25">
      <c r="A55" s="11">
        <v>53</v>
      </c>
      <c r="B55" s="9">
        <v>0</v>
      </c>
      <c r="C55" s="10" t="s">
        <v>148</v>
      </c>
      <c r="D55" s="9">
        <v>-115.38672</v>
      </c>
      <c r="E55" s="9">
        <v>34.29148</v>
      </c>
      <c r="F55" s="10" t="s">
        <v>227</v>
      </c>
      <c r="G55" s="14">
        <v>54</v>
      </c>
      <c r="H55" s="14" t="s">
        <v>269</v>
      </c>
    </row>
    <row r="56" spans="1:8" x14ac:dyDescent="0.25">
      <c r="A56" s="11">
        <v>54</v>
      </c>
      <c r="B56" s="9">
        <v>0</v>
      </c>
      <c r="C56" s="10" t="s">
        <v>150</v>
      </c>
      <c r="D56" s="9">
        <v>-115.38677</v>
      </c>
      <c r="E56" s="9">
        <v>34.298090000000002</v>
      </c>
      <c r="F56" s="10" t="s">
        <v>227</v>
      </c>
      <c r="G56" s="14">
        <v>55</v>
      </c>
      <c r="H56" s="14" t="s">
        <v>269</v>
      </c>
    </row>
    <row r="57" spans="1:8" x14ac:dyDescent="0.25">
      <c r="A57" s="11">
        <v>55</v>
      </c>
      <c r="B57" s="9">
        <v>0</v>
      </c>
      <c r="C57" s="10" t="s">
        <v>152</v>
      </c>
      <c r="D57" s="9">
        <v>-115.38135</v>
      </c>
      <c r="E57" s="9">
        <v>34.274090000000001</v>
      </c>
      <c r="F57" s="10" t="s">
        <v>227</v>
      </c>
      <c r="G57" s="14">
        <v>56</v>
      </c>
      <c r="H57" s="14" t="s">
        <v>269</v>
      </c>
    </row>
    <row r="58" spans="1:8" x14ac:dyDescent="0.25">
      <c r="A58" s="11">
        <v>56</v>
      </c>
      <c r="B58" s="9">
        <v>0</v>
      </c>
      <c r="C58" s="10" t="s">
        <v>233</v>
      </c>
      <c r="D58" s="9">
        <v>-115.4041</v>
      </c>
      <c r="E58" s="9">
        <v>34.296439999999997</v>
      </c>
      <c r="F58" s="10" t="s">
        <v>227</v>
      </c>
      <c r="G58" s="14">
        <v>57</v>
      </c>
      <c r="H58" s="14" t="s">
        <v>270</v>
      </c>
    </row>
    <row r="59" spans="1:8" x14ac:dyDescent="0.25">
      <c r="A59" s="11">
        <v>57</v>
      </c>
      <c r="B59" s="9">
        <v>0</v>
      </c>
      <c r="C59" s="10" t="s">
        <v>232</v>
      </c>
      <c r="D59" s="9">
        <v>-115.667</v>
      </c>
      <c r="E59" s="9">
        <v>34.512330560000002</v>
      </c>
      <c r="F59" s="10" t="s">
        <v>227</v>
      </c>
      <c r="G59" s="14">
        <v>58</v>
      </c>
      <c r="H59" s="14" t="s">
        <v>270</v>
      </c>
    </row>
    <row r="60" spans="1:8" x14ac:dyDescent="0.25">
      <c r="A60" s="11">
        <v>58</v>
      </c>
      <c r="B60" s="9">
        <v>0</v>
      </c>
      <c r="C60" s="10" t="s">
        <v>231</v>
      </c>
      <c r="D60" s="9">
        <v>-115.5973288</v>
      </c>
      <c r="E60" s="9">
        <v>34.502109279999999</v>
      </c>
      <c r="F60" s="10" t="s">
        <v>227</v>
      </c>
      <c r="G60" s="14">
        <v>59</v>
      </c>
      <c r="H60" s="14" t="s">
        <v>270</v>
      </c>
    </row>
    <row r="61" spans="1:8" x14ac:dyDescent="0.25">
      <c r="A61" s="11">
        <v>59</v>
      </c>
      <c r="B61" s="9">
        <v>0</v>
      </c>
      <c r="C61" s="10" t="s">
        <v>230</v>
      </c>
      <c r="D61" s="9">
        <v>-115.667</v>
      </c>
      <c r="E61" s="9">
        <v>34.512329999999999</v>
      </c>
      <c r="F61" s="10" t="s">
        <v>227</v>
      </c>
      <c r="G61" s="14">
        <v>60</v>
      </c>
      <c r="H61" s="14" t="s">
        <v>270</v>
      </c>
    </row>
    <row r="62" spans="1:8" x14ac:dyDescent="0.25">
      <c r="A62" s="11">
        <v>60</v>
      </c>
      <c r="B62" s="9">
        <v>0</v>
      </c>
      <c r="C62" s="10" t="s">
        <v>229</v>
      </c>
      <c r="D62" s="9">
        <v>-115.7287298</v>
      </c>
      <c r="E62" s="9">
        <v>34.48877616</v>
      </c>
      <c r="F62" s="10" t="s">
        <v>227</v>
      </c>
      <c r="G62" s="14">
        <v>61</v>
      </c>
      <c r="H62" s="14" t="s">
        <v>270</v>
      </c>
    </row>
    <row r="63" spans="1:8" x14ac:dyDescent="0.25">
      <c r="A63" s="11">
        <v>61</v>
      </c>
      <c r="B63" s="9">
        <v>0</v>
      </c>
      <c r="C63" s="10" t="s">
        <v>154</v>
      </c>
      <c r="D63" s="9">
        <v>-115.36906999999999</v>
      </c>
      <c r="E63" s="9">
        <v>34.263550000000002</v>
      </c>
      <c r="F63" s="10" t="s">
        <v>227</v>
      </c>
      <c r="G63" s="14">
        <v>62</v>
      </c>
      <c r="H63" s="14" t="s">
        <v>269</v>
      </c>
    </row>
    <row r="64" spans="1:8" x14ac:dyDescent="0.25">
      <c r="A64" s="11">
        <v>62</v>
      </c>
      <c r="B64" s="9">
        <v>0</v>
      </c>
      <c r="C64" s="10" t="s">
        <v>228</v>
      </c>
      <c r="D64" s="9">
        <v>-115.3681</v>
      </c>
      <c r="E64" s="9">
        <v>34.264409999999998</v>
      </c>
      <c r="F64" s="10" t="s">
        <v>227</v>
      </c>
      <c r="G64" s="14">
        <v>63</v>
      </c>
      <c r="H64" s="14" t="s">
        <v>270</v>
      </c>
    </row>
    <row r="65" spans="1:8" x14ac:dyDescent="0.25">
      <c r="A65" s="11">
        <v>63</v>
      </c>
      <c r="B65" s="9">
        <v>0</v>
      </c>
      <c r="C65" s="10" t="s">
        <v>156</v>
      </c>
      <c r="D65" s="9">
        <v>-115.36671</v>
      </c>
      <c r="E65" s="9">
        <v>34.265529999999998</v>
      </c>
      <c r="F65" s="10" t="s">
        <v>227</v>
      </c>
      <c r="G65" s="14">
        <v>64</v>
      </c>
      <c r="H65" s="14" t="s">
        <v>269</v>
      </c>
    </row>
    <row r="66" spans="1:8" x14ac:dyDescent="0.25">
      <c r="A66" s="11">
        <v>64</v>
      </c>
      <c r="B66" s="9">
        <v>0</v>
      </c>
      <c r="C66" s="10" t="s">
        <v>158</v>
      </c>
      <c r="D66" s="9">
        <v>-115.36057</v>
      </c>
      <c r="E66" s="9">
        <v>34.266959999999997</v>
      </c>
      <c r="F66" s="10" t="s">
        <v>227</v>
      </c>
      <c r="G66" s="14">
        <v>65</v>
      </c>
      <c r="H66" s="14" t="s">
        <v>269</v>
      </c>
    </row>
    <row r="67" spans="1:8" x14ac:dyDescent="0.25">
      <c r="A67" s="11">
        <v>65</v>
      </c>
      <c r="B67" s="9">
        <v>0</v>
      </c>
      <c r="C67" s="10" t="s">
        <v>161</v>
      </c>
      <c r="D67" s="9">
        <v>-115.365201</v>
      </c>
      <c r="E67" s="9">
        <v>34.266632999999999</v>
      </c>
      <c r="F67" s="10" t="s">
        <v>227</v>
      </c>
      <c r="G67" s="14">
        <v>66</v>
      </c>
      <c r="H67" s="14" t="s">
        <v>269</v>
      </c>
    </row>
    <row r="68" spans="1:8" x14ac:dyDescent="0.25">
      <c r="A68" s="11">
        <v>66</v>
      </c>
      <c r="B68" s="9">
        <v>0</v>
      </c>
      <c r="C68" s="10" t="s">
        <v>21</v>
      </c>
      <c r="D68" s="9">
        <v>-115.7432</v>
      </c>
      <c r="E68" s="9">
        <v>34.480600000000003</v>
      </c>
      <c r="F68" s="10" t="s">
        <v>209</v>
      </c>
      <c r="G68" s="14">
        <v>67</v>
      </c>
      <c r="H68" s="14" t="s">
        <v>269</v>
      </c>
    </row>
    <row r="69" spans="1:8" x14ac:dyDescent="0.25">
      <c r="A69" s="11">
        <v>67</v>
      </c>
      <c r="B69" s="9">
        <v>0</v>
      </c>
      <c r="C69" s="10" t="s">
        <v>76</v>
      </c>
      <c r="D69" s="9">
        <v>-115.87350000000001</v>
      </c>
      <c r="E69" s="9">
        <v>34.581099999999999</v>
      </c>
      <c r="F69" s="10" t="s">
        <v>209</v>
      </c>
      <c r="G69" s="14">
        <v>68</v>
      </c>
      <c r="H69" s="14" t="s">
        <v>269</v>
      </c>
    </row>
    <row r="70" spans="1:8" x14ac:dyDescent="0.25">
      <c r="A70" s="11">
        <v>68</v>
      </c>
      <c r="B70" s="9">
        <v>0</v>
      </c>
      <c r="C70" s="10" t="s">
        <v>77</v>
      </c>
      <c r="D70" s="9">
        <v>-115.7514</v>
      </c>
      <c r="E70" s="9">
        <v>34.575699999999998</v>
      </c>
      <c r="F70" s="10" t="s">
        <v>209</v>
      </c>
      <c r="G70" s="14">
        <v>69</v>
      </c>
      <c r="H70" s="14" t="s">
        <v>269</v>
      </c>
    </row>
    <row r="71" spans="1:8" x14ac:dyDescent="0.25">
      <c r="A71" s="11">
        <v>69</v>
      </c>
      <c r="B71" s="9">
        <v>0</v>
      </c>
      <c r="C71" s="10" t="s">
        <v>226</v>
      </c>
      <c r="D71" s="9">
        <v>-115.5492</v>
      </c>
      <c r="E71" s="9">
        <v>34.569899999999997</v>
      </c>
      <c r="F71" s="10" t="s">
        <v>209</v>
      </c>
      <c r="G71" s="14">
        <v>70</v>
      </c>
      <c r="H71" s="14" t="s">
        <v>269</v>
      </c>
    </row>
    <row r="72" spans="1:8" x14ac:dyDescent="0.25">
      <c r="A72" s="11">
        <v>70</v>
      </c>
      <c r="B72" s="9">
        <v>0</v>
      </c>
      <c r="C72" s="10" t="s">
        <v>225</v>
      </c>
      <c r="D72" s="9">
        <v>-115.5449</v>
      </c>
      <c r="E72" s="9">
        <v>34.559100000000001</v>
      </c>
      <c r="F72" s="10" t="s">
        <v>209</v>
      </c>
      <c r="G72" s="14">
        <v>71</v>
      </c>
      <c r="H72" s="14" t="s">
        <v>269</v>
      </c>
    </row>
    <row r="73" spans="1:8" x14ac:dyDescent="0.25">
      <c r="A73" s="11">
        <v>71</v>
      </c>
      <c r="B73" s="9">
        <v>0</v>
      </c>
      <c r="C73" s="10" t="s">
        <v>97</v>
      </c>
      <c r="D73" s="9">
        <v>-115.5449</v>
      </c>
      <c r="E73" s="9">
        <v>34.5627</v>
      </c>
      <c r="F73" s="10" t="s">
        <v>209</v>
      </c>
      <c r="G73" s="14">
        <v>72</v>
      </c>
      <c r="H73" s="14" t="s">
        <v>269</v>
      </c>
    </row>
    <row r="74" spans="1:8" x14ac:dyDescent="0.25">
      <c r="A74" s="11">
        <v>72</v>
      </c>
      <c r="B74" s="9">
        <v>0</v>
      </c>
      <c r="C74" s="10" t="s">
        <v>98</v>
      </c>
      <c r="D74" s="9">
        <v>-115.5449</v>
      </c>
      <c r="E74" s="9">
        <v>34.566299999999998</v>
      </c>
      <c r="F74" s="10" t="s">
        <v>209</v>
      </c>
      <c r="G74" s="14">
        <v>73</v>
      </c>
      <c r="H74" s="14" t="s">
        <v>269</v>
      </c>
    </row>
    <row r="75" spans="1:8" x14ac:dyDescent="0.25">
      <c r="A75" s="11">
        <v>73</v>
      </c>
      <c r="B75" s="9">
        <v>0</v>
      </c>
      <c r="C75" s="10" t="s">
        <v>224</v>
      </c>
      <c r="D75" s="9">
        <v>-115.5449</v>
      </c>
      <c r="E75" s="9">
        <v>34.5627</v>
      </c>
      <c r="F75" s="10" t="s">
        <v>209</v>
      </c>
      <c r="G75" s="14">
        <v>74</v>
      </c>
      <c r="H75" s="14" t="s">
        <v>269</v>
      </c>
    </row>
    <row r="76" spans="1:8" x14ac:dyDescent="0.25">
      <c r="A76" s="11">
        <v>74</v>
      </c>
      <c r="B76" s="9">
        <v>0</v>
      </c>
      <c r="C76" s="10" t="s">
        <v>103</v>
      </c>
      <c r="D76" s="9">
        <v>-115.5975</v>
      </c>
      <c r="E76" s="9">
        <v>34.505800000000001</v>
      </c>
      <c r="F76" s="10" t="s">
        <v>209</v>
      </c>
      <c r="G76" s="14">
        <v>75</v>
      </c>
      <c r="H76" s="14" t="s">
        <v>269</v>
      </c>
    </row>
    <row r="77" spans="1:8" x14ac:dyDescent="0.25">
      <c r="A77" s="11">
        <v>75</v>
      </c>
      <c r="B77" s="9">
        <v>0</v>
      </c>
      <c r="C77" s="10" t="s">
        <v>19</v>
      </c>
      <c r="D77" s="9">
        <v>-115.7563</v>
      </c>
      <c r="E77" s="9">
        <v>34.458799999999997</v>
      </c>
      <c r="F77" s="10" t="s">
        <v>209</v>
      </c>
      <c r="G77" s="14">
        <v>76</v>
      </c>
      <c r="H77" s="14" t="s">
        <v>269</v>
      </c>
    </row>
    <row r="78" spans="1:8" x14ac:dyDescent="0.25">
      <c r="A78" s="11">
        <v>76</v>
      </c>
      <c r="B78" s="9">
        <v>0</v>
      </c>
      <c r="C78" s="10" t="s">
        <v>20</v>
      </c>
      <c r="D78" s="9">
        <v>-115.7388</v>
      </c>
      <c r="E78" s="9">
        <v>34.4696</v>
      </c>
      <c r="F78" s="10" t="s">
        <v>209</v>
      </c>
      <c r="G78" s="14">
        <v>77</v>
      </c>
      <c r="H78" s="14" t="s">
        <v>269</v>
      </c>
    </row>
    <row r="79" spans="1:8" x14ac:dyDescent="0.25">
      <c r="A79" s="11">
        <v>77</v>
      </c>
      <c r="B79" s="9">
        <v>0</v>
      </c>
      <c r="C79" s="10" t="s">
        <v>21</v>
      </c>
      <c r="D79" s="9">
        <v>-115.7432</v>
      </c>
      <c r="E79" s="9">
        <v>34.480600000000003</v>
      </c>
      <c r="F79" s="10" t="s">
        <v>209</v>
      </c>
      <c r="G79" s="14">
        <v>78</v>
      </c>
      <c r="H79" s="14" t="s">
        <v>269</v>
      </c>
    </row>
    <row r="80" spans="1:8" x14ac:dyDescent="0.25">
      <c r="A80" s="11">
        <v>78</v>
      </c>
      <c r="B80" s="9">
        <v>0</v>
      </c>
      <c r="C80" s="10" t="s">
        <v>175</v>
      </c>
      <c r="D80" s="9">
        <v>-115.3766</v>
      </c>
      <c r="E80" s="9">
        <v>34.4206</v>
      </c>
      <c r="F80" s="10" t="s">
        <v>209</v>
      </c>
      <c r="G80" s="14">
        <v>79</v>
      </c>
      <c r="H80" s="14" t="s">
        <v>269</v>
      </c>
    </row>
    <row r="81" spans="1:8" x14ac:dyDescent="0.25">
      <c r="A81" s="11">
        <v>79</v>
      </c>
      <c r="B81" s="9">
        <v>0</v>
      </c>
      <c r="C81" s="10" t="s">
        <v>176</v>
      </c>
      <c r="D81" s="9">
        <v>-115.40949999999999</v>
      </c>
      <c r="E81" s="9">
        <v>34.557000000000002</v>
      </c>
      <c r="F81" s="10" t="s">
        <v>209</v>
      </c>
      <c r="G81" s="14">
        <v>80</v>
      </c>
      <c r="H81" s="14" t="s">
        <v>269</v>
      </c>
    </row>
    <row r="82" spans="1:8" x14ac:dyDescent="0.25">
      <c r="A82" s="11">
        <v>80</v>
      </c>
      <c r="B82" s="9">
        <v>0</v>
      </c>
      <c r="C82" s="10" t="s">
        <v>177</v>
      </c>
      <c r="D82" s="9">
        <v>-115.13290000000001</v>
      </c>
      <c r="E82" s="9">
        <v>34.546199999999999</v>
      </c>
      <c r="F82" s="10" t="s">
        <v>209</v>
      </c>
      <c r="G82" s="14">
        <v>81</v>
      </c>
      <c r="H82" s="14" t="s">
        <v>269</v>
      </c>
    </row>
    <row r="83" spans="1:8" x14ac:dyDescent="0.25">
      <c r="A83" s="11">
        <v>81</v>
      </c>
      <c r="B83" s="9">
        <v>0</v>
      </c>
      <c r="C83" s="10" t="s">
        <v>178</v>
      </c>
      <c r="D83" s="9">
        <v>-115.11320000000001</v>
      </c>
      <c r="E83" s="9">
        <v>34.551600000000001</v>
      </c>
      <c r="F83" s="10" t="s">
        <v>221</v>
      </c>
      <c r="G83" s="14">
        <v>82</v>
      </c>
      <c r="H83" s="14" t="s">
        <v>269</v>
      </c>
    </row>
    <row r="84" spans="1:8" x14ac:dyDescent="0.25">
      <c r="A84" s="11">
        <v>82</v>
      </c>
      <c r="B84" s="9">
        <v>0</v>
      </c>
      <c r="C84" s="10" t="s">
        <v>179</v>
      </c>
      <c r="D84" s="9">
        <v>-115.36750000000001</v>
      </c>
      <c r="E84" s="9">
        <v>34.420299999999997</v>
      </c>
      <c r="F84" s="10" t="s">
        <v>209</v>
      </c>
      <c r="G84" s="14">
        <v>83</v>
      </c>
      <c r="H84" s="14" t="s">
        <v>269</v>
      </c>
    </row>
    <row r="85" spans="1:8" x14ac:dyDescent="0.25">
      <c r="A85" s="11">
        <v>83</v>
      </c>
      <c r="B85" s="9">
        <v>0</v>
      </c>
      <c r="C85" s="10" t="s">
        <v>180</v>
      </c>
      <c r="D85" s="9">
        <v>-115.5017</v>
      </c>
      <c r="E85" s="9">
        <v>34.520699999999998</v>
      </c>
      <c r="F85" s="10" t="s">
        <v>209</v>
      </c>
      <c r="G85" s="14">
        <v>84</v>
      </c>
      <c r="H85" s="14" t="s">
        <v>269</v>
      </c>
    </row>
    <row r="86" spans="1:8" x14ac:dyDescent="0.25">
      <c r="A86" s="11">
        <v>84</v>
      </c>
      <c r="B86" s="9">
        <v>0</v>
      </c>
      <c r="C86" s="10" t="s">
        <v>192</v>
      </c>
      <c r="D86" s="9">
        <v>-115.0539</v>
      </c>
      <c r="E86" s="9">
        <v>34.218499999999999</v>
      </c>
      <c r="F86" s="10" t="s">
        <v>209</v>
      </c>
      <c r="G86" s="14">
        <v>85</v>
      </c>
      <c r="H86" s="14" t="s">
        <v>269</v>
      </c>
    </row>
    <row r="87" spans="1:8" x14ac:dyDescent="0.25">
      <c r="A87" s="11">
        <v>85</v>
      </c>
      <c r="B87" s="9">
        <v>0</v>
      </c>
      <c r="C87" s="10" t="s">
        <v>193</v>
      </c>
      <c r="D87" s="9">
        <v>-115.0539</v>
      </c>
      <c r="E87" s="9">
        <v>34.218499999999999</v>
      </c>
      <c r="F87" s="10" t="s">
        <v>209</v>
      </c>
      <c r="G87" s="14">
        <v>86</v>
      </c>
      <c r="H87" s="14" t="s">
        <v>269</v>
      </c>
    </row>
    <row r="88" spans="1:8" x14ac:dyDescent="0.25">
      <c r="A88" s="11">
        <v>86</v>
      </c>
      <c r="B88" s="9">
        <v>0</v>
      </c>
      <c r="C88" s="10" t="s">
        <v>194</v>
      </c>
      <c r="D88" s="9">
        <v>-115.0539</v>
      </c>
      <c r="E88" s="9">
        <v>34.218499999999999</v>
      </c>
      <c r="F88" s="10" t="s">
        <v>209</v>
      </c>
      <c r="G88" s="14">
        <v>87</v>
      </c>
      <c r="H88" s="14" t="s">
        <v>269</v>
      </c>
    </row>
    <row r="89" spans="1:8" x14ac:dyDescent="0.25">
      <c r="A89" s="11">
        <v>87</v>
      </c>
      <c r="B89" s="9">
        <v>0</v>
      </c>
      <c r="C89" s="10" t="s">
        <v>195</v>
      </c>
      <c r="D89" s="9">
        <v>-114.78959999999999</v>
      </c>
      <c r="E89" s="9">
        <v>34.208199999999998</v>
      </c>
      <c r="F89" s="10" t="s">
        <v>209</v>
      </c>
      <c r="G89" s="14">
        <v>88</v>
      </c>
      <c r="H89" s="14" t="s">
        <v>269</v>
      </c>
    </row>
    <row r="90" spans="1:8" x14ac:dyDescent="0.25">
      <c r="A90" s="11">
        <v>88</v>
      </c>
      <c r="B90" s="9">
        <v>0</v>
      </c>
      <c r="C90" s="10" t="s">
        <v>104</v>
      </c>
      <c r="D90" s="9">
        <v>-115.73609999999999</v>
      </c>
      <c r="E90" s="9">
        <v>34.774799999999999</v>
      </c>
      <c r="F90" s="10" t="s">
        <v>209</v>
      </c>
      <c r="G90" s="14">
        <v>89</v>
      </c>
      <c r="H90" s="14" t="s">
        <v>269</v>
      </c>
    </row>
    <row r="91" spans="1:8" x14ac:dyDescent="0.25">
      <c r="A91" s="11">
        <v>89</v>
      </c>
      <c r="B91" s="9">
        <v>0</v>
      </c>
      <c r="C91" s="10" t="s">
        <v>105</v>
      </c>
      <c r="D91" s="9">
        <v>-115.6874</v>
      </c>
      <c r="E91" s="9">
        <v>34.753</v>
      </c>
      <c r="F91" s="10" t="s">
        <v>209</v>
      </c>
      <c r="G91" s="14">
        <v>90</v>
      </c>
      <c r="H91" s="14" t="s">
        <v>269</v>
      </c>
    </row>
    <row r="92" spans="1:8" x14ac:dyDescent="0.25">
      <c r="A92" s="11">
        <v>90</v>
      </c>
      <c r="B92" s="9">
        <v>0</v>
      </c>
      <c r="C92" s="10" t="s">
        <v>78</v>
      </c>
      <c r="D92" s="9">
        <v>-115.87569999999999</v>
      </c>
      <c r="E92" s="9">
        <v>34.582900000000002</v>
      </c>
      <c r="F92" s="10" t="s">
        <v>209</v>
      </c>
      <c r="G92" s="14">
        <v>91</v>
      </c>
      <c r="H92" s="14" t="s">
        <v>269</v>
      </c>
    </row>
    <row r="93" spans="1:8" x14ac:dyDescent="0.25">
      <c r="A93" s="11">
        <v>91</v>
      </c>
      <c r="B93" s="9">
        <v>0</v>
      </c>
      <c r="C93" s="10" t="s">
        <v>79</v>
      </c>
      <c r="D93" s="9">
        <v>-115.7433</v>
      </c>
      <c r="E93" s="9">
        <v>34.559399999999997</v>
      </c>
      <c r="F93" s="10" t="s">
        <v>209</v>
      </c>
      <c r="G93" s="14">
        <v>92</v>
      </c>
      <c r="H93" s="14" t="s">
        <v>269</v>
      </c>
    </row>
    <row r="94" spans="1:8" x14ac:dyDescent="0.25">
      <c r="A94" s="11">
        <v>92</v>
      </c>
      <c r="B94" s="9">
        <v>0</v>
      </c>
      <c r="C94" s="10" t="s">
        <v>80</v>
      </c>
      <c r="D94" s="9">
        <v>-115.7432</v>
      </c>
      <c r="E94" s="9">
        <v>34.557000000000002</v>
      </c>
      <c r="F94" s="10" t="s">
        <v>209</v>
      </c>
      <c r="G94" s="14">
        <v>93</v>
      </c>
      <c r="H94" s="14" t="s">
        <v>269</v>
      </c>
    </row>
    <row r="95" spans="1:8" x14ac:dyDescent="0.25">
      <c r="A95" s="11">
        <v>93</v>
      </c>
      <c r="B95" s="9">
        <v>0</v>
      </c>
      <c r="C95" s="10" t="s">
        <v>89</v>
      </c>
      <c r="D95" s="9">
        <v>-115.7042</v>
      </c>
      <c r="E95" s="9">
        <v>34.568600000000004</v>
      </c>
      <c r="F95" s="10" t="s">
        <v>209</v>
      </c>
      <c r="G95" s="14">
        <v>94</v>
      </c>
      <c r="H95" s="14" t="s">
        <v>269</v>
      </c>
    </row>
    <row r="96" spans="1:8" x14ac:dyDescent="0.25">
      <c r="A96" s="11">
        <v>94</v>
      </c>
      <c r="B96" s="9">
        <v>0</v>
      </c>
      <c r="C96" s="10" t="s">
        <v>223</v>
      </c>
      <c r="D96" s="9">
        <v>-115.7903</v>
      </c>
      <c r="E96" s="9">
        <v>34.6584</v>
      </c>
      <c r="F96" s="10" t="s">
        <v>209</v>
      </c>
      <c r="G96" s="14">
        <v>95</v>
      </c>
      <c r="H96" s="14" t="s">
        <v>269</v>
      </c>
    </row>
    <row r="97" spans="1:8" x14ac:dyDescent="0.25">
      <c r="A97" s="11">
        <v>95</v>
      </c>
      <c r="B97" s="9">
        <v>0</v>
      </c>
      <c r="C97" s="10" t="s">
        <v>222</v>
      </c>
      <c r="D97" s="9">
        <v>-115.7903</v>
      </c>
      <c r="E97" s="9">
        <v>34.6584</v>
      </c>
      <c r="F97" s="10" t="s">
        <v>221</v>
      </c>
      <c r="G97" s="14">
        <v>96</v>
      </c>
      <c r="H97" s="14" t="s">
        <v>269</v>
      </c>
    </row>
    <row r="98" spans="1:8" x14ac:dyDescent="0.25">
      <c r="A98" s="11">
        <v>96</v>
      </c>
      <c r="B98" s="9">
        <v>0</v>
      </c>
      <c r="C98" s="10" t="s">
        <v>93</v>
      </c>
      <c r="D98" s="9">
        <v>-115.6495</v>
      </c>
      <c r="E98" s="9">
        <v>34.564900000000002</v>
      </c>
      <c r="F98" s="10" t="s">
        <v>209</v>
      </c>
      <c r="G98" s="14">
        <v>97</v>
      </c>
      <c r="H98" s="14" t="s">
        <v>269</v>
      </c>
    </row>
    <row r="99" spans="1:8" x14ac:dyDescent="0.25">
      <c r="A99" s="11">
        <v>97</v>
      </c>
      <c r="B99" s="9">
        <v>0</v>
      </c>
      <c r="C99" s="10" t="s">
        <v>94</v>
      </c>
      <c r="D99" s="9">
        <v>-115.5697</v>
      </c>
      <c r="E99" s="9">
        <v>34.561300000000003</v>
      </c>
      <c r="F99" s="10" t="s">
        <v>209</v>
      </c>
      <c r="G99" s="14">
        <v>98</v>
      </c>
      <c r="H99" s="14" t="s">
        <v>269</v>
      </c>
    </row>
    <row r="100" spans="1:8" x14ac:dyDescent="0.25">
      <c r="A100" s="11">
        <v>98</v>
      </c>
      <c r="B100" s="9">
        <v>0</v>
      </c>
      <c r="C100" s="10" t="s">
        <v>220</v>
      </c>
      <c r="D100" s="9">
        <v>-115.5492</v>
      </c>
      <c r="E100" s="9">
        <v>34.5627</v>
      </c>
      <c r="F100" s="10" t="s">
        <v>209</v>
      </c>
      <c r="G100" s="14">
        <v>99</v>
      </c>
      <c r="H100" s="14" t="s">
        <v>269</v>
      </c>
    </row>
    <row r="101" spans="1:8" x14ac:dyDescent="0.25">
      <c r="A101" s="11">
        <v>99</v>
      </c>
      <c r="B101" s="9">
        <v>0</v>
      </c>
      <c r="C101" s="10" t="s">
        <v>191</v>
      </c>
      <c r="D101" s="9">
        <v>-115.11539999999999</v>
      </c>
      <c r="E101" s="9">
        <v>34.211300000000001</v>
      </c>
      <c r="F101" s="10" t="s">
        <v>209</v>
      </c>
      <c r="G101" s="14">
        <v>100</v>
      </c>
      <c r="H101" s="14" t="s">
        <v>269</v>
      </c>
    </row>
    <row r="102" spans="1:8" x14ac:dyDescent="0.25">
      <c r="A102" s="11">
        <v>100</v>
      </c>
      <c r="B102" s="9">
        <v>0</v>
      </c>
      <c r="C102" s="10" t="s">
        <v>189</v>
      </c>
      <c r="D102" s="9">
        <v>-115.1724</v>
      </c>
      <c r="E102" s="9">
        <v>34.251300000000001</v>
      </c>
      <c r="F102" s="10" t="s">
        <v>209</v>
      </c>
      <c r="G102" s="14">
        <v>101</v>
      </c>
      <c r="H102" s="14" t="s">
        <v>269</v>
      </c>
    </row>
    <row r="103" spans="1:8" x14ac:dyDescent="0.25">
      <c r="A103" s="11">
        <v>101</v>
      </c>
      <c r="B103" s="9">
        <v>0</v>
      </c>
      <c r="C103" s="10" t="s">
        <v>190</v>
      </c>
      <c r="D103" s="9">
        <v>-115.1724</v>
      </c>
      <c r="E103" s="9">
        <v>34.251300000000001</v>
      </c>
      <c r="F103" s="10" t="s">
        <v>209</v>
      </c>
      <c r="G103" s="14">
        <v>102</v>
      </c>
      <c r="H103" s="14" t="s">
        <v>269</v>
      </c>
    </row>
    <row r="104" spans="1:8" x14ac:dyDescent="0.25">
      <c r="A104" s="11">
        <v>102</v>
      </c>
      <c r="B104" s="9">
        <v>0</v>
      </c>
      <c r="C104" s="10" t="s">
        <v>106</v>
      </c>
      <c r="D104" s="9">
        <v>-115.41726983</v>
      </c>
      <c r="E104" s="9">
        <v>34.327833372500002</v>
      </c>
      <c r="F104" s="10" t="s">
        <v>219</v>
      </c>
      <c r="G104" s="14">
        <v>103</v>
      </c>
      <c r="H104" s="14" t="s">
        <v>269</v>
      </c>
    </row>
    <row r="105" spans="1:8" x14ac:dyDescent="0.25">
      <c r="A105" s="11">
        <v>103</v>
      </c>
      <c r="B105" s="9">
        <v>0</v>
      </c>
      <c r="C105" s="10" t="s">
        <v>111</v>
      </c>
      <c r="D105" s="9">
        <v>-115.39919365900001</v>
      </c>
      <c r="E105" s="9">
        <v>34.291597209999999</v>
      </c>
      <c r="F105" s="10" t="s">
        <v>219</v>
      </c>
      <c r="G105" s="14">
        <v>104</v>
      </c>
      <c r="H105" s="14" t="s">
        <v>269</v>
      </c>
    </row>
    <row r="106" spans="1:8" x14ac:dyDescent="0.25">
      <c r="A106" s="11">
        <v>104</v>
      </c>
      <c r="B106" s="9">
        <v>0</v>
      </c>
      <c r="C106" s="10" t="s">
        <v>112</v>
      </c>
      <c r="D106" s="9">
        <v>-115.38583955199999</v>
      </c>
      <c r="E106" s="9">
        <v>34.281205457699997</v>
      </c>
      <c r="F106" s="10" t="s">
        <v>219</v>
      </c>
      <c r="G106" s="14">
        <v>105</v>
      </c>
      <c r="H106" s="14" t="s">
        <v>269</v>
      </c>
    </row>
    <row r="107" spans="1:8" x14ac:dyDescent="0.25">
      <c r="A107" s="11">
        <v>105</v>
      </c>
      <c r="B107" s="9">
        <v>0</v>
      </c>
      <c r="C107" s="10" t="s">
        <v>108</v>
      </c>
      <c r="D107" s="9">
        <v>-115.40608522399999</v>
      </c>
      <c r="E107" s="9">
        <v>34.298904496699997</v>
      </c>
      <c r="F107" s="10" t="s">
        <v>219</v>
      </c>
      <c r="G107" s="14">
        <v>106</v>
      </c>
      <c r="H107" s="14" t="s">
        <v>269</v>
      </c>
    </row>
    <row r="108" spans="1:8" x14ac:dyDescent="0.25">
      <c r="A108" s="11">
        <v>106</v>
      </c>
      <c r="B108" s="9">
        <v>0</v>
      </c>
      <c r="C108" s="10" t="s">
        <v>107</v>
      </c>
      <c r="D108" s="9">
        <v>-115.40711672099999</v>
      </c>
      <c r="E108" s="9">
        <v>34.3021266672</v>
      </c>
      <c r="F108" s="10" t="s">
        <v>219</v>
      </c>
      <c r="G108" s="14">
        <v>107</v>
      </c>
      <c r="H108" s="14" t="s">
        <v>269</v>
      </c>
    </row>
    <row r="109" spans="1:8" x14ac:dyDescent="0.25">
      <c r="A109" s="11">
        <v>107</v>
      </c>
      <c r="B109" s="9">
        <v>0</v>
      </c>
      <c r="C109" s="10" t="s">
        <v>109</v>
      </c>
      <c r="D109" s="9">
        <v>-115.404785604</v>
      </c>
      <c r="E109" s="9">
        <v>34.3040577071</v>
      </c>
      <c r="F109" s="10" t="s">
        <v>219</v>
      </c>
      <c r="G109" s="14">
        <v>108</v>
      </c>
      <c r="H109" s="14" t="s">
        <v>269</v>
      </c>
    </row>
    <row r="110" spans="1:8" x14ac:dyDescent="0.25">
      <c r="A110" s="11">
        <v>108</v>
      </c>
      <c r="B110" s="9">
        <v>0</v>
      </c>
      <c r="C110" s="10" t="s">
        <v>110</v>
      </c>
      <c r="D110" s="9">
        <v>-115.40961717499999</v>
      </c>
      <c r="E110" s="9">
        <v>34.303059159299998</v>
      </c>
      <c r="F110" s="10" t="s">
        <v>219</v>
      </c>
      <c r="G110" s="14">
        <v>109</v>
      </c>
      <c r="H110" s="14" t="s">
        <v>269</v>
      </c>
    </row>
    <row r="111" spans="1:8" x14ac:dyDescent="0.25">
      <c r="A111" s="11">
        <v>109</v>
      </c>
      <c r="B111" s="9">
        <v>0</v>
      </c>
      <c r="C111" s="10" t="s">
        <v>114</v>
      </c>
      <c r="D111" s="9">
        <v>-115.34905693899999</v>
      </c>
      <c r="E111" s="9">
        <v>34.250795026500001</v>
      </c>
      <c r="F111" s="10" t="s">
        <v>219</v>
      </c>
      <c r="G111" s="14">
        <v>110</v>
      </c>
      <c r="H111" s="14" t="s">
        <v>269</v>
      </c>
    </row>
    <row r="112" spans="1:8" x14ac:dyDescent="0.25">
      <c r="A112" s="11">
        <v>110</v>
      </c>
      <c r="B112" s="9">
        <v>0</v>
      </c>
      <c r="C112" s="10" t="s">
        <v>113</v>
      </c>
      <c r="D112" s="9">
        <v>-115.359504646</v>
      </c>
      <c r="E112" s="9">
        <v>34.266520740200001</v>
      </c>
      <c r="F112" s="10" t="s">
        <v>219</v>
      </c>
      <c r="G112" s="14">
        <v>111</v>
      </c>
      <c r="H112" s="14" t="s">
        <v>269</v>
      </c>
    </row>
    <row r="113" spans="1:8" x14ac:dyDescent="0.25">
      <c r="A113" s="11">
        <v>111</v>
      </c>
      <c r="B113" s="9">
        <v>0</v>
      </c>
      <c r="C113" s="10" t="s">
        <v>218</v>
      </c>
      <c r="D113" s="9">
        <v>-115.05565500100001</v>
      </c>
      <c r="E113" s="9">
        <v>34.204999997999998</v>
      </c>
      <c r="F113" s="10" t="s">
        <v>217</v>
      </c>
      <c r="G113" s="14">
        <v>112</v>
      </c>
      <c r="H113" s="14" t="s">
        <v>270</v>
      </c>
    </row>
    <row r="114" spans="1:8" x14ac:dyDescent="0.25">
      <c r="A114" s="11">
        <v>112</v>
      </c>
      <c r="B114" s="9">
        <v>0</v>
      </c>
      <c r="C114" s="10" t="s">
        <v>216</v>
      </c>
      <c r="D114" s="9">
        <v>-115.061666999</v>
      </c>
      <c r="E114" s="9">
        <v>34.194999999099998</v>
      </c>
      <c r="F114" s="10" t="s">
        <v>214</v>
      </c>
      <c r="G114" s="14">
        <v>113</v>
      </c>
      <c r="H114" s="14" t="s">
        <v>269</v>
      </c>
    </row>
    <row r="115" spans="1:8" x14ac:dyDescent="0.25">
      <c r="A115" s="11">
        <v>113</v>
      </c>
      <c r="B115" s="9">
        <v>0</v>
      </c>
      <c r="C115" s="10" t="s">
        <v>215</v>
      </c>
      <c r="D115" s="9">
        <v>-115.186666999</v>
      </c>
      <c r="E115" s="9">
        <v>34.253888999399997</v>
      </c>
      <c r="F115" s="10" t="s">
        <v>214</v>
      </c>
      <c r="G115" s="14">
        <v>114</v>
      </c>
      <c r="H115" s="14" t="s">
        <v>269</v>
      </c>
    </row>
    <row r="116" spans="1:8" x14ac:dyDescent="0.25">
      <c r="A116" s="11">
        <v>116</v>
      </c>
      <c r="B116" s="9">
        <v>0</v>
      </c>
      <c r="C116" s="10" t="s">
        <v>213</v>
      </c>
      <c r="D116" s="9">
        <v>-115.364039357</v>
      </c>
      <c r="E116" s="9">
        <v>34.419860941000003</v>
      </c>
      <c r="F116" s="10" t="s">
        <v>209</v>
      </c>
      <c r="G116" s="14">
        <v>115</v>
      </c>
      <c r="H116" s="14" t="s">
        <v>269</v>
      </c>
    </row>
    <row r="117" spans="1:8" x14ac:dyDescent="0.25">
      <c r="A117" s="11">
        <v>117</v>
      </c>
      <c r="B117" s="9">
        <v>0</v>
      </c>
      <c r="C117" s="10" t="s">
        <v>212</v>
      </c>
      <c r="D117" s="9">
        <v>-115.596650819</v>
      </c>
      <c r="E117" s="9">
        <v>34.562509216000002</v>
      </c>
      <c r="F117" s="10" t="s">
        <v>209</v>
      </c>
      <c r="G117" s="14">
        <v>116</v>
      </c>
      <c r="H117" s="14" t="s">
        <v>269</v>
      </c>
    </row>
    <row r="118" spans="1:8" x14ac:dyDescent="0.25">
      <c r="A118" s="11">
        <v>114</v>
      </c>
      <c r="B118" s="9">
        <v>0</v>
      </c>
      <c r="C118" s="10" t="s">
        <v>211</v>
      </c>
      <c r="D118" s="9">
        <v>-115.589817067</v>
      </c>
      <c r="E118" s="9">
        <v>34.558510519999999</v>
      </c>
      <c r="F118" s="10" t="s">
        <v>209</v>
      </c>
      <c r="G118" s="14">
        <v>117</v>
      </c>
      <c r="H118" s="14" t="s">
        <v>269</v>
      </c>
    </row>
    <row r="119" spans="1:8" x14ac:dyDescent="0.25">
      <c r="A119" s="11">
        <v>115</v>
      </c>
      <c r="B119" s="9">
        <v>0</v>
      </c>
      <c r="C119" s="10" t="s">
        <v>210</v>
      </c>
      <c r="D119" s="9">
        <v>-115.69332881299999</v>
      </c>
      <c r="E119" s="9">
        <v>34.549342048</v>
      </c>
      <c r="F119" s="10" t="s">
        <v>209</v>
      </c>
      <c r="G119" s="14">
        <v>118</v>
      </c>
      <c r="H119" s="14" t="s">
        <v>269</v>
      </c>
    </row>
    <row r="120" spans="1:8" x14ac:dyDescent="0.25">
      <c r="A120" s="11">
        <v>118</v>
      </c>
      <c r="B120" s="9">
        <v>0</v>
      </c>
      <c r="C120" s="10" t="s">
        <v>181</v>
      </c>
      <c r="D120" s="9">
        <v>-115.50473713700001</v>
      </c>
      <c r="E120" s="9">
        <v>34.518263646000001</v>
      </c>
      <c r="F120" s="10" t="s">
        <v>209</v>
      </c>
      <c r="G120" s="14">
        <v>119</v>
      </c>
      <c r="H120" s="14" t="s">
        <v>269</v>
      </c>
    </row>
    <row r="121" spans="1:8" x14ac:dyDescent="0.25">
      <c r="A121" s="11">
        <v>119</v>
      </c>
      <c r="B121" s="9">
        <v>0</v>
      </c>
      <c r="C121" s="10" t="s">
        <v>208</v>
      </c>
      <c r="D121" s="9">
        <v>-115.499849803</v>
      </c>
      <c r="E121" s="9">
        <v>34.517397613999997</v>
      </c>
      <c r="F121" s="10" t="s">
        <v>209</v>
      </c>
      <c r="G121" s="14">
        <v>120</v>
      </c>
      <c r="H121" s="14" t="s">
        <v>269</v>
      </c>
    </row>
    <row r="122" spans="1:8" x14ac:dyDescent="0.25">
      <c r="A122" s="11"/>
      <c r="B122" s="9"/>
      <c r="C122" s="10"/>
      <c r="D122" s="9"/>
      <c r="E122" s="9"/>
      <c r="F122" s="10"/>
      <c r="G122" s="14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0-0000-0000-000000000000}">
  <dimension ref="A1:AD12"/>
  <sheetViews>
    <sheetView workbookViewId="0">
      <selection activeCell="J12" sqref="J12"/>
    </sheetView>
  </sheetViews>
  <sheetFormatPr defaultRowHeight="15" x14ac:dyDescent="0.25"/>
  <cols>
    <col min="5" max="5" width="9.7109375" bestFit="1" customWidth="1"/>
    <col min="9" max="9" width="11.28515625" bestFit="1" customWidth="1"/>
  </cols>
  <sheetData>
    <row r="1" spans="1:30" x14ac:dyDescent="0.25">
      <c r="A1" t="s">
        <v>14</v>
      </c>
    </row>
    <row r="3" spans="1:30" x14ac:dyDescent="0.25">
      <c r="A3" t="s">
        <v>171</v>
      </c>
      <c r="B3" s="5" t="s">
        <v>169</v>
      </c>
      <c r="C3" t="s">
        <v>22</v>
      </c>
      <c r="D3" t="s">
        <v>23</v>
      </c>
      <c r="E3" t="s">
        <v>24</v>
      </c>
      <c r="F3" t="s">
        <v>32</v>
      </c>
      <c r="G3" t="s">
        <v>27</v>
      </c>
      <c r="H3" t="s">
        <v>25</v>
      </c>
      <c r="I3" t="s">
        <v>26</v>
      </c>
      <c r="J3" t="s">
        <v>28</v>
      </c>
      <c r="K3" t="s">
        <v>29</v>
      </c>
      <c r="L3" t="s">
        <v>30</v>
      </c>
      <c r="M3" t="s">
        <v>31</v>
      </c>
      <c r="N3" t="s">
        <v>35</v>
      </c>
      <c r="O3" t="s">
        <v>36</v>
      </c>
      <c r="P3" t="s">
        <v>38</v>
      </c>
      <c r="Q3" t="s">
        <v>37</v>
      </c>
      <c r="R3" t="s">
        <v>33</v>
      </c>
      <c r="S3" t="s">
        <v>34</v>
      </c>
      <c r="T3" t="s">
        <v>39</v>
      </c>
      <c r="U3" t="s">
        <v>40</v>
      </c>
      <c r="V3" t="s">
        <v>45</v>
      </c>
      <c r="W3" t="s">
        <v>46</v>
      </c>
      <c r="X3" t="s">
        <v>47</v>
      </c>
      <c r="AB3" t="s">
        <v>204</v>
      </c>
      <c r="AD3" t="s">
        <v>206</v>
      </c>
    </row>
    <row r="4" spans="1:30" x14ac:dyDescent="0.25">
      <c r="A4" t="s">
        <v>172</v>
      </c>
      <c r="B4" s="5" t="s">
        <v>170</v>
      </c>
      <c r="D4" t="s">
        <v>43</v>
      </c>
      <c r="G4" t="s">
        <v>41</v>
      </c>
      <c r="H4" t="s">
        <v>41</v>
      </c>
      <c r="I4" t="s">
        <v>41</v>
      </c>
      <c r="J4" t="s">
        <v>41</v>
      </c>
      <c r="K4" t="s">
        <v>41</v>
      </c>
      <c r="L4" t="s">
        <v>41</v>
      </c>
      <c r="M4" t="s">
        <v>41</v>
      </c>
      <c r="N4" t="s">
        <v>41</v>
      </c>
      <c r="O4" t="s">
        <v>41</v>
      </c>
      <c r="P4" t="s">
        <v>41</v>
      </c>
      <c r="Q4" t="s">
        <v>41</v>
      </c>
      <c r="R4" t="s">
        <v>41</v>
      </c>
      <c r="S4" t="s">
        <v>41</v>
      </c>
      <c r="T4" t="s">
        <v>41</v>
      </c>
      <c r="U4" t="s">
        <v>42</v>
      </c>
      <c r="AB4" t="s">
        <v>205</v>
      </c>
      <c r="AD4" t="s">
        <v>205</v>
      </c>
    </row>
    <row r="5" spans="1:30" x14ac:dyDescent="0.25">
      <c r="A5">
        <v>215</v>
      </c>
      <c r="B5" s="5">
        <f>A5*0.3048</f>
        <v>65.531999999999996</v>
      </c>
      <c r="C5" t="s">
        <v>15</v>
      </c>
      <c r="D5">
        <v>2</v>
      </c>
      <c r="E5" s="1">
        <v>28619</v>
      </c>
      <c r="F5">
        <v>5.7</v>
      </c>
      <c r="G5">
        <v>84000</v>
      </c>
      <c r="H5">
        <v>24000</v>
      </c>
      <c r="I5">
        <v>3500</v>
      </c>
      <c r="J5">
        <v>2400</v>
      </c>
      <c r="K5">
        <v>24</v>
      </c>
      <c r="L5">
        <v>19</v>
      </c>
      <c r="M5">
        <v>220000</v>
      </c>
      <c r="N5">
        <v>110</v>
      </c>
      <c r="O5">
        <v>3.2</v>
      </c>
      <c r="P5">
        <v>1.4</v>
      </c>
      <c r="Q5">
        <v>860</v>
      </c>
      <c r="R5">
        <v>0.64</v>
      </c>
      <c r="S5">
        <v>5</v>
      </c>
      <c r="T5">
        <v>2.1</v>
      </c>
      <c r="U5">
        <v>185000</v>
      </c>
      <c r="V5">
        <f t="shared" ref="V5:V12" si="0">(G5/22.98977)+(H5/20.04)+(I5/12.1525)+(J5/39.098)</f>
        <v>5200.7946467737993</v>
      </c>
      <c r="W5">
        <f t="shared" ref="W5:W12" si="1">(K5/61.0171)+(L5/48.0288)+(M5/35.453)</f>
        <v>6206.1876252029488</v>
      </c>
      <c r="X5">
        <f>(V5-W5)/(V5+W5)</f>
        <v>-8.8138383531906922E-2</v>
      </c>
      <c r="Y5">
        <f>POWER(I5,0.5)</f>
        <v>59.16079783099616</v>
      </c>
      <c r="Z5">
        <f>Y5/N5</f>
        <v>0.53782543482723777</v>
      </c>
      <c r="AA5">
        <f>LOG10(Z5)+5.47</f>
        <v>5.2006413370169122</v>
      </c>
      <c r="AB5">
        <f>(2200/AA5)-273</f>
        <v>150.0247497247945</v>
      </c>
      <c r="AC5">
        <f>LOG(G5/J5)</f>
        <v>1.5440680443502757</v>
      </c>
      <c r="AD5" t="s">
        <v>207</v>
      </c>
    </row>
    <row r="6" spans="1:30" x14ac:dyDescent="0.25">
      <c r="A6">
        <v>494</v>
      </c>
      <c r="B6" s="5">
        <f t="shared" ref="B6:B8" si="2">A6*0.3048</f>
        <v>150.5712</v>
      </c>
      <c r="C6" t="s">
        <v>17</v>
      </c>
      <c r="D6">
        <v>2</v>
      </c>
      <c r="E6" s="1">
        <v>28619</v>
      </c>
      <c r="F6">
        <v>5.9</v>
      </c>
      <c r="G6">
        <v>65000</v>
      </c>
      <c r="H6">
        <v>52000</v>
      </c>
      <c r="I6">
        <v>2300</v>
      </c>
      <c r="J6">
        <v>2300</v>
      </c>
      <c r="K6">
        <v>32</v>
      </c>
      <c r="L6">
        <v>3.1</v>
      </c>
      <c r="M6">
        <v>210000</v>
      </c>
      <c r="N6">
        <v>96</v>
      </c>
      <c r="O6">
        <v>3.2</v>
      </c>
      <c r="P6">
        <v>1</v>
      </c>
      <c r="Q6">
        <v>83</v>
      </c>
      <c r="R6">
        <v>0.91</v>
      </c>
      <c r="S6">
        <v>3.4</v>
      </c>
      <c r="T6">
        <v>0.33</v>
      </c>
      <c r="U6">
        <v>357000</v>
      </c>
      <c r="V6">
        <f t="shared" si="0"/>
        <v>5670.2428967056167</v>
      </c>
      <c r="W6">
        <f t="shared" si="1"/>
        <v>5923.9241074904621</v>
      </c>
      <c r="X6">
        <f t="shared" ref="X6:X12" si="3">(V6-W6)/(V6+W6)</f>
        <v>-2.1880072168447718E-2</v>
      </c>
      <c r="Y6">
        <f t="shared" ref="Y6:Y8" si="4">POWER(I6,0.5)</f>
        <v>47.958315233127195</v>
      </c>
      <c r="Z6">
        <f t="shared" ref="Z6:Z8" si="5">Y6/N6</f>
        <v>0.49956578367840826</v>
      </c>
      <c r="AA6">
        <f t="shared" ref="AA6:AA8" si="6">LOG10(Z6)+5.47</f>
        <v>5.1685926849692274</v>
      </c>
      <c r="AB6">
        <f t="shared" ref="AB6:AB8" si="7">(2200/AA6)-273</f>
        <v>152.64777959730026</v>
      </c>
      <c r="AC6">
        <f t="shared" ref="AC6:AC8" si="8">LOG(G6/J6)</f>
        <v>1.4511855206252626</v>
      </c>
      <c r="AD6" t="s">
        <v>207</v>
      </c>
    </row>
    <row r="7" spans="1:30" x14ac:dyDescent="0.25">
      <c r="A7">
        <v>95</v>
      </c>
      <c r="B7" s="5">
        <f t="shared" si="2"/>
        <v>28.956000000000003</v>
      </c>
      <c r="C7" t="s">
        <v>173</v>
      </c>
      <c r="D7">
        <v>1</v>
      </c>
      <c r="E7" s="1">
        <v>28612</v>
      </c>
      <c r="F7">
        <v>6.1</v>
      </c>
      <c r="G7">
        <v>86000</v>
      </c>
      <c r="H7">
        <v>15000</v>
      </c>
      <c r="I7">
        <v>1200</v>
      </c>
      <c r="J7">
        <v>3800</v>
      </c>
      <c r="K7">
        <v>22</v>
      </c>
      <c r="L7">
        <v>24</v>
      </c>
      <c r="M7">
        <v>210000</v>
      </c>
      <c r="N7">
        <v>87</v>
      </c>
      <c r="O7">
        <v>8.5</v>
      </c>
      <c r="P7">
        <v>1.8</v>
      </c>
      <c r="Q7">
        <v>650</v>
      </c>
      <c r="R7">
        <v>2.7</v>
      </c>
      <c r="S7">
        <v>23</v>
      </c>
      <c r="T7">
        <v>3.7</v>
      </c>
      <c r="U7">
        <v>236000</v>
      </c>
      <c r="V7">
        <f t="shared" si="0"/>
        <v>4685.234055413157</v>
      </c>
      <c r="W7">
        <f t="shared" si="1"/>
        <v>5924.1953745800647</v>
      </c>
      <c r="X7">
        <f t="shared" si="3"/>
        <v>-0.11677926012348236</v>
      </c>
      <c r="Y7">
        <f t="shared" si="4"/>
        <v>34.641016151377549</v>
      </c>
      <c r="Z7">
        <f t="shared" si="5"/>
        <v>0.39817259944112127</v>
      </c>
      <c r="AA7">
        <f t="shared" si="6"/>
        <v>5.0700713704051941</v>
      </c>
      <c r="AB7">
        <f t="shared" si="7"/>
        <v>160.91894103143142</v>
      </c>
      <c r="AC7">
        <f t="shared" si="8"/>
        <v>1.3547148546267576</v>
      </c>
      <c r="AD7">
        <f t="shared" ref="AD7:AD12" si="9">(1217/(AC7+1.483))-273</f>
        <v>155.86620479705351</v>
      </c>
    </row>
    <row r="8" spans="1:30" x14ac:dyDescent="0.25">
      <c r="A8">
        <v>504</v>
      </c>
      <c r="B8" s="5">
        <f t="shared" si="2"/>
        <v>153.61920000000001</v>
      </c>
      <c r="C8" t="s">
        <v>168</v>
      </c>
      <c r="D8">
        <v>1</v>
      </c>
      <c r="E8" s="1">
        <v>28612</v>
      </c>
      <c r="F8">
        <v>6.5</v>
      </c>
      <c r="G8">
        <v>78000</v>
      </c>
      <c r="H8">
        <v>13000</v>
      </c>
      <c r="I8">
        <v>920</v>
      </c>
      <c r="J8">
        <v>3000</v>
      </c>
      <c r="K8">
        <v>43</v>
      </c>
      <c r="L8">
        <v>170</v>
      </c>
      <c r="M8">
        <v>180000</v>
      </c>
      <c r="N8">
        <v>71</v>
      </c>
      <c r="O8">
        <v>7.1</v>
      </c>
      <c r="P8">
        <v>1</v>
      </c>
      <c r="Q8">
        <v>500</v>
      </c>
      <c r="R8">
        <v>2.2999999999999998</v>
      </c>
      <c r="S8">
        <v>14</v>
      </c>
      <c r="T8">
        <v>2.9</v>
      </c>
      <c r="U8">
        <v>285000</v>
      </c>
      <c r="V8">
        <f t="shared" si="0"/>
        <v>4193.95086210307</v>
      </c>
      <c r="W8">
        <f t="shared" si="1"/>
        <v>5081.3886517660312</v>
      </c>
      <c r="X8">
        <f t="shared" si="3"/>
        <v>-9.5677121935645107E-2</v>
      </c>
      <c r="Y8">
        <f t="shared" si="4"/>
        <v>30.331501776206203</v>
      </c>
      <c r="Z8">
        <f t="shared" si="5"/>
        <v>0.42720425036910142</v>
      </c>
      <c r="AA8">
        <f t="shared" si="6"/>
        <v>5.1006355649537021</v>
      </c>
      <c r="AB8">
        <f t="shared" si="7"/>
        <v>158.31879782122195</v>
      </c>
      <c r="AC8">
        <f t="shared" si="8"/>
        <v>1.414973347970818</v>
      </c>
      <c r="AD8" t="s">
        <v>207</v>
      </c>
    </row>
    <row r="9" spans="1:30" x14ac:dyDescent="0.25">
      <c r="A9" t="s">
        <v>73</v>
      </c>
      <c r="C9" t="s">
        <v>18</v>
      </c>
      <c r="D9">
        <v>76</v>
      </c>
      <c r="E9">
        <v>1953</v>
      </c>
      <c r="F9">
        <v>5.7</v>
      </c>
      <c r="G9">
        <v>46070</v>
      </c>
      <c r="H9">
        <v>17190</v>
      </c>
      <c r="I9">
        <v>598</v>
      </c>
      <c r="J9">
        <v>1479</v>
      </c>
      <c r="K9" s="2">
        <v>0</v>
      </c>
      <c r="L9">
        <v>1048</v>
      </c>
      <c r="M9">
        <v>104600</v>
      </c>
      <c r="Q9">
        <v>393</v>
      </c>
      <c r="R9">
        <v>0.64</v>
      </c>
      <c r="U9">
        <v>185000</v>
      </c>
      <c r="V9">
        <f t="shared" si="0"/>
        <v>2948.7552285341822</v>
      </c>
      <c r="W9">
        <f t="shared" si="1"/>
        <v>2972.2052579714027</v>
      </c>
      <c r="X9">
        <f t="shared" si="3"/>
        <v>-3.9605110506420954E-3</v>
      </c>
      <c r="AC9">
        <f>LOG(G9/J9)</f>
        <v>1.4934500382557871</v>
      </c>
      <c r="AD9" t="s">
        <v>207</v>
      </c>
    </row>
    <row r="10" spans="1:30" x14ac:dyDescent="0.25">
      <c r="A10" t="s">
        <v>73</v>
      </c>
      <c r="C10" t="s">
        <v>19</v>
      </c>
      <c r="D10">
        <v>76</v>
      </c>
      <c r="E10" s="1">
        <v>16550</v>
      </c>
      <c r="F10" t="s">
        <v>16</v>
      </c>
      <c r="G10">
        <v>46100</v>
      </c>
      <c r="H10">
        <v>17200</v>
      </c>
      <c r="I10">
        <v>598</v>
      </c>
      <c r="J10">
        <v>1480</v>
      </c>
      <c r="K10" s="2">
        <v>0</v>
      </c>
      <c r="L10">
        <v>1050</v>
      </c>
      <c r="M10" s="2">
        <v>100000</v>
      </c>
      <c r="O10">
        <v>8.8000000000000007</v>
      </c>
      <c r="U10" s="5">
        <f>SUM(F10:M10)</f>
        <v>166428</v>
      </c>
      <c r="V10">
        <f t="shared" si="0"/>
        <v>2950.584735521506</v>
      </c>
      <c r="W10">
        <f t="shared" si="1"/>
        <v>2842.4976541731294</v>
      </c>
      <c r="X10">
        <f t="shared" si="3"/>
        <v>1.8657956866046592E-2</v>
      </c>
      <c r="AC10">
        <f>LOG(G10/J10)</f>
        <v>1.4934392099946907</v>
      </c>
      <c r="AD10" t="s">
        <v>207</v>
      </c>
    </row>
    <row r="11" spans="1:30" x14ac:dyDescent="0.25">
      <c r="A11" t="s">
        <v>73</v>
      </c>
      <c r="C11" t="s">
        <v>20</v>
      </c>
      <c r="D11">
        <v>77</v>
      </c>
      <c r="E11" s="1">
        <v>19380</v>
      </c>
      <c r="F11">
        <v>6.5</v>
      </c>
      <c r="G11">
        <v>92500</v>
      </c>
      <c r="H11">
        <v>26550</v>
      </c>
      <c r="I11">
        <v>639</v>
      </c>
      <c r="J11">
        <v>3050</v>
      </c>
      <c r="K11">
        <v>20</v>
      </c>
      <c r="L11">
        <v>412</v>
      </c>
      <c r="M11">
        <v>194000</v>
      </c>
      <c r="R11">
        <v>6</v>
      </c>
      <c r="U11" s="5">
        <f>SUM(F11:M11)</f>
        <v>317177.5</v>
      </c>
      <c r="V11">
        <f t="shared" si="0"/>
        <v>5478.9699040616661</v>
      </c>
      <c r="W11">
        <f t="shared" si="1"/>
        <v>5480.9393597164526</v>
      </c>
      <c r="X11">
        <f t="shared" si="3"/>
        <v>-1.796963466928949E-4</v>
      </c>
      <c r="AC11">
        <f>LOG(G11/J11)</f>
        <v>1.4818418933922468</v>
      </c>
      <c r="AD11" t="s">
        <v>207</v>
      </c>
    </row>
    <row r="12" spans="1:30" x14ac:dyDescent="0.25">
      <c r="A12" t="s">
        <v>73</v>
      </c>
      <c r="C12" t="s">
        <v>21</v>
      </c>
      <c r="D12">
        <v>67</v>
      </c>
      <c r="E12" s="1">
        <v>19380</v>
      </c>
      <c r="F12">
        <v>5.9</v>
      </c>
      <c r="G12">
        <v>57500</v>
      </c>
      <c r="H12">
        <v>65300</v>
      </c>
      <c r="I12">
        <v>1650</v>
      </c>
      <c r="J12">
        <v>4250</v>
      </c>
      <c r="K12">
        <v>22</v>
      </c>
      <c r="L12">
        <v>230</v>
      </c>
      <c r="M12">
        <v>212000</v>
      </c>
      <c r="R12">
        <v>1</v>
      </c>
      <c r="U12" s="5">
        <f>SUM(F12:M12)</f>
        <v>340957.9</v>
      </c>
      <c r="V12">
        <f t="shared" si="0"/>
        <v>6004.071229580406</v>
      </c>
      <c r="W12">
        <f t="shared" si="1"/>
        <v>5984.8971832168618</v>
      </c>
      <c r="X12">
        <f t="shared" si="3"/>
        <v>1.5993074385847455E-3</v>
      </c>
      <c r="AC12">
        <f>LOG(G12/J12)</f>
        <v>1.131278914639319</v>
      </c>
      <c r="AD12">
        <f t="shared" si="9"/>
        <v>192.52033648173472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0-0000-0000-000000000000}">
  <dimension ref="A1:AH10"/>
  <sheetViews>
    <sheetView workbookViewId="0"/>
  </sheetViews>
  <sheetFormatPr defaultRowHeight="15" x14ac:dyDescent="0.25"/>
  <sheetData>
    <row r="1" spans="1:34" x14ac:dyDescent="0.25">
      <c r="A1" t="s">
        <v>67</v>
      </c>
      <c r="AC1" s="5"/>
      <c r="AD1" s="5"/>
      <c r="AE1" s="5"/>
    </row>
    <row r="2" spans="1:34" x14ac:dyDescent="0.25">
      <c r="AC2" s="5"/>
      <c r="AD2" s="5"/>
      <c r="AE2" s="5"/>
    </row>
    <row r="3" spans="1:34" x14ac:dyDescent="0.25">
      <c r="C3" t="s">
        <v>49</v>
      </c>
      <c r="D3" t="s">
        <v>49</v>
      </c>
      <c r="E3" t="s">
        <v>50</v>
      </c>
      <c r="F3" t="s">
        <v>22</v>
      </c>
      <c r="G3" t="s">
        <v>23</v>
      </c>
      <c r="H3" t="s">
        <v>51</v>
      </c>
      <c r="I3" t="s">
        <v>24</v>
      </c>
      <c r="J3" t="s">
        <v>57</v>
      </c>
      <c r="K3" t="s">
        <v>32</v>
      </c>
      <c r="L3" t="s">
        <v>52</v>
      </c>
      <c r="M3" t="s">
        <v>27</v>
      </c>
      <c r="N3" t="s">
        <v>25</v>
      </c>
      <c r="O3" t="s">
        <v>26</v>
      </c>
      <c r="P3" t="s">
        <v>28</v>
      </c>
      <c r="Q3" t="s">
        <v>29</v>
      </c>
      <c r="R3" t="s">
        <v>53</v>
      </c>
      <c r="S3" t="s">
        <v>30</v>
      </c>
      <c r="T3" t="s">
        <v>31</v>
      </c>
      <c r="U3" t="s">
        <v>36</v>
      </c>
      <c r="V3" t="s">
        <v>55</v>
      </c>
      <c r="W3" t="s">
        <v>37</v>
      </c>
      <c r="X3" t="s">
        <v>54</v>
      </c>
      <c r="Y3" t="s">
        <v>34</v>
      </c>
      <c r="Z3" t="s">
        <v>39</v>
      </c>
      <c r="AA3" t="s">
        <v>56</v>
      </c>
      <c r="AB3" t="s">
        <v>40</v>
      </c>
      <c r="AC3" s="5" t="s">
        <v>45</v>
      </c>
      <c r="AD3" s="5" t="s">
        <v>46</v>
      </c>
      <c r="AE3" s="5" t="s">
        <v>47</v>
      </c>
      <c r="AH3" t="s">
        <v>206</v>
      </c>
    </row>
    <row r="4" spans="1:34" ht="60" x14ac:dyDescent="0.25">
      <c r="C4" s="4" t="s">
        <v>59</v>
      </c>
      <c r="D4" s="4" t="s">
        <v>58</v>
      </c>
      <c r="G4" s="3" t="s">
        <v>43</v>
      </c>
      <c r="J4" s="4"/>
      <c r="L4" s="3" t="s">
        <v>60</v>
      </c>
      <c r="M4" s="3" t="s">
        <v>42</v>
      </c>
      <c r="N4" s="3" t="s">
        <v>42</v>
      </c>
      <c r="O4" s="3" t="s">
        <v>42</v>
      </c>
      <c r="P4" s="3" t="s">
        <v>42</v>
      </c>
      <c r="Q4" s="3" t="s">
        <v>42</v>
      </c>
      <c r="R4" s="3" t="s">
        <v>42</v>
      </c>
      <c r="S4" s="3" t="s">
        <v>42</v>
      </c>
      <c r="T4" s="3" t="s">
        <v>42</v>
      </c>
      <c r="U4" s="3" t="s">
        <v>42</v>
      </c>
      <c r="V4" s="3" t="s">
        <v>42</v>
      </c>
      <c r="W4" s="3" t="s">
        <v>42</v>
      </c>
      <c r="X4" s="3" t="s">
        <v>42</v>
      </c>
      <c r="Y4" s="3" t="s">
        <v>42</v>
      </c>
      <c r="Z4" s="3" t="s">
        <v>42</v>
      </c>
      <c r="AA4" s="3" t="s">
        <v>42</v>
      </c>
      <c r="AB4" s="3" t="s">
        <v>42</v>
      </c>
      <c r="AC4" s="5"/>
      <c r="AD4" s="5"/>
      <c r="AE4" s="5"/>
      <c r="AH4" t="s">
        <v>205</v>
      </c>
    </row>
    <row r="5" spans="1:34" x14ac:dyDescent="0.25">
      <c r="C5" t="s">
        <v>73</v>
      </c>
      <c r="F5" t="s">
        <v>68</v>
      </c>
      <c r="G5">
        <v>30</v>
      </c>
      <c r="H5">
        <v>1.04</v>
      </c>
      <c r="I5" s="1">
        <v>43237</v>
      </c>
      <c r="K5">
        <v>7.26</v>
      </c>
      <c r="L5">
        <v>23</v>
      </c>
      <c r="M5">
        <v>24200</v>
      </c>
      <c r="N5">
        <v>4650</v>
      </c>
      <c r="O5">
        <v>265</v>
      </c>
      <c r="P5">
        <v>429</v>
      </c>
      <c r="Q5">
        <v>35.799999999999997</v>
      </c>
      <c r="S5" t="s">
        <v>66</v>
      </c>
      <c r="T5">
        <v>44600</v>
      </c>
      <c r="U5">
        <v>2.44</v>
      </c>
      <c r="V5">
        <v>0.20100000000000001</v>
      </c>
      <c r="W5">
        <v>106</v>
      </c>
      <c r="Z5" t="s">
        <v>65</v>
      </c>
      <c r="AA5">
        <v>1.23</v>
      </c>
      <c r="AB5">
        <v>94400</v>
      </c>
      <c r="AC5" s="5">
        <f t="shared" ref="AC5:AC10" si="0">(M5/22.98977)+(N5/20.04)+(O5/12.1525)+(P5/39.098)</f>
        <v>1317.4566790615095</v>
      </c>
      <c r="AD5" s="5">
        <f>(Q5/61.0171)+(T5/35.453)</f>
        <v>1258.5902747727898</v>
      </c>
      <c r="AE5" s="6">
        <f>(AC5-AD5)/(AC5+AD5)</f>
        <v>2.2851448495960196E-2</v>
      </c>
      <c r="AF5">
        <f t="shared" ref="AF5:AF10" si="1">POWER(O5,0.5)</f>
        <v>16.278820596099706</v>
      </c>
      <c r="AG5">
        <f>LOG(M5/P5)</f>
        <v>1.7513580737957071</v>
      </c>
      <c r="AH5">
        <f t="shared" ref="AH5:AH10" si="2">(1217/(AG5+1.483))-273</f>
        <v>103.27250051871334</v>
      </c>
    </row>
    <row r="6" spans="1:34" x14ac:dyDescent="0.25">
      <c r="C6" t="s">
        <v>73</v>
      </c>
      <c r="F6" t="s">
        <v>69</v>
      </c>
      <c r="G6">
        <v>31</v>
      </c>
      <c r="H6">
        <v>1</v>
      </c>
      <c r="I6" s="1">
        <v>43237</v>
      </c>
      <c r="K6">
        <v>7.61</v>
      </c>
      <c r="L6">
        <v>22</v>
      </c>
      <c r="M6">
        <v>5300</v>
      </c>
      <c r="N6">
        <v>1250</v>
      </c>
      <c r="O6">
        <v>74.7</v>
      </c>
      <c r="P6">
        <v>183</v>
      </c>
      <c r="Q6">
        <v>56</v>
      </c>
      <c r="S6">
        <v>219</v>
      </c>
      <c r="T6">
        <v>13700</v>
      </c>
      <c r="U6" t="s">
        <v>64</v>
      </c>
      <c r="V6" t="s">
        <v>62</v>
      </c>
      <c r="W6">
        <v>25.9</v>
      </c>
      <c r="Z6" t="s">
        <v>65</v>
      </c>
      <c r="AA6">
        <v>0.19400000000000001</v>
      </c>
      <c r="AB6">
        <v>23800</v>
      </c>
      <c r="AC6" s="5">
        <f t="shared" si="0"/>
        <v>303.74000077783535</v>
      </c>
      <c r="AD6" s="5">
        <f>(Q6/61.0171)+(S6/48.0288)+(T6/35.453)</f>
        <v>391.90464031883852</v>
      </c>
      <c r="AE6" s="6">
        <f t="shared" ref="AE6:AE10" si="3">(AC6-AD6)/(AC6+AD6)</f>
        <v>-0.12673804171338524</v>
      </c>
      <c r="AF6">
        <f t="shared" si="1"/>
        <v>8.6429161745327594</v>
      </c>
      <c r="AG6">
        <f t="shared" ref="AG6:AG10" si="4">LOG(M6/P6)</f>
        <v>1.4618247798703596</v>
      </c>
      <c r="AH6">
        <f t="shared" si="2"/>
        <v>140.26737275471311</v>
      </c>
    </row>
    <row r="7" spans="1:34" x14ac:dyDescent="0.25">
      <c r="C7" t="s">
        <v>73</v>
      </c>
      <c r="F7" t="s">
        <v>70</v>
      </c>
      <c r="G7">
        <v>32</v>
      </c>
      <c r="H7">
        <v>1.04</v>
      </c>
      <c r="I7" s="1">
        <v>43237</v>
      </c>
      <c r="K7">
        <v>7.29</v>
      </c>
      <c r="L7">
        <v>22</v>
      </c>
      <c r="M7">
        <v>27700</v>
      </c>
      <c r="N7">
        <v>4090</v>
      </c>
      <c r="O7">
        <v>237</v>
      </c>
      <c r="P7">
        <v>439</v>
      </c>
      <c r="Q7">
        <v>47.8</v>
      </c>
      <c r="S7" t="s">
        <v>66</v>
      </c>
      <c r="T7">
        <v>48500</v>
      </c>
      <c r="U7">
        <v>2.99</v>
      </c>
      <c r="V7" t="s">
        <v>62</v>
      </c>
      <c r="W7">
        <v>92.7</v>
      </c>
      <c r="Z7" t="s">
        <v>65</v>
      </c>
      <c r="AA7">
        <v>1.18</v>
      </c>
      <c r="AB7">
        <v>92800</v>
      </c>
      <c r="AC7" s="5">
        <f t="shared" si="0"/>
        <v>1439.7059096511414</v>
      </c>
      <c r="AD7" s="5">
        <f t="shared" ref="AD7:AD10" si="5">(Q7/61.0171)+(T7/35.453)</f>
        <v>1368.7917360340653</v>
      </c>
      <c r="AE7" s="6">
        <f t="shared" si="3"/>
        <v>2.5249860446215459E-2</v>
      </c>
      <c r="AF7">
        <f t="shared" si="1"/>
        <v>15.394804318340652</v>
      </c>
      <c r="AG7">
        <f t="shared" si="4"/>
        <v>1.8000152488223271</v>
      </c>
      <c r="AH7">
        <f t="shared" si="2"/>
        <v>97.695810942869798</v>
      </c>
    </row>
    <row r="8" spans="1:34" x14ac:dyDescent="0.25">
      <c r="C8" t="s">
        <v>73</v>
      </c>
      <c r="F8" t="s">
        <v>71</v>
      </c>
      <c r="G8">
        <v>34</v>
      </c>
      <c r="H8">
        <v>1.07</v>
      </c>
      <c r="I8" s="1">
        <v>43237</v>
      </c>
      <c r="K8">
        <v>6.8</v>
      </c>
      <c r="L8">
        <v>24</v>
      </c>
      <c r="M8">
        <v>38600</v>
      </c>
      <c r="N8">
        <v>7960</v>
      </c>
      <c r="O8">
        <v>435</v>
      </c>
      <c r="P8">
        <v>685</v>
      </c>
      <c r="Q8">
        <v>22.4</v>
      </c>
      <c r="S8" t="s">
        <v>66</v>
      </c>
      <c r="T8">
        <v>78600</v>
      </c>
      <c r="U8">
        <v>2.92</v>
      </c>
      <c r="V8">
        <v>0.371</v>
      </c>
      <c r="W8">
        <v>186</v>
      </c>
      <c r="Z8" t="s">
        <v>65</v>
      </c>
      <c r="AA8">
        <v>3.32</v>
      </c>
      <c r="AB8" s="5">
        <f>SUM(M8:Q8)+T8</f>
        <v>126302.39999999999</v>
      </c>
      <c r="AC8" s="5">
        <f t="shared" si="0"/>
        <v>2129.5284334373564</v>
      </c>
      <c r="AD8" s="5">
        <f t="shared" si="5"/>
        <v>2217.3868264475745</v>
      </c>
      <c r="AE8" s="6">
        <f t="shared" si="3"/>
        <v>-2.0211664538531605E-2</v>
      </c>
      <c r="AF8">
        <f t="shared" si="1"/>
        <v>20.85665361461421</v>
      </c>
      <c r="AG8">
        <f t="shared" si="4"/>
        <v>1.7508967331793295</v>
      </c>
      <c r="AH8">
        <f t="shared" si="2"/>
        <v>103.32617872851341</v>
      </c>
    </row>
    <row r="9" spans="1:34" x14ac:dyDescent="0.25">
      <c r="C9" t="s">
        <v>73</v>
      </c>
      <c r="F9" t="s">
        <v>72</v>
      </c>
      <c r="G9">
        <v>43</v>
      </c>
      <c r="H9">
        <v>1.04</v>
      </c>
      <c r="I9" s="1">
        <v>43237</v>
      </c>
      <c r="K9">
        <v>7.08</v>
      </c>
      <c r="L9">
        <v>24</v>
      </c>
      <c r="M9">
        <v>26000</v>
      </c>
      <c r="N9">
        <v>3500</v>
      </c>
      <c r="O9">
        <v>226</v>
      </c>
      <c r="P9">
        <v>475</v>
      </c>
      <c r="Q9">
        <v>43.5</v>
      </c>
      <c r="S9" t="s">
        <v>66</v>
      </c>
      <c r="T9">
        <v>46900</v>
      </c>
      <c r="U9">
        <v>3</v>
      </c>
      <c r="V9" t="s">
        <v>62</v>
      </c>
      <c r="W9">
        <v>82.3</v>
      </c>
      <c r="Z9" t="s">
        <v>65</v>
      </c>
      <c r="AA9">
        <v>1.1100000000000001</v>
      </c>
      <c r="AB9">
        <v>86200</v>
      </c>
      <c r="AC9" s="5">
        <f t="shared" si="0"/>
        <v>1336.3344582070736</v>
      </c>
      <c r="AD9" s="5">
        <f t="shared" si="5"/>
        <v>1323.5910916452199</v>
      </c>
      <c r="AE9" s="6">
        <f t="shared" si="3"/>
        <v>4.7908733996563681E-3</v>
      </c>
      <c r="AF9">
        <f t="shared" si="1"/>
        <v>15.033296378372908</v>
      </c>
      <c r="AG9">
        <f t="shared" si="4"/>
        <v>1.7382797383459514</v>
      </c>
      <c r="AH9">
        <f t="shared" si="2"/>
        <v>104.80015982868343</v>
      </c>
    </row>
    <row r="10" spans="1:34" x14ac:dyDescent="0.25">
      <c r="C10" t="s">
        <v>73</v>
      </c>
      <c r="F10" t="s">
        <v>72</v>
      </c>
      <c r="G10">
        <v>43</v>
      </c>
      <c r="H10">
        <v>1.04</v>
      </c>
      <c r="I10" s="1">
        <v>43237</v>
      </c>
      <c r="K10">
        <v>7.08</v>
      </c>
      <c r="L10">
        <v>24</v>
      </c>
      <c r="M10">
        <v>26000</v>
      </c>
      <c r="N10">
        <v>3500</v>
      </c>
      <c r="O10">
        <v>226</v>
      </c>
      <c r="P10">
        <v>475</v>
      </c>
      <c r="Q10">
        <v>43.5</v>
      </c>
      <c r="S10" t="s">
        <v>66</v>
      </c>
      <c r="T10">
        <v>46900</v>
      </c>
      <c r="U10">
        <v>3</v>
      </c>
      <c r="V10" t="s">
        <v>62</v>
      </c>
      <c r="W10">
        <v>82.3</v>
      </c>
      <c r="Z10" t="s">
        <v>65</v>
      </c>
      <c r="AA10">
        <v>1.1100000000000001</v>
      </c>
      <c r="AB10">
        <v>86200</v>
      </c>
      <c r="AC10" s="5">
        <f t="shared" si="0"/>
        <v>1336.3344582070736</v>
      </c>
      <c r="AD10" s="5">
        <f t="shared" si="5"/>
        <v>1323.5910916452199</v>
      </c>
      <c r="AE10" s="6">
        <f t="shared" si="3"/>
        <v>4.7908733996563681E-3</v>
      </c>
      <c r="AF10">
        <f t="shared" si="1"/>
        <v>15.033296378372908</v>
      </c>
      <c r="AG10">
        <f t="shared" si="4"/>
        <v>1.7382797383459514</v>
      </c>
      <c r="AH10">
        <f t="shared" si="2"/>
        <v>104.80015982868343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0-0000-0000-000000000000}">
  <dimension ref="A1:AE97"/>
  <sheetViews>
    <sheetView workbookViewId="0"/>
  </sheetViews>
  <sheetFormatPr defaultRowHeight="15" x14ac:dyDescent="0.25"/>
  <sheetData>
    <row r="1" spans="1:28" x14ac:dyDescent="0.25">
      <c r="A1" t="s">
        <v>74</v>
      </c>
    </row>
    <row r="2" spans="1:28" x14ac:dyDescent="0.25">
      <c r="B2" t="s">
        <v>22</v>
      </c>
      <c r="C2" t="s">
        <v>23</v>
      </c>
      <c r="D2" t="s">
        <v>24</v>
      </c>
      <c r="E2" t="s">
        <v>32</v>
      </c>
      <c r="F2" t="s">
        <v>27</v>
      </c>
      <c r="G2" t="s">
        <v>25</v>
      </c>
      <c r="H2" t="s">
        <v>26</v>
      </c>
      <c r="I2" t="s">
        <v>28</v>
      </c>
      <c r="J2" t="s">
        <v>29</v>
      </c>
      <c r="K2" t="s">
        <v>30</v>
      </c>
      <c r="L2" t="s">
        <v>31</v>
      </c>
      <c r="M2" t="s">
        <v>35</v>
      </c>
      <c r="N2" t="s">
        <v>36</v>
      </c>
      <c r="O2" t="s">
        <v>38</v>
      </c>
      <c r="P2" t="s">
        <v>37</v>
      </c>
      <c r="Q2" t="s">
        <v>33</v>
      </c>
      <c r="R2" t="s">
        <v>34</v>
      </c>
      <c r="S2" t="s">
        <v>39</v>
      </c>
      <c r="T2" t="s">
        <v>40</v>
      </c>
      <c r="U2" t="s">
        <v>45</v>
      </c>
      <c r="V2" t="s">
        <v>46</v>
      </c>
      <c r="W2" t="s">
        <v>47</v>
      </c>
      <c r="AA2" t="s">
        <v>204</v>
      </c>
    </row>
    <row r="3" spans="1:28" x14ac:dyDescent="0.25">
      <c r="C3" t="s">
        <v>43</v>
      </c>
      <c r="F3" t="s">
        <v>41</v>
      </c>
      <c r="G3" t="s">
        <v>41</v>
      </c>
      <c r="H3" t="s">
        <v>41</v>
      </c>
      <c r="I3" t="s">
        <v>41</v>
      </c>
      <c r="J3" t="s">
        <v>41</v>
      </c>
      <c r="K3" t="s">
        <v>41</v>
      </c>
      <c r="L3" t="s">
        <v>41</v>
      </c>
      <c r="M3" t="s">
        <v>41</v>
      </c>
      <c r="N3" t="s">
        <v>41</v>
      </c>
      <c r="O3" t="s">
        <v>41</v>
      </c>
      <c r="P3" t="s">
        <v>41</v>
      </c>
      <c r="Q3" t="s">
        <v>41</v>
      </c>
      <c r="R3" t="s">
        <v>41</v>
      </c>
      <c r="S3" t="s">
        <v>41</v>
      </c>
      <c r="T3" t="s">
        <v>42</v>
      </c>
      <c r="AA3" t="s">
        <v>205</v>
      </c>
      <c r="AB3" s="3"/>
    </row>
    <row r="4" spans="1:28" x14ac:dyDescent="0.25">
      <c r="B4" t="s">
        <v>75</v>
      </c>
      <c r="C4">
        <v>118</v>
      </c>
      <c r="D4" s="1">
        <v>22294</v>
      </c>
      <c r="E4">
        <v>7.15</v>
      </c>
      <c r="F4">
        <v>3145</v>
      </c>
      <c r="G4">
        <v>328</v>
      </c>
      <c r="H4">
        <v>718</v>
      </c>
      <c r="I4">
        <v>5</v>
      </c>
      <c r="J4">
        <v>45</v>
      </c>
      <c r="K4">
        <v>1064</v>
      </c>
      <c r="L4">
        <v>6709</v>
      </c>
      <c r="R4">
        <v>13</v>
      </c>
      <c r="T4">
        <v>12176</v>
      </c>
      <c r="U4">
        <f>(F4/22.98977)+(G4/20.04)+(H4/12.1525)+(I4/39.098)</f>
        <v>212.37761924769842</v>
      </c>
      <c r="V4">
        <f>(J4/61.0171)+(K4/48.0288)+(L4/35.453)</f>
        <v>212.12732671533047</v>
      </c>
      <c r="W4">
        <f>(U4-V4)/(U4+V4)</f>
        <v>5.8961040324309697E-4</v>
      </c>
    </row>
    <row r="5" spans="1:28" x14ac:dyDescent="0.25">
      <c r="B5" t="s">
        <v>76</v>
      </c>
      <c r="C5">
        <v>68</v>
      </c>
      <c r="D5" s="1">
        <v>19487</v>
      </c>
      <c r="E5">
        <v>6.8</v>
      </c>
      <c r="F5">
        <v>1200</v>
      </c>
      <c r="G5">
        <v>513</v>
      </c>
      <c r="H5">
        <v>15</v>
      </c>
      <c r="I5">
        <v>12</v>
      </c>
      <c r="J5">
        <v>14.64</v>
      </c>
      <c r="K5">
        <v>225</v>
      </c>
      <c r="L5">
        <v>2610</v>
      </c>
      <c r="N5">
        <v>2.6</v>
      </c>
      <c r="O5">
        <v>3</v>
      </c>
      <c r="Q5">
        <v>5</v>
      </c>
      <c r="U5">
        <f t="shared" ref="U5:U71" si="0">(F5/22.98977)+(G5/20.04)+(H5/12.1525)+(I5/39.098)</f>
        <v>79.337166811384137</v>
      </c>
      <c r="V5">
        <f t="shared" ref="V5:V71" si="1">(J5/61.0171)+(K5/48.0288)+(L5/35.453)</f>
        <v>78.543215557658812</v>
      </c>
      <c r="W5">
        <f t="shared" ref="W5:W71" si="2">(U5-V5)/(U5+V5)</f>
        <v>5.0288151182043403E-3</v>
      </c>
    </row>
    <row r="6" spans="1:28" x14ac:dyDescent="0.25">
      <c r="B6" t="s">
        <v>77</v>
      </c>
      <c r="C6">
        <v>69</v>
      </c>
      <c r="D6" s="1">
        <v>20088</v>
      </c>
      <c r="E6">
        <v>7.8</v>
      </c>
      <c r="F6">
        <v>840</v>
      </c>
      <c r="G6">
        <v>320</v>
      </c>
      <c r="H6">
        <v>9</v>
      </c>
      <c r="I6">
        <v>15</v>
      </c>
      <c r="J6">
        <v>70.760000000000005</v>
      </c>
      <c r="K6">
        <v>1054</v>
      </c>
      <c r="L6">
        <v>1115</v>
      </c>
      <c r="N6">
        <v>3.86</v>
      </c>
      <c r="Q6">
        <v>5.5</v>
      </c>
      <c r="T6">
        <v>3498</v>
      </c>
      <c r="U6">
        <f t="shared" si="0"/>
        <v>53.630294159432438</v>
      </c>
      <c r="V6">
        <f t="shared" si="1"/>
        <v>54.554929994423667</v>
      </c>
      <c r="W6">
        <f t="shared" si="2"/>
        <v>-8.5467848518412607E-3</v>
      </c>
    </row>
    <row r="7" spans="1:28" x14ac:dyDescent="0.25">
      <c r="B7" t="s">
        <v>77</v>
      </c>
      <c r="C7">
        <v>69</v>
      </c>
      <c r="D7" s="1">
        <v>20204</v>
      </c>
      <c r="E7">
        <v>7.9</v>
      </c>
      <c r="F7">
        <v>1000</v>
      </c>
      <c r="G7">
        <v>364</v>
      </c>
      <c r="H7">
        <v>2</v>
      </c>
      <c r="I7">
        <v>17</v>
      </c>
      <c r="J7">
        <v>41.48</v>
      </c>
      <c r="K7">
        <v>1082</v>
      </c>
      <c r="L7">
        <v>1430</v>
      </c>
      <c r="N7">
        <v>3.9</v>
      </c>
      <c r="Q7">
        <v>7</v>
      </c>
      <c r="T7">
        <v>3993</v>
      </c>
      <c r="U7">
        <f t="shared" si="0"/>
        <v>62.260660543389939</v>
      </c>
      <c r="V7">
        <f t="shared" si="1"/>
        <v>63.543050736902494</v>
      </c>
      <c r="W7">
        <f t="shared" si="2"/>
        <v>-1.019357998632784E-2</v>
      </c>
    </row>
    <row r="8" spans="1:28" x14ac:dyDescent="0.25">
      <c r="B8" t="s">
        <v>77</v>
      </c>
      <c r="C8">
        <v>69</v>
      </c>
      <c r="D8" s="1">
        <v>20232</v>
      </c>
      <c r="E8">
        <v>7.9</v>
      </c>
      <c r="F8">
        <v>925</v>
      </c>
      <c r="G8">
        <v>305</v>
      </c>
      <c r="H8">
        <v>2</v>
      </c>
      <c r="I8">
        <v>15</v>
      </c>
      <c r="J8">
        <v>48.8</v>
      </c>
      <c r="K8">
        <v>944</v>
      </c>
      <c r="L8">
        <v>1300</v>
      </c>
      <c r="N8">
        <v>4.2</v>
      </c>
      <c r="Q8">
        <v>8.4</v>
      </c>
      <c r="T8">
        <v>3595</v>
      </c>
      <c r="U8">
        <f t="shared" si="0"/>
        <v>56.003074666575024</v>
      </c>
      <c r="V8">
        <f t="shared" si="1"/>
        <v>57.12291456991256</v>
      </c>
      <c r="W8">
        <f t="shared" si="2"/>
        <v>-9.8990507035172318E-3</v>
      </c>
    </row>
    <row r="9" spans="1:28" x14ac:dyDescent="0.25">
      <c r="B9" t="s">
        <v>77</v>
      </c>
      <c r="C9">
        <v>69</v>
      </c>
      <c r="D9" s="1">
        <v>20362</v>
      </c>
      <c r="E9">
        <v>7.5</v>
      </c>
      <c r="J9">
        <v>80.52</v>
      </c>
      <c r="L9">
        <v>1270</v>
      </c>
    </row>
    <row r="10" spans="1:28" x14ac:dyDescent="0.25">
      <c r="B10" t="s">
        <v>77</v>
      </c>
      <c r="C10">
        <v>69</v>
      </c>
      <c r="D10" s="1">
        <v>20600</v>
      </c>
      <c r="E10">
        <v>5.8</v>
      </c>
      <c r="F10">
        <v>800</v>
      </c>
      <c r="G10">
        <v>156</v>
      </c>
      <c r="H10">
        <v>15</v>
      </c>
      <c r="I10">
        <v>11</v>
      </c>
      <c r="J10">
        <v>9.76</v>
      </c>
      <c r="K10">
        <v>551</v>
      </c>
      <c r="L10">
        <v>1150</v>
      </c>
      <c r="N10">
        <v>3.25</v>
      </c>
      <c r="Q10">
        <v>13.9</v>
      </c>
      <c r="R10">
        <v>2</v>
      </c>
      <c r="T10">
        <v>2789</v>
      </c>
      <c r="U10">
        <f t="shared" si="0"/>
        <v>44.098175658432275</v>
      </c>
      <c r="V10">
        <f t="shared" si="1"/>
        <v>44.069549826782307</v>
      </c>
      <c r="W10">
        <f t="shared" si="2"/>
        <v>3.2467472073745166E-4</v>
      </c>
    </row>
    <row r="11" spans="1:28" x14ac:dyDescent="0.25">
      <c r="B11" t="s">
        <v>77</v>
      </c>
      <c r="C11">
        <v>69</v>
      </c>
      <c r="D11" s="1">
        <v>20954</v>
      </c>
      <c r="E11">
        <v>6.3</v>
      </c>
      <c r="F11">
        <v>840</v>
      </c>
      <c r="G11">
        <v>86</v>
      </c>
      <c r="H11">
        <v>1</v>
      </c>
      <c r="I11">
        <v>12</v>
      </c>
      <c r="J11">
        <v>29.28</v>
      </c>
      <c r="K11">
        <v>347</v>
      </c>
      <c r="L11">
        <v>1200</v>
      </c>
      <c r="N11">
        <v>3.64</v>
      </c>
      <c r="Q11">
        <v>5.5</v>
      </c>
      <c r="R11">
        <v>2</v>
      </c>
      <c r="T11">
        <v>2540</v>
      </c>
      <c r="U11">
        <f t="shared" si="0"/>
        <v>41.218616424152486</v>
      </c>
      <c r="V11">
        <f t="shared" si="1"/>
        <v>41.552326503572885</v>
      </c>
      <c r="W11">
        <f t="shared" si="2"/>
        <v>-4.0317298271180853E-3</v>
      </c>
    </row>
    <row r="12" spans="1:28" x14ac:dyDescent="0.25">
      <c r="B12" t="s">
        <v>77</v>
      </c>
      <c r="C12">
        <v>69</v>
      </c>
      <c r="D12" s="1">
        <v>21329</v>
      </c>
      <c r="E12">
        <v>7.9</v>
      </c>
      <c r="J12">
        <v>31.72</v>
      </c>
      <c r="L12">
        <v>1250</v>
      </c>
    </row>
    <row r="13" spans="1:28" x14ac:dyDescent="0.25">
      <c r="B13" t="s">
        <v>77</v>
      </c>
      <c r="C13">
        <v>69</v>
      </c>
      <c r="D13" s="1">
        <v>21687</v>
      </c>
      <c r="E13">
        <v>8.9</v>
      </c>
      <c r="F13">
        <v>855</v>
      </c>
      <c r="G13">
        <v>6</v>
      </c>
      <c r="H13">
        <v>0</v>
      </c>
      <c r="I13">
        <v>18</v>
      </c>
      <c r="J13">
        <v>82.96</v>
      </c>
      <c r="K13">
        <v>50</v>
      </c>
      <c r="L13">
        <v>1287</v>
      </c>
      <c r="N13">
        <v>2.8</v>
      </c>
      <c r="Q13">
        <v>1.6</v>
      </c>
      <c r="R13">
        <v>3</v>
      </c>
      <c r="T13">
        <v>2211</v>
      </c>
      <c r="U13">
        <f t="shared" si="0"/>
        <v>37.950237513745158</v>
      </c>
      <c r="V13">
        <f t="shared" si="1"/>
        <v>38.702243279051757</v>
      </c>
      <c r="W13">
        <f t="shared" si="2"/>
        <v>-9.8105861353578721E-3</v>
      </c>
    </row>
    <row r="14" spans="1:28" x14ac:dyDescent="0.25">
      <c r="B14" t="s">
        <v>77</v>
      </c>
      <c r="C14">
        <v>69</v>
      </c>
      <c r="D14" s="1">
        <v>22053</v>
      </c>
      <c r="E14">
        <v>9.1</v>
      </c>
      <c r="J14">
        <v>73.2</v>
      </c>
      <c r="L14">
        <v>1301</v>
      </c>
    </row>
    <row r="15" spans="1:28" x14ac:dyDescent="0.25">
      <c r="B15" t="s">
        <v>78</v>
      </c>
      <c r="C15">
        <v>91</v>
      </c>
      <c r="D15" s="1">
        <v>23508</v>
      </c>
      <c r="E15">
        <v>6.6</v>
      </c>
      <c r="F15">
        <v>1200</v>
      </c>
      <c r="G15">
        <v>467</v>
      </c>
      <c r="H15">
        <v>64</v>
      </c>
      <c r="I15">
        <v>18</v>
      </c>
      <c r="J15">
        <v>18.3</v>
      </c>
      <c r="K15">
        <v>316</v>
      </c>
      <c r="L15">
        <v>2670</v>
      </c>
      <c r="M15">
        <v>2</v>
      </c>
      <c r="N15">
        <v>2.86</v>
      </c>
      <c r="Q15">
        <v>6.2</v>
      </c>
      <c r="T15">
        <v>4922</v>
      </c>
      <c r="U15">
        <f t="shared" si="0"/>
        <v>81.227310326919707</v>
      </c>
      <c r="V15">
        <f t="shared" si="1"/>
        <v>82.190276720906169</v>
      </c>
      <c r="W15">
        <f t="shared" si="2"/>
        <v>-5.8926729453216108E-3</v>
      </c>
      <c r="X15">
        <f>POWER(H15,0.5)</f>
        <v>8</v>
      </c>
      <c r="Y15">
        <f>X15/M15</f>
        <v>4</v>
      </c>
      <c r="Z15">
        <f>LOG10(Y15)+5.47</f>
        <v>6.0720599913279623</v>
      </c>
      <c r="AA15">
        <f>(2200/Z15)-273</f>
        <v>89.31526090684406</v>
      </c>
    </row>
    <row r="16" spans="1:28" x14ac:dyDescent="0.25">
      <c r="B16" t="s">
        <v>79</v>
      </c>
      <c r="C16">
        <v>92</v>
      </c>
      <c r="D16" s="1">
        <v>21014</v>
      </c>
      <c r="E16">
        <v>7.4</v>
      </c>
      <c r="F16">
        <v>828</v>
      </c>
      <c r="G16">
        <v>389</v>
      </c>
      <c r="H16">
        <v>6</v>
      </c>
      <c r="I16">
        <v>17</v>
      </c>
      <c r="J16">
        <v>256.2</v>
      </c>
      <c r="K16">
        <v>1654</v>
      </c>
      <c r="L16">
        <v>493</v>
      </c>
      <c r="N16">
        <v>5.51</v>
      </c>
      <c r="O16">
        <v>1</v>
      </c>
      <c r="Q16">
        <v>120</v>
      </c>
      <c r="R16">
        <v>38</v>
      </c>
      <c r="T16">
        <v>3564</v>
      </c>
      <c r="U16">
        <f t="shared" si="0"/>
        <v>56.355727363952326</v>
      </c>
      <c r="V16">
        <f t="shared" si="1"/>
        <v>52.542228036327778</v>
      </c>
      <c r="W16">
        <f t="shared" si="2"/>
        <v>3.5019016781418277E-2</v>
      </c>
    </row>
    <row r="17" spans="2:31" x14ac:dyDescent="0.25">
      <c r="B17" t="s">
        <v>80</v>
      </c>
      <c r="C17">
        <v>93</v>
      </c>
      <c r="D17" t="s">
        <v>81</v>
      </c>
      <c r="E17">
        <v>7.7</v>
      </c>
      <c r="F17">
        <v>3680</v>
      </c>
      <c r="G17">
        <v>1620</v>
      </c>
      <c r="H17">
        <v>22</v>
      </c>
      <c r="I17">
        <v>66</v>
      </c>
      <c r="J17">
        <v>31.72</v>
      </c>
      <c r="K17">
        <v>1808</v>
      </c>
      <c r="L17">
        <v>7500</v>
      </c>
      <c r="N17">
        <v>9.35</v>
      </c>
      <c r="O17">
        <v>2.8</v>
      </c>
      <c r="Q17">
        <v>18.600000000000001</v>
      </c>
      <c r="T17">
        <v>17167</v>
      </c>
      <c r="U17">
        <f t="shared" si="0"/>
        <v>244.4079132167345</v>
      </c>
      <c r="V17">
        <f t="shared" si="1"/>
        <v>249.71161733660966</v>
      </c>
      <c r="W17">
        <f t="shared" si="2"/>
        <v>-1.0733645994392822E-2</v>
      </c>
    </row>
    <row r="18" spans="2:31" x14ac:dyDescent="0.25">
      <c r="B18" t="s">
        <v>80</v>
      </c>
      <c r="C18">
        <v>93</v>
      </c>
      <c r="D18" t="s">
        <v>82</v>
      </c>
      <c r="E18">
        <v>7.7</v>
      </c>
      <c r="F18">
        <v>3484</v>
      </c>
      <c r="G18">
        <v>1744</v>
      </c>
      <c r="H18">
        <v>111</v>
      </c>
      <c r="I18">
        <v>145</v>
      </c>
      <c r="J18">
        <v>26.84</v>
      </c>
      <c r="K18">
        <v>1747</v>
      </c>
      <c r="L18">
        <v>7520</v>
      </c>
      <c r="N18">
        <v>17</v>
      </c>
      <c r="O18">
        <v>1.5</v>
      </c>
      <c r="Q18">
        <v>4.7</v>
      </c>
      <c r="T18">
        <v>15889</v>
      </c>
      <c r="U18">
        <f t="shared" si="0"/>
        <v>251.4141665084251</v>
      </c>
      <c r="V18">
        <f t="shared" si="1"/>
        <v>248.92569562025582</v>
      </c>
      <c r="W18">
        <f t="shared" si="2"/>
        <v>4.9735611261956022E-3</v>
      </c>
    </row>
    <row r="19" spans="2:31" x14ac:dyDescent="0.25">
      <c r="B19" t="s">
        <v>80</v>
      </c>
      <c r="C19">
        <v>93</v>
      </c>
      <c r="D19" t="s">
        <v>83</v>
      </c>
      <c r="E19">
        <v>7.8</v>
      </c>
      <c r="F19">
        <v>3280</v>
      </c>
      <c r="G19">
        <v>1500</v>
      </c>
      <c r="H19">
        <v>15</v>
      </c>
      <c r="I19">
        <v>60</v>
      </c>
      <c r="J19">
        <v>36.6</v>
      </c>
      <c r="K19">
        <v>1815</v>
      </c>
      <c r="L19">
        <v>6700</v>
      </c>
      <c r="N19">
        <v>13</v>
      </c>
      <c r="O19">
        <v>4</v>
      </c>
      <c r="Q19" t="s">
        <v>84</v>
      </c>
      <c r="T19">
        <v>14690</v>
      </c>
      <c r="U19">
        <f t="shared" si="0"/>
        <v>220.29137242393523</v>
      </c>
      <c r="V19">
        <f t="shared" si="1"/>
        <v>227.37225463204413</v>
      </c>
      <c r="W19">
        <f t="shared" si="2"/>
        <v>-1.5817416873190493E-2</v>
      </c>
      <c r="AE19" s="2"/>
    </row>
    <row r="20" spans="2:31" x14ac:dyDescent="0.25">
      <c r="B20" t="s">
        <v>80</v>
      </c>
      <c r="C20">
        <v>93</v>
      </c>
      <c r="D20" t="s">
        <v>85</v>
      </c>
      <c r="E20">
        <v>7.6</v>
      </c>
      <c r="J20">
        <v>31.72</v>
      </c>
      <c r="L20">
        <v>6913</v>
      </c>
      <c r="O20">
        <v>3.2</v>
      </c>
    </row>
    <row r="21" spans="2:31" x14ac:dyDescent="0.25">
      <c r="B21" t="s">
        <v>80</v>
      </c>
      <c r="C21">
        <v>93</v>
      </c>
      <c r="D21" t="s">
        <v>86</v>
      </c>
      <c r="E21">
        <v>7.2</v>
      </c>
      <c r="J21">
        <v>41.48</v>
      </c>
      <c r="L21">
        <v>6800</v>
      </c>
    </row>
    <row r="22" spans="2:31" x14ac:dyDescent="0.25">
      <c r="B22" t="s">
        <v>80</v>
      </c>
      <c r="C22">
        <v>93</v>
      </c>
      <c r="D22" s="1">
        <v>20746</v>
      </c>
      <c r="E22">
        <v>7.4</v>
      </c>
      <c r="H22" s="2">
        <v>63.25</v>
      </c>
      <c r="J22">
        <v>24.4</v>
      </c>
      <c r="L22">
        <v>6800</v>
      </c>
      <c r="M22">
        <v>5</v>
      </c>
      <c r="X22">
        <f>POWER(H22,0.5)</f>
        <v>7.952986860293433</v>
      </c>
      <c r="Y22">
        <f>X22/M22</f>
        <v>1.5905973720586866</v>
      </c>
      <c r="Z22">
        <f>LOG10(Y22)+5.47</f>
        <v>5.671560260587909</v>
      </c>
      <c r="AA22">
        <f>(2200/Z22)-273</f>
        <v>114.90031295055832</v>
      </c>
    </row>
    <row r="23" spans="2:31" x14ac:dyDescent="0.25">
      <c r="B23" t="s">
        <v>80</v>
      </c>
      <c r="C23">
        <v>93</v>
      </c>
      <c r="D23" s="1">
        <v>20954</v>
      </c>
      <c r="E23">
        <v>7.3</v>
      </c>
      <c r="F23">
        <v>3337</v>
      </c>
      <c r="G23">
        <v>1516</v>
      </c>
      <c r="H23">
        <v>30</v>
      </c>
      <c r="I23">
        <v>62</v>
      </c>
      <c r="J23">
        <v>36.6</v>
      </c>
      <c r="K23">
        <v>1872</v>
      </c>
      <c r="L23">
        <v>6615</v>
      </c>
      <c r="N23">
        <v>8.9</v>
      </c>
      <c r="O23">
        <v>3</v>
      </c>
      <c r="Q23">
        <v>7.9</v>
      </c>
      <c r="R23">
        <v>20</v>
      </c>
      <c r="T23">
        <v>14352</v>
      </c>
      <c r="U23">
        <f t="shared" si="0"/>
        <v>224.85460670380826</v>
      </c>
      <c r="V23">
        <f t="shared" si="1"/>
        <v>226.16150215368037</v>
      </c>
      <c r="W23">
        <f t="shared" si="2"/>
        <v>-2.8976691169251925E-3</v>
      </c>
    </row>
    <row r="24" spans="2:31" x14ac:dyDescent="0.25">
      <c r="B24" t="s">
        <v>80</v>
      </c>
      <c r="C24">
        <v>93</v>
      </c>
      <c r="D24" s="1">
        <v>21329</v>
      </c>
      <c r="E24">
        <v>7</v>
      </c>
      <c r="J24">
        <v>23.18</v>
      </c>
      <c r="L24">
        <v>6311</v>
      </c>
    </row>
    <row r="25" spans="2:31" x14ac:dyDescent="0.25">
      <c r="B25" t="s">
        <v>80</v>
      </c>
      <c r="C25">
        <v>93</v>
      </c>
      <c r="D25" t="s">
        <v>87</v>
      </c>
      <c r="E25">
        <v>7.5</v>
      </c>
      <c r="F25">
        <v>3473</v>
      </c>
      <c r="G25">
        <v>1513</v>
      </c>
      <c r="H25">
        <v>62</v>
      </c>
      <c r="I25">
        <v>63</v>
      </c>
      <c r="J25">
        <v>29.28</v>
      </c>
      <c r="K25">
        <v>1910</v>
      </c>
      <c r="L25">
        <v>6875</v>
      </c>
      <c r="N25">
        <v>3.5</v>
      </c>
      <c r="O25">
        <v>2.5</v>
      </c>
      <c r="Q25" t="s">
        <v>84</v>
      </c>
      <c r="R25">
        <v>32</v>
      </c>
      <c r="T25">
        <v>13780</v>
      </c>
      <c r="U25">
        <f t="shared" si="0"/>
        <v>233.27936057296284</v>
      </c>
      <c r="V25">
        <f t="shared" si="1"/>
        <v>234.16638074048041</v>
      </c>
      <c r="W25">
        <f t="shared" si="2"/>
        <v>-1.897589579113901E-3</v>
      </c>
    </row>
    <row r="26" spans="2:31" x14ac:dyDescent="0.25">
      <c r="B26" t="s">
        <v>80</v>
      </c>
      <c r="C26">
        <v>93</v>
      </c>
      <c r="D26" s="1">
        <v>21687</v>
      </c>
      <c r="E26">
        <v>6.7</v>
      </c>
      <c r="J26">
        <v>24.4</v>
      </c>
      <c r="L26">
        <v>6630</v>
      </c>
    </row>
    <row r="27" spans="2:31" x14ac:dyDescent="0.25">
      <c r="B27" t="s">
        <v>80</v>
      </c>
      <c r="C27">
        <v>93</v>
      </c>
      <c r="D27" t="s">
        <v>88</v>
      </c>
      <c r="E27">
        <v>7.3</v>
      </c>
      <c r="F27">
        <v>1850</v>
      </c>
      <c r="G27">
        <v>783</v>
      </c>
      <c r="H27">
        <v>12</v>
      </c>
      <c r="I27">
        <v>35</v>
      </c>
      <c r="J27">
        <v>79.3</v>
      </c>
      <c r="K27">
        <v>1223</v>
      </c>
      <c r="L27">
        <v>3191</v>
      </c>
      <c r="N27">
        <v>8.4</v>
      </c>
      <c r="O27">
        <v>1.5</v>
      </c>
      <c r="Q27">
        <v>0.4</v>
      </c>
      <c r="R27">
        <v>25</v>
      </c>
      <c r="T27">
        <v>7944</v>
      </c>
      <c r="U27">
        <f t="shared" si="0"/>
        <v>121.42506840446985</v>
      </c>
      <c r="V27">
        <f t="shared" si="1"/>
        <v>116.77001147184114</v>
      </c>
      <c r="W27">
        <f t="shared" si="2"/>
        <v>1.9543044025283687E-2</v>
      </c>
    </row>
    <row r="28" spans="2:31" x14ac:dyDescent="0.25">
      <c r="B28" t="s">
        <v>80</v>
      </c>
      <c r="C28">
        <v>93</v>
      </c>
      <c r="D28" s="1">
        <v>22791</v>
      </c>
      <c r="E28">
        <v>7.5</v>
      </c>
      <c r="F28">
        <v>2910</v>
      </c>
      <c r="G28">
        <v>1328</v>
      </c>
      <c r="H28">
        <v>58</v>
      </c>
      <c r="I28">
        <v>72</v>
      </c>
      <c r="J28">
        <v>25.62</v>
      </c>
      <c r="K28">
        <v>1831</v>
      </c>
      <c r="L28">
        <v>5520</v>
      </c>
      <c r="N28">
        <v>9</v>
      </c>
      <c r="O28">
        <v>2.2999999999999998</v>
      </c>
      <c r="Q28" t="s">
        <v>84</v>
      </c>
      <c r="R28">
        <v>21</v>
      </c>
      <c r="T28">
        <v>14512</v>
      </c>
      <c r="U28">
        <f t="shared" si="0"/>
        <v>199.45971084981488</v>
      </c>
      <c r="V28">
        <f t="shared" si="1"/>
        <v>194.24193642880715</v>
      </c>
      <c r="W28">
        <f t="shared" si="2"/>
        <v>1.3253118083387447E-2</v>
      </c>
    </row>
    <row r="29" spans="2:31" x14ac:dyDescent="0.25">
      <c r="B29" t="s">
        <v>80</v>
      </c>
      <c r="C29">
        <v>93</v>
      </c>
      <c r="D29" s="1">
        <v>23510</v>
      </c>
      <c r="E29">
        <v>7.4</v>
      </c>
      <c r="F29">
        <v>3000</v>
      </c>
      <c r="G29">
        <v>1008</v>
      </c>
      <c r="H29">
        <v>196</v>
      </c>
      <c r="I29">
        <v>55</v>
      </c>
      <c r="J29">
        <v>31.72</v>
      </c>
      <c r="K29">
        <v>1846</v>
      </c>
      <c r="L29">
        <v>5532</v>
      </c>
      <c r="N29">
        <v>10.3</v>
      </c>
      <c r="O29">
        <v>2.2000000000000002</v>
      </c>
      <c r="Q29" t="s">
        <v>84</v>
      </c>
      <c r="R29">
        <v>18</v>
      </c>
      <c r="T29">
        <v>11894</v>
      </c>
      <c r="U29">
        <f t="shared" si="0"/>
        <v>198.32731496463595</v>
      </c>
      <c r="V29">
        <f t="shared" si="1"/>
        <v>194.99269730886533</v>
      </c>
      <c r="W29">
        <f t="shared" si="2"/>
        <v>8.4781286273626858E-3</v>
      </c>
    </row>
    <row r="30" spans="2:31" x14ac:dyDescent="0.25">
      <c r="B30" t="s">
        <v>89</v>
      </c>
      <c r="C30">
        <v>94</v>
      </c>
      <c r="D30" s="1">
        <v>20331</v>
      </c>
      <c r="E30">
        <v>7.6</v>
      </c>
      <c r="F30">
        <v>883</v>
      </c>
      <c r="G30">
        <v>200</v>
      </c>
      <c r="H30">
        <v>24</v>
      </c>
      <c r="J30">
        <v>67.099999999999994</v>
      </c>
      <c r="K30">
        <v>749</v>
      </c>
      <c r="L30">
        <v>1195</v>
      </c>
      <c r="N30">
        <v>3</v>
      </c>
      <c r="R30">
        <v>22</v>
      </c>
      <c r="T30">
        <v>3141</v>
      </c>
      <c r="U30">
        <f t="shared" si="0"/>
        <v>50.363329934357196</v>
      </c>
      <c r="V30">
        <f t="shared" si="1"/>
        <v>50.401098973629388</v>
      </c>
      <c r="W30">
        <f t="shared" si="2"/>
        <v>-3.7482512114151513E-4</v>
      </c>
    </row>
    <row r="31" spans="2:31" x14ac:dyDescent="0.25">
      <c r="B31" t="s">
        <v>89</v>
      </c>
      <c r="C31">
        <v>94</v>
      </c>
      <c r="D31" s="1">
        <v>20362</v>
      </c>
      <c r="E31">
        <v>8.1</v>
      </c>
      <c r="F31">
        <v>590</v>
      </c>
      <c r="G31">
        <v>214</v>
      </c>
      <c r="H31">
        <v>3</v>
      </c>
      <c r="I31">
        <v>19</v>
      </c>
      <c r="J31">
        <v>29.28</v>
      </c>
      <c r="K31">
        <v>321</v>
      </c>
      <c r="L31">
        <v>1070</v>
      </c>
      <c r="N31">
        <v>3</v>
      </c>
      <c r="O31">
        <v>4</v>
      </c>
      <c r="Q31">
        <v>4</v>
      </c>
      <c r="T31">
        <v>2534</v>
      </c>
      <c r="U31">
        <f t="shared" si="0"/>
        <v>37.075052491990682</v>
      </c>
      <c r="V31">
        <f t="shared" si="1"/>
        <v>37.344158139329437</v>
      </c>
      <c r="W31">
        <f t="shared" si="2"/>
        <v>-3.6160776909060464E-3</v>
      </c>
    </row>
    <row r="32" spans="2:31" x14ac:dyDescent="0.25">
      <c r="B32" t="s">
        <v>89</v>
      </c>
      <c r="C32">
        <v>94</v>
      </c>
      <c r="D32" s="1">
        <v>20746</v>
      </c>
      <c r="E32">
        <v>7.7</v>
      </c>
      <c r="F32">
        <v>735</v>
      </c>
      <c r="G32">
        <v>196</v>
      </c>
      <c r="H32">
        <v>2</v>
      </c>
      <c r="I32">
        <v>18</v>
      </c>
      <c r="J32">
        <v>48.8</v>
      </c>
      <c r="K32">
        <v>376</v>
      </c>
      <c r="L32">
        <v>1170</v>
      </c>
      <c r="N32">
        <v>3.5</v>
      </c>
      <c r="O32">
        <v>4.8</v>
      </c>
      <c r="Q32">
        <v>11.9</v>
      </c>
      <c r="R32">
        <v>25</v>
      </c>
      <c r="T32">
        <v>2818</v>
      </c>
      <c r="U32">
        <f t="shared" si="0"/>
        <v>42.376137686300162</v>
      </c>
      <c r="V32">
        <f t="shared" si="1"/>
        <v>41.629850476439984</v>
      </c>
      <c r="W32">
        <f t="shared" si="2"/>
        <v>8.8837382451169653E-3</v>
      </c>
    </row>
    <row r="33" spans="2:27" x14ac:dyDescent="0.25">
      <c r="B33" t="s">
        <v>89</v>
      </c>
      <c r="C33">
        <v>94</v>
      </c>
      <c r="D33" t="s">
        <v>90</v>
      </c>
      <c r="E33">
        <v>7.6</v>
      </c>
      <c r="F33">
        <v>660</v>
      </c>
      <c r="G33">
        <v>219</v>
      </c>
      <c r="H33">
        <v>1</v>
      </c>
      <c r="I33">
        <v>21</v>
      </c>
      <c r="J33">
        <v>40.26</v>
      </c>
      <c r="K33">
        <v>380</v>
      </c>
      <c r="L33">
        <v>1135</v>
      </c>
      <c r="N33">
        <v>3.4</v>
      </c>
      <c r="O33">
        <v>3.6</v>
      </c>
      <c r="Q33">
        <v>3</v>
      </c>
      <c r="T33">
        <v>2700</v>
      </c>
      <c r="U33">
        <f t="shared" si="0"/>
        <v>40.255964360827136</v>
      </c>
      <c r="V33">
        <f t="shared" si="1"/>
        <v>40.585950554702329</v>
      </c>
      <c r="W33">
        <f t="shared" si="2"/>
        <v>-4.0818700821225089E-3</v>
      </c>
    </row>
    <row r="34" spans="2:27" x14ac:dyDescent="0.25">
      <c r="B34" t="s">
        <v>89</v>
      </c>
      <c r="C34">
        <v>94</v>
      </c>
      <c r="D34" s="1">
        <v>20954</v>
      </c>
      <c r="E34">
        <v>7</v>
      </c>
      <c r="F34">
        <v>642</v>
      </c>
      <c r="G34">
        <v>213</v>
      </c>
      <c r="H34">
        <v>2</v>
      </c>
      <c r="I34">
        <v>19</v>
      </c>
      <c r="J34">
        <v>41.48</v>
      </c>
      <c r="K34">
        <v>358</v>
      </c>
      <c r="L34">
        <v>1090</v>
      </c>
      <c r="N34">
        <v>2.4</v>
      </c>
      <c r="O34">
        <v>3.6</v>
      </c>
      <c r="Q34">
        <v>10.1</v>
      </c>
      <c r="R34">
        <v>25</v>
      </c>
      <c r="T34">
        <v>2590</v>
      </c>
      <c r="U34">
        <f t="shared" si="0"/>
        <v>39.204740305395781</v>
      </c>
      <c r="V34">
        <f t="shared" si="1"/>
        <v>38.878600354395509</v>
      </c>
      <c r="W34">
        <f t="shared" si="2"/>
        <v>4.176818617703127E-3</v>
      </c>
    </row>
    <row r="35" spans="2:27" x14ac:dyDescent="0.25">
      <c r="B35" t="s">
        <v>89</v>
      </c>
      <c r="C35">
        <v>94</v>
      </c>
      <c r="D35" s="1">
        <v>21329</v>
      </c>
      <c r="E35">
        <v>7.7</v>
      </c>
      <c r="J35">
        <v>23.18</v>
      </c>
      <c r="L35">
        <v>1092</v>
      </c>
    </row>
    <row r="36" spans="2:27" x14ac:dyDescent="0.25">
      <c r="B36" t="s">
        <v>89</v>
      </c>
      <c r="C36">
        <v>94</v>
      </c>
      <c r="D36" t="s">
        <v>87</v>
      </c>
      <c r="E36">
        <v>6.8</v>
      </c>
      <c r="J36">
        <v>31.72</v>
      </c>
      <c r="L36">
        <v>1105</v>
      </c>
    </row>
    <row r="37" spans="2:27" x14ac:dyDescent="0.25">
      <c r="B37" t="s">
        <v>89</v>
      </c>
      <c r="C37">
        <v>94</v>
      </c>
      <c r="D37" s="1">
        <v>21687</v>
      </c>
      <c r="E37">
        <v>7.2</v>
      </c>
      <c r="F37">
        <v>605</v>
      </c>
      <c r="G37">
        <v>222</v>
      </c>
      <c r="H37">
        <v>1</v>
      </c>
      <c r="I37">
        <v>28</v>
      </c>
      <c r="J37">
        <v>24.4</v>
      </c>
      <c r="K37">
        <v>310</v>
      </c>
      <c r="L37">
        <v>1115</v>
      </c>
      <c r="N37">
        <v>2</v>
      </c>
      <c r="O37">
        <v>4.2</v>
      </c>
      <c r="Q37">
        <v>2.5</v>
      </c>
      <c r="R37">
        <v>23</v>
      </c>
      <c r="T37">
        <v>2421</v>
      </c>
      <c r="U37">
        <f t="shared" si="0"/>
        <v>38.192333818841448</v>
      </c>
      <c r="V37">
        <f t="shared" si="1"/>
        <v>38.3044374072431</v>
      </c>
      <c r="W37">
        <f t="shared" si="2"/>
        <v>-1.4654682361734249E-3</v>
      </c>
    </row>
    <row r="38" spans="2:27" x14ac:dyDescent="0.25">
      <c r="B38" t="s">
        <v>89</v>
      </c>
      <c r="C38">
        <v>94</v>
      </c>
      <c r="D38" s="1">
        <v>21803</v>
      </c>
      <c r="E38">
        <v>7.9</v>
      </c>
      <c r="J38">
        <v>26.84</v>
      </c>
      <c r="L38">
        <v>1113</v>
      </c>
    </row>
    <row r="39" spans="2:27" x14ac:dyDescent="0.25">
      <c r="B39" t="s">
        <v>89</v>
      </c>
      <c r="C39">
        <v>94</v>
      </c>
      <c r="D39" s="1">
        <v>22053</v>
      </c>
      <c r="E39">
        <v>7.3</v>
      </c>
      <c r="F39">
        <v>663</v>
      </c>
      <c r="G39">
        <v>224</v>
      </c>
      <c r="H39">
        <v>3</v>
      </c>
      <c r="I39">
        <v>18</v>
      </c>
      <c r="J39">
        <v>24.4</v>
      </c>
      <c r="K39">
        <v>306</v>
      </c>
      <c r="L39">
        <v>1215</v>
      </c>
      <c r="N39">
        <v>2.5</v>
      </c>
      <c r="O39">
        <v>3.8</v>
      </c>
      <c r="Q39">
        <v>3</v>
      </c>
      <c r="R39">
        <v>28</v>
      </c>
      <c r="T39">
        <v>2665</v>
      </c>
      <c r="U39">
        <f t="shared" si="0"/>
        <v>40.723803105135495</v>
      </c>
      <c r="V39">
        <f t="shared" si="1"/>
        <v>41.041789815230601</v>
      </c>
      <c r="W39">
        <f t="shared" si="2"/>
        <v>-3.8890039041825611E-3</v>
      </c>
    </row>
    <row r="40" spans="2:27" x14ac:dyDescent="0.25">
      <c r="B40" t="s">
        <v>89</v>
      </c>
      <c r="C40">
        <v>94</v>
      </c>
      <c r="D40" s="1">
        <v>22174</v>
      </c>
      <c r="E40">
        <v>7.6</v>
      </c>
      <c r="F40">
        <v>694</v>
      </c>
      <c r="G40">
        <v>207</v>
      </c>
      <c r="H40">
        <v>10</v>
      </c>
      <c r="I40">
        <v>28</v>
      </c>
      <c r="J40">
        <v>23.18</v>
      </c>
      <c r="K40">
        <v>325</v>
      </c>
      <c r="L40">
        <v>1152</v>
      </c>
      <c r="N40">
        <v>2.8</v>
      </c>
      <c r="Q40" t="s">
        <v>84</v>
      </c>
      <c r="R40">
        <v>32</v>
      </c>
      <c r="T40">
        <v>2688</v>
      </c>
      <c r="U40">
        <f t="shared" si="0"/>
        <v>42.055706279700779</v>
      </c>
      <c r="V40">
        <f t="shared" si="1"/>
        <v>39.640390860043837</v>
      </c>
      <c r="W40">
        <f t="shared" si="2"/>
        <v>2.956463655204291E-2</v>
      </c>
    </row>
    <row r="41" spans="2:27" x14ac:dyDescent="0.25">
      <c r="B41" t="s">
        <v>89</v>
      </c>
      <c r="C41">
        <v>94</v>
      </c>
      <c r="D41" s="1">
        <v>22414</v>
      </c>
      <c r="E41">
        <v>7.6</v>
      </c>
      <c r="J41">
        <v>29.28</v>
      </c>
      <c r="L41">
        <v>1160</v>
      </c>
    </row>
    <row r="42" spans="2:27" x14ac:dyDescent="0.25">
      <c r="B42" t="s">
        <v>89</v>
      </c>
      <c r="C42">
        <v>94</v>
      </c>
      <c r="D42" s="1">
        <v>22791</v>
      </c>
      <c r="E42">
        <v>7.7</v>
      </c>
      <c r="F42">
        <v>640</v>
      </c>
      <c r="G42">
        <v>225</v>
      </c>
      <c r="H42">
        <v>12</v>
      </c>
      <c r="I42">
        <v>18</v>
      </c>
      <c r="J42">
        <v>23.18</v>
      </c>
      <c r="K42">
        <v>309</v>
      </c>
      <c r="L42">
        <v>1197</v>
      </c>
      <c r="N42">
        <v>2.8</v>
      </c>
      <c r="O42">
        <v>2.8</v>
      </c>
      <c r="Q42" t="s">
        <v>84</v>
      </c>
      <c r="R42">
        <v>23</v>
      </c>
      <c r="T42">
        <v>2864</v>
      </c>
      <c r="U42">
        <f t="shared" si="0"/>
        <v>40.513846680513282</v>
      </c>
      <c r="V42">
        <f t="shared" si="1"/>
        <v>40.576543503868741</v>
      </c>
      <c r="W42">
        <f t="shared" si="2"/>
        <v>-7.7317205174250864E-4</v>
      </c>
    </row>
    <row r="43" spans="2:27" x14ac:dyDescent="0.25">
      <c r="B43" t="s">
        <v>89</v>
      </c>
      <c r="C43">
        <v>94</v>
      </c>
      <c r="D43" s="1">
        <v>23151</v>
      </c>
      <c r="E43">
        <v>6.4</v>
      </c>
      <c r="F43">
        <v>750</v>
      </c>
      <c r="G43">
        <v>230</v>
      </c>
      <c r="H43">
        <v>4</v>
      </c>
      <c r="I43">
        <v>23</v>
      </c>
      <c r="J43">
        <v>18.3</v>
      </c>
      <c r="K43">
        <v>322</v>
      </c>
      <c r="L43">
        <v>1312</v>
      </c>
      <c r="N43">
        <v>3.34</v>
      </c>
      <c r="O43">
        <v>3</v>
      </c>
      <c r="Q43" t="s">
        <v>84</v>
      </c>
      <c r="R43">
        <v>13</v>
      </c>
      <c r="T43">
        <v>3100</v>
      </c>
      <c r="U43">
        <f t="shared" si="0"/>
        <v>45.017667559974655</v>
      </c>
      <c r="V43">
        <f t="shared" si="1"/>
        <v>44.010967991586462</v>
      </c>
      <c r="W43">
        <f t="shared" si="2"/>
        <v>1.1307592912677637E-2</v>
      </c>
    </row>
    <row r="44" spans="2:27" x14ac:dyDescent="0.25">
      <c r="B44" t="s">
        <v>89</v>
      </c>
      <c r="C44">
        <v>94</v>
      </c>
      <c r="D44" s="1">
        <v>23509</v>
      </c>
      <c r="E44">
        <v>7.5</v>
      </c>
      <c r="F44">
        <v>720</v>
      </c>
      <c r="G44">
        <v>230</v>
      </c>
      <c r="H44">
        <v>36</v>
      </c>
      <c r="I44">
        <v>22</v>
      </c>
      <c r="J44">
        <v>20.74</v>
      </c>
      <c r="K44">
        <v>313</v>
      </c>
      <c r="L44">
        <v>1383</v>
      </c>
      <c r="M44">
        <v>0.8</v>
      </c>
      <c r="N44">
        <v>3.9</v>
      </c>
      <c r="O44">
        <v>3</v>
      </c>
      <c r="Q44" t="s">
        <v>84</v>
      </c>
      <c r="R44">
        <v>19</v>
      </c>
      <c r="T44">
        <v>2832</v>
      </c>
      <c r="U44">
        <f t="shared" si="0"/>
        <v>46.320365613299693</v>
      </c>
      <c r="V44">
        <f t="shared" si="1"/>
        <v>45.866220611779681</v>
      </c>
      <c r="W44">
        <f t="shared" si="2"/>
        <v>4.9263674913743692E-3</v>
      </c>
      <c r="X44">
        <f>POWER(H44,0.5)</f>
        <v>6</v>
      </c>
      <c r="Y44">
        <f>X44/M44</f>
        <v>7.5</v>
      </c>
      <c r="Z44">
        <f>LOG10(Y44)+5.47</f>
        <v>6.3450612633916998</v>
      </c>
      <c r="AA44">
        <f>(2200/Z44)-273</f>
        <v>73.726360656761926</v>
      </c>
    </row>
    <row r="45" spans="2:27" x14ac:dyDescent="0.25">
      <c r="B45" t="s">
        <v>91</v>
      </c>
      <c r="C45">
        <v>95</v>
      </c>
      <c r="D45" s="1">
        <v>23509</v>
      </c>
      <c r="M45" t="s">
        <v>61</v>
      </c>
    </row>
    <row r="46" spans="2:27" x14ac:dyDescent="0.25">
      <c r="B46" t="s">
        <v>92</v>
      </c>
      <c r="C46">
        <v>96</v>
      </c>
      <c r="D46" s="1">
        <v>23509</v>
      </c>
      <c r="E46">
        <v>7.8</v>
      </c>
      <c r="F46">
        <v>110</v>
      </c>
      <c r="G46">
        <v>30</v>
      </c>
      <c r="H46">
        <v>7</v>
      </c>
      <c r="I46">
        <v>5</v>
      </c>
      <c r="J46">
        <v>204.96</v>
      </c>
      <c r="K46">
        <v>82</v>
      </c>
      <c r="L46">
        <v>56</v>
      </c>
      <c r="N46">
        <v>0.86</v>
      </c>
      <c r="O46">
        <v>1.4</v>
      </c>
      <c r="Q46">
        <v>16</v>
      </c>
      <c r="R46">
        <v>31</v>
      </c>
      <c r="T46">
        <v>446</v>
      </c>
      <c r="U46">
        <f t="shared" si="0"/>
        <v>6.9856397966568169</v>
      </c>
      <c r="V46">
        <f t="shared" si="1"/>
        <v>6.6459233422220887</v>
      </c>
      <c r="W46">
        <f t="shared" si="2"/>
        <v>2.4921313203312305E-2</v>
      </c>
    </row>
    <row r="47" spans="2:27" x14ac:dyDescent="0.25">
      <c r="B47" t="s">
        <v>93</v>
      </c>
      <c r="C47">
        <v>97</v>
      </c>
      <c r="D47" s="1">
        <v>22738</v>
      </c>
      <c r="E47">
        <v>8</v>
      </c>
      <c r="F47">
        <v>66</v>
      </c>
      <c r="G47">
        <v>22</v>
      </c>
      <c r="H47">
        <v>6</v>
      </c>
      <c r="I47">
        <v>6</v>
      </c>
      <c r="J47">
        <v>146.4</v>
      </c>
      <c r="K47">
        <v>32</v>
      </c>
      <c r="L47">
        <v>39</v>
      </c>
      <c r="N47">
        <v>0.28000000000000003</v>
      </c>
      <c r="O47">
        <v>2.2000000000000002</v>
      </c>
      <c r="Q47">
        <v>17.600000000000001</v>
      </c>
      <c r="T47">
        <v>284</v>
      </c>
      <c r="U47">
        <f t="shared" si="0"/>
        <v>4.6158326151912066</v>
      </c>
      <c r="V47">
        <f t="shared" si="1"/>
        <v>4.1656422589936781</v>
      </c>
      <c r="W47">
        <f t="shared" si="2"/>
        <v>5.1265916334961456E-2</v>
      </c>
    </row>
    <row r="48" spans="2:27" x14ac:dyDescent="0.25">
      <c r="B48" t="s">
        <v>94</v>
      </c>
      <c r="C48">
        <v>98</v>
      </c>
      <c r="D48" s="1">
        <v>23508</v>
      </c>
      <c r="E48">
        <v>7.5</v>
      </c>
      <c r="F48">
        <v>112</v>
      </c>
      <c r="G48">
        <v>112</v>
      </c>
      <c r="H48">
        <v>50</v>
      </c>
      <c r="I48">
        <v>10</v>
      </c>
      <c r="J48">
        <v>100.04</v>
      </c>
      <c r="K48">
        <v>420</v>
      </c>
      <c r="L48">
        <v>145</v>
      </c>
      <c r="M48" t="s">
        <v>61</v>
      </c>
      <c r="N48">
        <v>1.42</v>
      </c>
      <c r="O48">
        <v>1.8</v>
      </c>
      <c r="Q48">
        <v>16</v>
      </c>
      <c r="R48">
        <v>48</v>
      </c>
      <c r="T48">
        <v>1046</v>
      </c>
      <c r="U48">
        <f t="shared" si="0"/>
        <v>14.830701750078212</v>
      </c>
      <c r="V48">
        <f t="shared" si="1"/>
        <v>14.474215407636525</v>
      </c>
      <c r="W48">
        <f t="shared" si="2"/>
        <v>1.2164727868812284E-2</v>
      </c>
    </row>
    <row r="49" spans="2:23" x14ac:dyDescent="0.25">
      <c r="B49" t="s">
        <v>203</v>
      </c>
      <c r="C49">
        <v>99</v>
      </c>
      <c r="D49" s="1">
        <v>21926</v>
      </c>
      <c r="E49">
        <v>8</v>
      </c>
      <c r="F49">
        <v>61</v>
      </c>
      <c r="G49">
        <v>14</v>
      </c>
      <c r="H49">
        <v>7</v>
      </c>
      <c r="J49">
        <v>130</v>
      </c>
      <c r="K49">
        <v>33</v>
      </c>
      <c r="L49">
        <v>39</v>
      </c>
      <c r="R49">
        <v>23</v>
      </c>
      <c r="T49">
        <v>265</v>
      </c>
      <c r="U49">
        <f>(F49/22.98977)+(G49/20.04)+(H49/12.1525)+(I49/39.098)</f>
        <v>3.9279700392188381</v>
      </c>
      <c r="V49">
        <f>(J49/61.0171)+(K49/48.0288)+(L49/35.453)</f>
        <v>3.9176859865214881</v>
      </c>
      <c r="W49">
        <f>(U49-V49)/(U49+V49)</f>
        <v>1.3107957656580517E-3</v>
      </c>
    </row>
    <row r="50" spans="2:23" x14ac:dyDescent="0.25">
      <c r="B50" t="s">
        <v>203</v>
      </c>
      <c r="C50">
        <v>99</v>
      </c>
      <c r="D50" s="1">
        <v>22297</v>
      </c>
      <c r="E50">
        <v>8</v>
      </c>
      <c r="F50">
        <v>72</v>
      </c>
      <c r="G50">
        <v>18</v>
      </c>
      <c r="H50">
        <v>18</v>
      </c>
      <c r="I50">
        <v>5</v>
      </c>
      <c r="J50">
        <v>141.52000000000001</v>
      </c>
      <c r="K50">
        <v>35</v>
      </c>
      <c r="L50">
        <v>45</v>
      </c>
      <c r="O50">
        <v>1.9</v>
      </c>
      <c r="Q50">
        <v>8.6</v>
      </c>
      <c r="T50">
        <v>297</v>
      </c>
      <c r="U50">
        <f t="shared" si="0"/>
        <v>5.6390918497784455</v>
      </c>
      <c r="V50">
        <f t="shared" si="1"/>
        <v>4.3173653477029301</v>
      </c>
      <c r="W50">
        <f t="shared" si="2"/>
        <v>0.13275068388882991</v>
      </c>
    </row>
    <row r="51" spans="2:23" x14ac:dyDescent="0.25">
      <c r="B51" t="s">
        <v>203</v>
      </c>
      <c r="C51">
        <v>99</v>
      </c>
      <c r="D51" s="1">
        <v>23510</v>
      </c>
      <c r="E51">
        <v>7.8</v>
      </c>
      <c r="F51">
        <v>67</v>
      </c>
      <c r="G51">
        <v>26</v>
      </c>
      <c r="H51">
        <v>26</v>
      </c>
      <c r="I51">
        <v>5</v>
      </c>
      <c r="J51">
        <v>134.19999999999999</v>
      </c>
      <c r="K51">
        <v>39</v>
      </c>
      <c r="L51">
        <v>55</v>
      </c>
      <c r="M51" t="s">
        <v>61</v>
      </c>
      <c r="N51">
        <v>0.47</v>
      </c>
      <c r="O51">
        <v>2</v>
      </c>
      <c r="Q51">
        <v>12</v>
      </c>
      <c r="R51">
        <v>32</v>
      </c>
      <c r="T51">
        <v>320</v>
      </c>
      <c r="U51">
        <f t="shared" si="0"/>
        <v>6.4791061684998059</v>
      </c>
      <c r="V51">
        <f t="shared" si="1"/>
        <v>4.562745918065418</v>
      </c>
      <c r="W51">
        <f t="shared" si="2"/>
        <v>0.17355424030412889</v>
      </c>
    </row>
    <row r="52" spans="2:23" x14ac:dyDescent="0.25">
      <c r="B52" t="s">
        <v>202</v>
      </c>
      <c r="C52">
        <v>70</v>
      </c>
      <c r="D52" s="1">
        <v>21969</v>
      </c>
      <c r="E52">
        <v>8</v>
      </c>
      <c r="F52">
        <v>53</v>
      </c>
      <c r="G52">
        <v>26</v>
      </c>
      <c r="H52">
        <v>12</v>
      </c>
      <c r="J52">
        <v>154</v>
      </c>
      <c r="K52">
        <v>39</v>
      </c>
      <c r="L52">
        <v>44</v>
      </c>
      <c r="R52">
        <v>25</v>
      </c>
      <c r="S52">
        <v>1E-3</v>
      </c>
      <c r="T52">
        <v>325</v>
      </c>
      <c r="U52">
        <f>(F52/22.98977)+(G52/20.04)+(H52/12.1525)+(I52/39.098)</f>
        <v>4.5902295473611279</v>
      </c>
      <c r="V52">
        <f>(J52/61.0171)+(K52/48.0288)+(L52/35.453)</f>
        <v>4.5769751809879775</v>
      </c>
      <c r="W52">
        <f>(U52-V52)/(U52+V52)</f>
        <v>1.4458460093251676E-3</v>
      </c>
    </row>
    <row r="53" spans="2:23" x14ac:dyDescent="0.25">
      <c r="B53" t="s">
        <v>202</v>
      </c>
      <c r="C53">
        <v>70</v>
      </c>
      <c r="D53" s="1">
        <v>22299</v>
      </c>
      <c r="E53">
        <v>7.8</v>
      </c>
      <c r="F53">
        <v>70</v>
      </c>
      <c r="G53">
        <v>28</v>
      </c>
      <c r="H53">
        <v>5</v>
      </c>
      <c r="I53">
        <v>5</v>
      </c>
      <c r="J53">
        <v>156.16</v>
      </c>
      <c r="K53">
        <v>39</v>
      </c>
      <c r="L53">
        <v>49</v>
      </c>
      <c r="N53">
        <v>0.56999999999999995</v>
      </c>
      <c r="O53">
        <v>1.8</v>
      </c>
      <c r="Q53">
        <v>13.2</v>
      </c>
      <c r="T53">
        <v>342</v>
      </c>
      <c r="U53">
        <f t="shared" si="0"/>
        <v>4.9813598932029022</v>
      </c>
      <c r="V53">
        <f t="shared" si="1"/>
        <v>4.7534068820366695</v>
      </c>
      <c r="W53">
        <f t="shared" si="2"/>
        <v>2.3416381350401978E-2</v>
      </c>
    </row>
    <row r="54" spans="2:23" x14ac:dyDescent="0.25">
      <c r="B54" t="s">
        <v>202</v>
      </c>
      <c r="C54">
        <v>70</v>
      </c>
      <c r="D54" s="1">
        <v>23510</v>
      </c>
      <c r="E54">
        <v>8.1</v>
      </c>
      <c r="F54">
        <v>74</v>
      </c>
      <c r="G54">
        <v>29</v>
      </c>
      <c r="H54">
        <v>6</v>
      </c>
      <c r="I54">
        <v>6</v>
      </c>
      <c r="J54">
        <v>156.16</v>
      </c>
      <c r="K54">
        <v>42</v>
      </c>
      <c r="L54">
        <v>53</v>
      </c>
      <c r="M54" t="s">
        <v>61</v>
      </c>
      <c r="N54">
        <v>0.6</v>
      </c>
      <c r="O54">
        <v>2</v>
      </c>
      <c r="Q54">
        <v>11</v>
      </c>
      <c r="R54">
        <v>36</v>
      </c>
      <c r="T54">
        <v>332</v>
      </c>
      <c r="U54">
        <f t="shared" si="0"/>
        <v>5.313114875189247</v>
      </c>
      <c r="V54">
        <f t="shared" si="1"/>
        <v>4.9286948353752917</v>
      </c>
      <c r="W54">
        <f t="shared" si="2"/>
        <v>3.7534386078021127E-2</v>
      </c>
    </row>
    <row r="55" spans="2:23" x14ac:dyDescent="0.25">
      <c r="B55" t="s">
        <v>200</v>
      </c>
      <c r="C55">
        <v>71</v>
      </c>
      <c r="D55" s="1">
        <v>19854</v>
      </c>
      <c r="E55">
        <v>8</v>
      </c>
      <c r="F55">
        <v>89</v>
      </c>
      <c r="G55">
        <v>22</v>
      </c>
      <c r="H55">
        <v>8</v>
      </c>
      <c r="I55">
        <v>6</v>
      </c>
      <c r="J55">
        <v>141.52000000000001</v>
      </c>
      <c r="K55">
        <v>51</v>
      </c>
      <c r="L55">
        <v>74</v>
      </c>
      <c r="N55">
        <v>0.38</v>
      </c>
      <c r="O55">
        <v>3.6</v>
      </c>
      <c r="Q55">
        <v>14</v>
      </c>
      <c r="T55">
        <v>414</v>
      </c>
      <c r="U55">
        <f t="shared" si="0"/>
        <v>5.7808527860095671</v>
      </c>
      <c r="V55">
        <f t="shared" si="1"/>
        <v>5.4684831746421327</v>
      </c>
      <c r="W55">
        <f t="shared" si="2"/>
        <v>2.7767826693064476E-2</v>
      </c>
    </row>
    <row r="56" spans="2:23" x14ac:dyDescent="0.25">
      <c r="B56" t="s">
        <v>200</v>
      </c>
      <c r="C56">
        <v>71</v>
      </c>
      <c r="D56" t="s">
        <v>95</v>
      </c>
      <c r="E56">
        <v>7.6</v>
      </c>
      <c r="F56">
        <v>98</v>
      </c>
      <c r="G56">
        <v>25</v>
      </c>
      <c r="H56">
        <v>3</v>
      </c>
      <c r="I56">
        <v>6</v>
      </c>
      <c r="J56">
        <v>136.63999999999999</v>
      </c>
      <c r="K56">
        <v>54</v>
      </c>
      <c r="L56">
        <v>73</v>
      </c>
      <c r="N56">
        <v>0.45</v>
      </c>
      <c r="O56">
        <v>1.4</v>
      </c>
      <c r="Q56">
        <v>12.7</v>
      </c>
      <c r="T56">
        <v>365</v>
      </c>
      <c r="U56">
        <f t="shared" si="0"/>
        <v>5.9105938797283093</v>
      </c>
      <c r="V56">
        <f t="shared" si="1"/>
        <v>5.4227617593601858</v>
      </c>
      <c r="W56">
        <f t="shared" si="2"/>
        <v>4.3043925903604507E-2</v>
      </c>
    </row>
    <row r="57" spans="2:23" x14ac:dyDescent="0.25">
      <c r="B57" t="s">
        <v>200</v>
      </c>
      <c r="C57">
        <v>71</v>
      </c>
      <c r="D57" s="1">
        <v>20232</v>
      </c>
      <c r="E57">
        <v>8</v>
      </c>
      <c r="F57">
        <v>92</v>
      </c>
      <c r="G57">
        <v>23</v>
      </c>
      <c r="H57">
        <v>5</v>
      </c>
      <c r="I57">
        <v>6</v>
      </c>
      <c r="J57">
        <v>134.19999999999999</v>
      </c>
      <c r="K57">
        <v>50</v>
      </c>
      <c r="L57">
        <v>69</v>
      </c>
      <c r="N57">
        <v>0.38</v>
      </c>
      <c r="O57">
        <v>5</v>
      </c>
      <c r="Q57">
        <v>9.4</v>
      </c>
      <c r="T57">
        <v>355</v>
      </c>
      <c r="U57">
        <f t="shared" si="0"/>
        <v>5.714383023722438</v>
      </c>
      <c r="V57">
        <f t="shared" si="1"/>
        <v>5.1866641751650135</v>
      </c>
      <c r="W57">
        <f t="shared" si="2"/>
        <v>4.840992236152164E-2</v>
      </c>
    </row>
    <row r="58" spans="2:23" x14ac:dyDescent="0.25">
      <c r="B58" t="s">
        <v>200</v>
      </c>
      <c r="C58">
        <v>71</v>
      </c>
      <c r="D58" s="1">
        <v>20362</v>
      </c>
      <c r="E58">
        <v>8</v>
      </c>
      <c r="J58">
        <v>143.96</v>
      </c>
      <c r="L58">
        <v>72</v>
      </c>
      <c r="O58">
        <v>4</v>
      </c>
    </row>
    <row r="59" spans="2:23" x14ac:dyDescent="0.25">
      <c r="B59" t="s">
        <v>200</v>
      </c>
      <c r="C59">
        <v>71</v>
      </c>
      <c r="D59" s="1">
        <v>20600</v>
      </c>
      <c r="E59">
        <v>7.7</v>
      </c>
      <c r="F59">
        <v>88</v>
      </c>
      <c r="G59">
        <v>13</v>
      </c>
      <c r="H59">
        <v>4</v>
      </c>
      <c r="I59">
        <v>5</v>
      </c>
      <c r="J59">
        <v>122</v>
      </c>
      <c r="K59">
        <v>48</v>
      </c>
      <c r="L59">
        <v>67</v>
      </c>
      <c r="N59">
        <v>0.42</v>
      </c>
      <c r="O59">
        <v>4</v>
      </c>
      <c r="Q59">
        <v>1</v>
      </c>
      <c r="R59">
        <v>25</v>
      </c>
      <c r="T59">
        <v>300</v>
      </c>
      <c r="U59">
        <f t="shared" si="0"/>
        <v>4.9335262453289079</v>
      </c>
      <c r="V59">
        <f t="shared" si="1"/>
        <v>4.8886658279427175</v>
      </c>
      <c r="W59">
        <f t="shared" si="2"/>
        <v>4.5672510832144679E-3</v>
      </c>
    </row>
    <row r="60" spans="2:23" x14ac:dyDescent="0.25">
      <c r="B60" t="s">
        <v>200</v>
      </c>
      <c r="C60">
        <v>71</v>
      </c>
      <c r="D60" s="1">
        <v>20745</v>
      </c>
      <c r="E60">
        <v>7.3</v>
      </c>
      <c r="J60">
        <v>136.63999999999999</v>
      </c>
      <c r="L60">
        <v>69</v>
      </c>
    </row>
    <row r="61" spans="2:23" x14ac:dyDescent="0.25">
      <c r="B61" t="s">
        <v>200</v>
      </c>
      <c r="C61">
        <v>71</v>
      </c>
      <c r="D61" t="s">
        <v>96</v>
      </c>
      <c r="E61">
        <v>7.3</v>
      </c>
      <c r="F61">
        <v>91</v>
      </c>
      <c r="G61">
        <v>18</v>
      </c>
      <c r="H61">
        <v>7</v>
      </c>
      <c r="I61">
        <v>5</v>
      </c>
      <c r="J61">
        <v>136.63999999999999</v>
      </c>
      <c r="K61">
        <v>53</v>
      </c>
      <c r="L61">
        <v>69</v>
      </c>
      <c r="N61">
        <v>0.41</v>
      </c>
      <c r="O61">
        <v>4</v>
      </c>
      <c r="Q61">
        <v>7.8</v>
      </c>
      <c r="R61">
        <v>35</v>
      </c>
      <c r="T61">
        <v>384</v>
      </c>
      <c r="U61">
        <f t="shared" si="0"/>
        <v>5.5603828523151657</v>
      </c>
      <c r="V61">
        <f t="shared" si="1"/>
        <v>5.2891154876792355</v>
      </c>
      <c r="W61">
        <f t="shared" si="2"/>
        <v>2.5002756453352318E-2</v>
      </c>
    </row>
    <row r="62" spans="2:23" x14ac:dyDescent="0.25">
      <c r="B62" t="s">
        <v>200</v>
      </c>
      <c r="C62">
        <v>71</v>
      </c>
      <c r="D62" s="1">
        <v>21328</v>
      </c>
      <c r="E62">
        <v>7.5</v>
      </c>
      <c r="J62">
        <v>140.30000000000001</v>
      </c>
      <c r="L62">
        <v>73</v>
      </c>
    </row>
    <row r="63" spans="2:23" x14ac:dyDescent="0.25">
      <c r="B63" t="s">
        <v>200</v>
      </c>
      <c r="C63">
        <v>71</v>
      </c>
      <c r="D63" s="1">
        <v>21432</v>
      </c>
      <c r="E63">
        <v>7.3</v>
      </c>
      <c r="J63">
        <v>140.30000000000001</v>
      </c>
      <c r="L63">
        <v>76</v>
      </c>
    </row>
    <row r="64" spans="2:23" x14ac:dyDescent="0.25">
      <c r="B64" t="s">
        <v>200</v>
      </c>
      <c r="C64">
        <v>71</v>
      </c>
      <c r="D64" s="1">
        <v>21687</v>
      </c>
      <c r="E64">
        <v>7.7</v>
      </c>
      <c r="J64">
        <v>136.63999999999999</v>
      </c>
      <c r="L64">
        <v>69</v>
      </c>
    </row>
    <row r="65" spans="2:23" x14ac:dyDescent="0.25">
      <c r="B65" t="s">
        <v>200</v>
      </c>
      <c r="C65">
        <v>71</v>
      </c>
      <c r="D65" s="1">
        <v>21969</v>
      </c>
      <c r="E65">
        <v>8.1</v>
      </c>
      <c r="F65">
        <v>71</v>
      </c>
      <c r="G65">
        <v>23</v>
      </c>
      <c r="H65">
        <v>10</v>
      </c>
      <c r="J65">
        <v>142</v>
      </c>
      <c r="K65">
        <v>49</v>
      </c>
      <c r="L65">
        <v>60</v>
      </c>
      <c r="R65">
        <v>35</v>
      </c>
      <c r="S65">
        <v>8</v>
      </c>
      <c r="T65">
        <v>359</v>
      </c>
      <c r="U65">
        <f>(F65/22.98977)+(G65/20.04)+(H65/12.1525)+(I65/39.098)</f>
        <v>5.0589106995516833</v>
      </c>
      <c r="V65">
        <f>(J65/61.0171)+(K65/48.0288)+(L65/35.453)</f>
        <v>5.0398191322206287</v>
      </c>
      <c r="W65">
        <f>(U65-V65)/(U65+V65)</f>
        <v>1.8904919380048418E-3</v>
      </c>
    </row>
    <row r="66" spans="2:23" x14ac:dyDescent="0.25">
      <c r="B66" t="s">
        <v>200</v>
      </c>
      <c r="C66">
        <v>71</v>
      </c>
      <c r="D66" s="1">
        <v>22052</v>
      </c>
      <c r="E66">
        <v>7.4</v>
      </c>
      <c r="J66">
        <v>134.19999999999999</v>
      </c>
      <c r="L66">
        <v>71</v>
      </c>
    </row>
    <row r="67" spans="2:23" x14ac:dyDescent="0.25">
      <c r="B67" t="s">
        <v>200</v>
      </c>
      <c r="C67">
        <v>71</v>
      </c>
      <c r="D67" s="1">
        <v>22414</v>
      </c>
      <c r="E67">
        <v>7.7</v>
      </c>
      <c r="F67">
        <v>96</v>
      </c>
      <c r="G67">
        <v>22</v>
      </c>
      <c r="H67">
        <v>8</v>
      </c>
      <c r="I67">
        <v>5</v>
      </c>
      <c r="J67">
        <v>142.74</v>
      </c>
      <c r="K67">
        <v>70</v>
      </c>
      <c r="L67">
        <v>71</v>
      </c>
      <c r="N67">
        <v>0.48</v>
      </c>
      <c r="O67">
        <v>2.5</v>
      </c>
      <c r="Q67">
        <v>8.1999999999999993</v>
      </c>
      <c r="R67">
        <v>30</v>
      </c>
      <c r="T67">
        <v>380</v>
      </c>
      <c r="U67">
        <f t="shared" si="0"/>
        <v>6.0597592851086723</v>
      </c>
      <c r="V67">
        <f t="shared" si="1"/>
        <v>5.7994544722647898</v>
      </c>
      <c r="W67">
        <f t="shared" si="2"/>
        <v>2.1949584362794549E-2</v>
      </c>
    </row>
    <row r="68" spans="2:23" x14ac:dyDescent="0.25">
      <c r="B68" t="s">
        <v>200</v>
      </c>
      <c r="C68">
        <v>71</v>
      </c>
      <c r="D68" s="1">
        <v>22790</v>
      </c>
      <c r="E68">
        <v>8.1</v>
      </c>
      <c r="F68">
        <v>93</v>
      </c>
      <c r="G68">
        <v>24</v>
      </c>
      <c r="H68">
        <v>4</v>
      </c>
      <c r="I68">
        <v>5</v>
      </c>
      <c r="J68">
        <v>139.08000000000001</v>
      </c>
      <c r="K68">
        <v>50</v>
      </c>
      <c r="L68">
        <v>69</v>
      </c>
      <c r="N68">
        <v>0.42</v>
      </c>
      <c r="O68">
        <v>2.8</v>
      </c>
      <c r="Q68">
        <v>8</v>
      </c>
      <c r="R68">
        <v>37</v>
      </c>
      <c r="T68">
        <v>376</v>
      </c>
      <c r="U68">
        <f t="shared" si="0"/>
        <v>5.6999164801829725</v>
      </c>
      <c r="V68">
        <f t="shared" si="1"/>
        <v>5.2666417552204408</v>
      </c>
      <c r="W68">
        <f t="shared" si="2"/>
        <v>3.9508724219763681E-2</v>
      </c>
    </row>
    <row r="69" spans="2:23" x14ac:dyDescent="0.25">
      <c r="B69" t="s">
        <v>200</v>
      </c>
      <c r="C69">
        <v>71</v>
      </c>
      <c r="D69" s="1">
        <v>23151</v>
      </c>
      <c r="E69">
        <v>8.1999999999999993</v>
      </c>
      <c r="F69">
        <v>88</v>
      </c>
      <c r="G69">
        <v>20</v>
      </c>
      <c r="H69">
        <v>7</v>
      </c>
      <c r="I69">
        <v>6</v>
      </c>
      <c r="J69">
        <v>139.08000000000001</v>
      </c>
      <c r="K69">
        <v>50</v>
      </c>
      <c r="L69">
        <v>66</v>
      </c>
      <c r="N69">
        <v>0.46</v>
      </c>
      <c r="O69">
        <v>4</v>
      </c>
      <c r="Q69">
        <v>9</v>
      </c>
      <c r="R69">
        <v>24</v>
      </c>
      <c r="T69">
        <v>386</v>
      </c>
      <c r="U69">
        <f t="shared" si="0"/>
        <v>5.5552671838138812</v>
      </c>
      <c r="V69">
        <f t="shared" si="1"/>
        <v>5.1820226820813557</v>
      </c>
      <c r="W69">
        <f t="shared" si="2"/>
        <v>3.4761518632188446E-2</v>
      </c>
    </row>
    <row r="70" spans="2:23" x14ac:dyDescent="0.25">
      <c r="B70" t="s">
        <v>200</v>
      </c>
      <c r="C70">
        <v>71</v>
      </c>
      <c r="D70" s="1">
        <v>23508</v>
      </c>
      <c r="E70">
        <v>8.1</v>
      </c>
      <c r="F70">
        <v>94</v>
      </c>
      <c r="G70">
        <v>25</v>
      </c>
      <c r="H70">
        <v>4</v>
      </c>
      <c r="I70">
        <v>5</v>
      </c>
      <c r="J70">
        <v>141.52000000000001</v>
      </c>
      <c r="K70">
        <v>55</v>
      </c>
      <c r="L70">
        <v>75</v>
      </c>
      <c r="M70" t="s">
        <v>61</v>
      </c>
      <c r="N70">
        <v>0.37</v>
      </c>
      <c r="O70">
        <v>2.8</v>
      </c>
      <c r="Q70">
        <v>8.6</v>
      </c>
      <c r="R70">
        <v>36</v>
      </c>
      <c r="T70">
        <v>374</v>
      </c>
      <c r="U70">
        <f t="shared" si="0"/>
        <v>5.7933142876328274</v>
      </c>
      <c r="V70">
        <f t="shared" si="1"/>
        <v>5.5799728956705064</v>
      </c>
      <c r="W70">
        <f t="shared" si="2"/>
        <v>1.8758111751149571E-2</v>
      </c>
    </row>
    <row r="71" spans="2:23" x14ac:dyDescent="0.25">
      <c r="B71" t="s">
        <v>97</v>
      </c>
      <c r="C71">
        <v>72</v>
      </c>
      <c r="D71" s="1">
        <v>23508</v>
      </c>
      <c r="E71">
        <v>7.6</v>
      </c>
      <c r="F71">
        <v>82</v>
      </c>
      <c r="G71">
        <v>26</v>
      </c>
      <c r="H71">
        <v>7</v>
      </c>
      <c r="I71">
        <v>6</v>
      </c>
      <c r="J71">
        <v>131.76</v>
      </c>
      <c r="K71">
        <v>50</v>
      </c>
      <c r="L71">
        <v>74</v>
      </c>
      <c r="M71" t="s">
        <v>61</v>
      </c>
      <c r="N71">
        <v>0.38</v>
      </c>
      <c r="O71">
        <v>2.6</v>
      </c>
      <c r="Q71">
        <v>8.4</v>
      </c>
      <c r="R71">
        <v>31</v>
      </c>
      <c r="T71">
        <v>344</v>
      </c>
      <c r="U71">
        <f t="shared" si="0"/>
        <v>5.593682734324334</v>
      </c>
      <c r="V71">
        <f t="shared" si="1"/>
        <v>5.2877071737024428</v>
      </c>
      <c r="W71">
        <f t="shared" si="2"/>
        <v>2.8119161541687338E-2</v>
      </c>
    </row>
    <row r="72" spans="2:23" x14ac:dyDescent="0.25">
      <c r="B72" t="s">
        <v>98</v>
      </c>
      <c r="C72">
        <v>73</v>
      </c>
      <c r="D72" s="1">
        <v>22738</v>
      </c>
      <c r="E72">
        <v>8</v>
      </c>
      <c r="F72">
        <v>66</v>
      </c>
      <c r="G72">
        <v>22</v>
      </c>
      <c r="H72">
        <v>6</v>
      </c>
      <c r="I72">
        <v>5.5</v>
      </c>
      <c r="J72">
        <v>146.4</v>
      </c>
      <c r="K72">
        <v>32</v>
      </c>
      <c r="L72">
        <v>39</v>
      </c>
      <c r="N72">
        <v>0.28000000000000003</v>
      </c>
      <c r="O72">
        <v>2.2000000000000002</v>
      </c>
      <c r="Q72">
        <v>18</v>
      </c>
      <c r="R72" t="s">
        <v>16</v>
      </c>
      <c r="T72">
        <v>284</v>
      </c>
      <c r="U72">
        <f t="shared" ref="U72:U87" si="3">(F72/22.98977)+(G72/20.04)+(H72/12.1525)+(I72/39.098)</f>
        <v>4.6030442372690628</v>
      </c>
      <c r="V72">
        <f t="shared" ref="V72:V87" si="4">(J72/61.0171)+(K72/48.0288)+(L72/35.453)</f>
        <v>4.1656422589936781</v>
      </c>
      <c r="W72">
        <f t="shared" ref="W72:W87" si="5">(U72-V72)/(U72+V72)</f>
        <v>4.9882268964890869E-2</v>
      </c>
    </row>
    <row r="73" spans="2:23" x14ac:dyDescent="0.25">
      <c r="B73" t="s">
        <v>98</v>
      </c>
      <c r="C73">
        <v>73</v>
      </c>
      <c r="D73" s="1">
        <v>23509</v>
      </c>
      <c r="E73">
        <v>8.1</v>
      </c>
      <c r="F73">
        <v>62</v>
      </c>
      <c r="G73">
        <v>22</v>
      </c>
      <c r="H73">
        <v>7</v>
      </c>
      <c r="I73">
        <v>5</v>
      </c>
      <c r="J73">
        <v>145.18</v>
      </c>
      <c r="K73">
        <v>34</v>
      </c>
      <c r="L73">
        <v>35</v>
      </c>
      <c r="M73" t="s">
        <v>61</v>
      </c>
      <c r="N73">
        <v>0.33</v>
      </c>
      <c r="O73">
        <v>2</v>
      </c>
      <c r="Q73">
        <v>15</v>
      </c>
      <c r="R73">
        <v>29</v>
      </c>
      <c r="T73">
        <v>288</v>
      </c>
      <c r="U73">
        <f t="shared" si="3"/>
        <v>4.4985530230957247</v>
      </c>
      <c r="V73">
        <f t="shared" si="4"/>
        <v>4.0744641147853793</v>
      </c>
      <c r="W73">
        <f t="shared" si="5"/>
        <v>4.9467871286113241E-2</v>
      </c>
    </row>
    <row r="74" spans="2:23" x14ac:dyDescent="0.25">
      <c r="B74" t="s">
        <v>201</v>
      </c>
      <c r="C74">
        <v>74</v>
      </c>
      <c r="D74" s="1">
        <v>21968</v>
      </c>
      <c r="E74">
        <v>8.1999999999999993</v>
      </c>
      <c r="F74">
        <v>62</v>
      </c>
      <c r="G74">
        <v>18</v>
      </c>
      <c r="H74">
        <v>9</v>
      </c>
      <c r="J74">
        <v>137</v>
      </c>
      <c r="K74">
        <v>43</v>
      </c>
      <c r="L74">
        <v>44</v>
      </c>
      <c r="R74">
        <v>37</v>
      </c>
      <c r="T74">
        <v>321</v>
      </c>
      <c r="U74">
        <f>(F74/22.98977)+(G74/20.04)+(H74/12.1525)+(I74/39.098)</f>
        <v>4.3356436357611514</v>
      </c>
      <c r="V74">
        <f>(J74/61.0171)+(K74/48.0288)+(L74/35.453)</f>
        <v>4.3816481219790875</v>
      </c>
      <c r="W74">
        <f>(U74-V74)/(U74+V74)</f>
        <v>-5.2773828726207159E-3</v>
      </c>
    </row>
    <row r="75" spans="2:23" x14ac:dyDescent="0.25">
      <c r="B75" t="s">
        <v>201</v>
      </c>
      <c r="C75">
        <v>74</v>
      </c>
      <c r="D75" t="s">
        <v>99</v>
      </c>
      <c r="E75">
        <v>7.9</v>
      </c>
      <c r="F75">
        <v>74</v>
      </c>
      <c r="G75">
        <v>19</v>
      </c>
      <c r="H75">
        <v>6</v>
      </c>
      <c r="I75">
        <v>5</v>
      </c>
      <c r="J75">
        <v>142.74</v>
      </c>
      <c r="K75">
        <v>37</v>
      </c>
      <c r="L75">
        <v>46</v>
      </c>
      <c r="N75">
        <v>0.26</v>
      </c>
      <c r="O75">
        <v>2.4</v>
      </c>
      <c r="Q75">
        <v>17</v>
      </c>
      <c r="R75">
        <v>41</v>
      </c>
      <c r="T75">
        <v>290</v>
      </c>
      <c r="U75">
        <f t="shared" si="3"/>
        <v>4.7885361233369741</v>
      </c>
      <c r="V75">
        <f t="shared" si="4"/>
        <v>4.4072077820874878</v>
      </c>
      <c r="W75">
        <f t="shared" si="5"/>
        <v>4.1467916589602416E-2</v>
      </c>
    </row>
    <row r="76" spans="2:23" x14ac:dyDescent="0.25">
      <c r="B76" t="s">
        <v>201</v>
      </c>
      <c r="C76">
        <v>74</v>
      </c>
      <c r="D76" t="s">
        <v>100</v>
      </c>
      <c r="E76">
        <v>9.9</v>
      </c>
      <c r="F76">
        <v>70</v>
      </c>
      <c r="G76">
        <v>7</v>
      </c>
      <c r="H76">
        <v>5</v>
      </c>
      <c r="I76">
        <v>7</v>
      </c>
      <c r="J76">
        <v>108.58</v>
      </c>
      <c r="K76">
        <v>20</v>
      </c>
      <c r="L76">
        <v>64</v>
      </c>
      <c r="N76">
        <v>0.36</v>
      </c>
      <c r="O76">
        <v>4.7</v>
      </c>
      <c r="Q76">
        <v>0</v>
      </c>
      <c r="R76">
        <v>20</v>
      </c>
      <c r="T76">
        <v>320</v>
      </c>
      <c r="U76">
        <f t="shared" si="3"/>
        <v>3.9846092132747133</v>
      </c>
      <c r="V76">
        <f t="shared" si="4"/>
        <v>4.0011248664437975</v>
      </c>
      <c r="W76">
        <f t="shared" si="5"/>
        <v>-2.0681446444640907E-3</v>
      </c>
    </row>
    <row r="77" spans="2:23" x14ac:dyDescent="0.25">
      <c r="B77" t="s">
        <v>201</v>
      </c>
      <c r="C77">
        <v>74</v>
      </c>
      <c r="D77" s="1">
        <v>22294</v>
      </c>
      <c r="E77">
        <v>8</v>
      </c>
      <c r="F77">
        <v>64</v>
      </c>
      <c r="G77">
        <v>19</v>
      </c>
      <c r="H77">
        <v>12</v>
      </c>
      <c r="J77">
        <v>142</v>
      </c>
      <c r="K77">
        <v>43</v>
      </c>
      <c r="L77">
        <v>53</v>
      </c>
      <c r="R77">
        <v>26</v>
      </c>
      <c r="T77">
        <v>329</v>
      </c>
      <c r="U77">
        <f>(F77/22.98977)+(G77/20.04)+(H77/12.1525)+(I77/39.098)</f>
        <v>4.719401836495158</v>
      </c>
      <c r="V77">
        <f>(J77/61.0171)+(K77/48.0288)+(L77/35.453)</f>
        <v>4.7174495832564132</v>
      </c>
      <c r="W77">
        <f>(U77-V77)/(U77+V77)</f>
        <v>2.0687548758674962E-4</v>
      </c>
    </row>
    <row r="78" spans="2:23" x14ac:dyDescent="0.25">
      <c r="B78" t="s">
        <v>201</v>
      </c>
      <c r="C78">
        <v>74</v>
      </c>
      <c r="D78" s="1">
        <v>22414</v>
      </c>
      <c r="E78">
        <v>8.3000000000000007</v>
      </c>
      <c r="J78">
        <v>147.62</v>
      </c>
      <c r="L78">
        <v>49</v>
      </c>
      <c r="O78">
        <v>0.1</v>
      </c>
    </row>
    <row r="79" spans="2:23" x14ac:dyDescent="0.25">
      <c r="B79" t="s">
        <v>201</v>
      </c>
      <c r="C79">
        <v>74</v>
      </c>
      <c r="D79" t="s">
        <v>101</v>
      </c>
      <c r="E79">
        <v>8.1999999999999993</v>
      </c>
      <c r="F79">
        <v>78</v>
      </c>
      <c r="G79">
        <v>20</v>
      </c>
      <c r="H79">
        <v>6</v>
      </c>
      <c r="I79">
        <v>5</v>
      </c>
      <c r="J79">
        <v>142.74</v>
      </c>
      <c r="K79">
        <v>55</v>
      </c>
      <c r="L79">
        <v>47</v>
      </c>
      <c r="N79">
        <v>0.24</v>
      </c>
      <c r="O79">
        <v>2.5</v>
      </c>
      <c r="Q79">
        <v>12</v>
      </c>
      <c r="R79">
        <v>33</v>
      </c>
      <c r="T79">
        <v>336</v>
      </c>
      <c r="U79">
        <f t="shared" si="3"/>
        <v>5.0124267543339975</v>
      </c>
      <c r="V79">
        <f t="shared" si="4"/>
        <v>4.8101892747195638</v>
      </c>
      <c r="W79">
        <f t="shared" si="5"/>
        <v>2.0588963165846148E-2</v>
      </c>
    </row>
    <row r="80" spans="2:23" x14ac:dyDescent="0.25">
      <c r="B80" t="s">
        <v>201</v>
      </c>
      <c r="C80">
        <v>74</v>
      </c>
      <c r="D80" s="1">
        <v>23151</v>
      </c>
      <c r="E80">
        <v>8.1</v>
      </c>
      <c r="F80">
        <v>80</v>
      </c>
      <c r="G80">
        <v>16</v>
      </c>
      <c r="H80">
        <v>6</v>
      </c>
      <c r="I80">
        <v>5</v>
      </c>
      <c r="J80">
        <v>146.4</v>
      </c>
      <c r="K80">
        <v>39</v>
      </c>
      <c r="L80">
        <v>43</v>
      </c>
      <c r="N80">
        <v>0.36</v>
      </c>
      <c r="O80">
        <v>2.9</v>
      </c>
      <c r="Q80">
        <v>12</v>
      </c>
      <c r="R80">
        <v>39</v>
      </c>
      <c r="T80">
        <v>320</v>
      </c>
      <c r="U80">
        <f t="shared" si="3"/>
        <v>4.8998211716289166</v>
      </c>
      <c r="V80">
        <f t="shared" si="4"/>
        <v>4.4242135756476442</v>
      </c>
      <c r="W80">
        <f t="shared" si="5"/>
        <v>5.1008775586147595E-2</v>
      </c>
    </row>
    <row r="81" spans="2:23" x14ac:dyDescent="0.25">
      <c r="B81" t="s">
        <v>201</v>
      </c>
      <c r="C81">
        <v>74</v>
      </c>
      <c r="D81" t="s">
        <v>102</v>
      </c>
      <c r="E81">
        <v>8.1</v>
      </c>
      <c r="F81">
        <v>83</v>
      </c>
      <c r="G81">
        <v>19</v>
      </c>
      <c r="H81">
        <v>5</v>
      </c>
      <c r="I81">
        <v>5</v>
      </c>
      <c r="J81">
        <v>143.96</v>
      </c>
      <c r="K81">
        <v>44</v>
      </c>
      <c r="L81">
        <v>50</v>
      </c>
      <c r="N81">
        <v>0.4</v>
      </c>
      <c r="O81">
        <v>3</v>
      </c>
      <c r="Q81">
        <v>12</v>
      </c>
      <c r="R81">
        <v>33</v>
      </c>
      <c r="T81">
        <v>318</v>
      </c>
      <c r="U81">
        <f t="shared" si="3"/>
        <v>5.0977269988334495</v>
      </c>
      <c r="V81">
        <f t="shared" si="4"/>
        <v>4.6857734937553106</v>
      </c>
      <c r="W81">
        <f t="shared" si="5"/>
        <v>4.2106964208792515E-2</v>
      </c>
    </row>
    <row r="82" spans="2:23" x14ac:dyDescent="0.25">
      <c r="B82" t="s">
        <v>103</v>
      </c>
      <c r="C82">
        <v>75</v>
      </c>
      <c r="D82" s="1">
        <v>19854</v>
      </c>
      <c r="E82">
        <v>7.5</v>
      </c>
      <c r="F82">
        <v>281</v>
      </c>
      <c r="G82">
        <v>92</v>
      </c>
      <c r="H82">
        <v>16</v>
      </c>
      <c r="I82">
        <v>4</v>
      </c>
      <c r="J82">
        <v>276.94</v>
      </c>
      <c r="K82">
        <v>112</v>
      </c>
      <c r="L82">
        <v>394</v>
      </c>
      <c r="N82">
        <v>0.5</v>
      </c>
      <c r="O82">
        <v>1</v>
      </c>
      <c r="Q82">
        <v>23.6</v>
      </c>
      <c r="T82">
        <v>1128</v>
      </c>
      <c r="U82">
        <f t="shared" si="3"/>
        <v>18.232554714555949</v>
      </c>
      <c r="V82">
        <f t="shared" si="4"/>
        <v>17.983966779908357</v>
      </c>
      <c r="W82">
        <f t="shared" si="5"/>
        <v>6.8639373520615046E-3</v>
      </c>
    </row>
    <row r="83" spans="2:23" x14ac:dyDescent="0.25">
      <c r="B83" t="s">
        <v>103</v>
      </c>
      <c r="C83">
        <v>75</v>
      </c>
      <c r="D83" s="1">
        <v>20232</v>
      </c>
      <c r="E83">
        <v>7.6</v>
      </c>
      <c r="F83">
        <v>264</v>
      </c>
      <c r="G83">
        <v>75</v>
      </c>
      <c r="H83">
        <v>18</v>
      </c>
      <c r="I83">
        <v>4</v>
      </c>
      <c r="J83">
        <v>273.27999999999997</v>
      </c>
      <c r="K83">
        <v>90</v>
      </c>
      <c r="L83">
        <v>364</v>
      </c>
      <c r="N83">
        <v>0.48</v>
      </c>
      <c r="O83">
        <v>1.4</v>
      </c>
      <c r="Q83">
        <v>17.899999999999999</v>
      </c>
      <c r="T83">
        <v>1020</v>
      </c>
      <c r="U83">
        <f t="shared" si="3"/>
        <v>16.809367178198482</v>
      </c>
      <c r="V83">
        <f t="shared" si="4"/>
        <v>16.619734365241538</v>
      </c>
      <c r="W83">
        <f t="shared" si="5"/>
        <v>5.672686497736782E-3</v>
      </c>
    </row>
    <row r="84" spans="2:23" x14ac:dyDescent="0.25">
      <c r="B84" t="s">
        <v>103</v>
      </c>
      <c r="C84">
        <v>75</v>
      </c>
      <c r="D84" s="1">
        <v>20954</v>
      </c>
      <c r="E84">
        <v>7.4</v>
      </c>
      <c r="F84">
        <v>134</v>
      </c>
      <c r="G84">
        <v>38</v>
      </c>
      <c r="H84">
        <v>10</v>
      </c>
      <c r="I84">
        <v>3</v>
      </c>
      <c r="J84">
        <v>267.18</v>
      </c>
      <c r="K84">
        <v>41</v>
      </c>
      <c r="L84">
        <v>111</v>
      </c>
      <c r="N84">
        <v>0.33</v>
      </c>
      <c r="O84">
        <v>1</v>
      </c>
      <c r="Q84">
        <v>0.2</v>
      </c>
      <c r="R84">
        <v>75</v>
      </c>
      <c r="T84">
        <v>547</v>
      </c>
      <c r="U84">
        <f t="shared" si="3"/>
        <v>8.6244932555870744</v>
      </c>
      <c r="V84">
        <f t="shared" si="4"/>
        <v>8.3633326881630747</v>
      </c>
      <c r="W84">
        <f t="shared" si="5"/>
        <v>1.5373395529760596E-2</v>
      </c>
    </row>
    <row r="85" spans="2:23" x14ac:dyDescent="0.25">
      <c r="B85" t="s">
        <v>103</v>
      </c>
      <c r="C85">
        <v>75</v>
      </c>
      <c r="D85" s="1">
        <v>21328</v>
      </c>
      <c r="E85">
        <v>8</v>
      </c>
      <c r="F85">
        <v>178</v>
      </c>
      <c r="G85">
        <v>59</v>
      </c>
      <c r="H85">
        <v>12</v>
      </c>
      <c r="I85">
        <v>3</v>
      </c>
      <c r="J85">
        <v>281.82</v>
      </c>
      <c r="K85">
        <v>72</v>
      </c>
      <c r="L85">
        <v>200</v>
      </c>
      <c r="N85">
        <v>0.9</v>
      </c>
      <c r="O85">
        <v>0.8</v>
      </c>
      <c r="Q85">
        <v>0</v>
      </c>
      <c r="R85">
        <v>53</v>
      </c>
      <c r="T85">
        <v>788</v>
      </c>
      <c r="U85">
        <f t="shared" si="3"/>
        <v>11.750867382852384</v>
      </c>
      <c r="V85">
        <f t="shared" si="4"/>
        <v>11.75907733048281</v>
      </c>
      <c r="W85">
        <f t="shared" si="5"/>
        <v>-3.4921169447794058E-4</v>
      </c>
    </row>
    <row r="86" spans="2:23" x14ac:dyDescent="0.25">
      <c r="B86" t="s">
        <v>104</v>
      </c>
      <c r="C86">
        <v>89</v>
      </c>
      <c r="D86" s="1">
        <v>23510</v>
      </c>
      <c r="E86">
        <v>8</v>
      </c>
      <c r="F86">
        <v>75</v>
      </c>
      <c r="G86">
        <v>85</v>
      </c>
      <c r="H86">
        <v>15</v>
      </c>
      <c r="I86">
        <v>4</v>
      </c>
      <c r="J86">
        <v>295.24</v>
      </c>
      <c r="K86">
        <v>80</v>
      </c>
      <c r="L86">
        <v>84</v>
      </c>
      <c r="M86" t="s">
        <v>61</v>
      </c>
      <c r="N86">
        <v>0.3</v>
      </c>
      <c r="O86">
        <v>2</v>
      </c>
      <c r="Q86">
        <v>1.4</v>
      </c>
      <c r="R86">
        <v>28</v>
      </c>
      <c r="T86">
        <v>484</v>
      </c>
      <c r="U86">
        <f t="shared" si="3"/>
        <v>8.840458505299722</v>
      </c>
      <c r="V86">
        <f t="shared" si="4"/>
        <v>8.8736449075546169</v>
      </c>
      <c r="W86">
        <f t="shared" si="5"/>
        <v>-1.8734452137618767E-3</v>
      </c>
    </row>
    <row r="87" spans="2:23" x14ac:dyDescent="0.25">
      <c r="B87" t="s">
        <v>105</v>
      </c>
      <c r="C87">
        <v>89</v>
      </c>
      <c r="D87" s="1">
        <v>23509</v>
      </c>
      <c r="E87">
        <v>8</v>
      </c>
      <c r="F87">
        <v>68</v>
      </c>
      <c r="G87">
        <v>81</v>
      </c>
      <c r="H87">
        <v>13</v>
      </c>
      <c r="I87">
        <v>3</v>
      </c>
      <c r="J87">
        <v>236.68</v>
      </c>
      <c r="K87">
        <v>78</v>
      </c>
      <c r="L87">
        <v>86</v>
      </c>
      <c r="M87" t="s">
        <v>61</v>
      </c>
      <c r="N87">
        <v>0.19</v>
      </c>
      <c r="O87">
        <v>2.6</v>
      </c>
      <c r="Q87">
        <v>1.8</v>
      </c>
      <c r="R87">
        <v>28</v>
      </c>
      <c r="T87">
        <v>482</v>
      </c>
      <c r="U87">
        <f t="shared" si="3"/>
        <v>8.1462225058187823</v>
      </c>
      <c r="V87">
        <f t="shared" si="4"/>
        <v>7.9286849806578772</v>
      </c>
      <c r="W87">
        <f t="shared" si="5"/>
        <v>1.3532738856750055E-2</v>
      </c>
    </row>
    <row r="88" spans="2:23" x14ac:dyDescent="0.25">
      <c r="B88" t="s">
        <v>175</v>
      </c>
      <c r="C88">
        <v>78</v>
      </c>
      <c r="D88" s="1">
        <v>3923</v>
      </c>
      <c r="F88">
        <v>150</v>
      </c>
      <c r="G88">
        <v>64</v>
      </c>
      <c r="H88">
        <v>7</v>
      </c>
      <c r="J88">
        <v>140.30000000000001</v>
      </c>
      <c r="K88">
        <v>159</v>
      </c>
      <c r="L88">
        <v>166</v>
      </c>
      <c r="T88">
        <v>615</v>
      </c>
      <c r="U88">
        <f t="shared" ref="U88:U97" si="6">(F88/22.98977)+(G88/20.04)+(H88/12.1525)+(I88/39.098)</f>
        <v>10.294267117824772</v>
      </c>
      <c r="V88">
        <f t="shared" ref="V88:V97" si="7">(J88/61.0171)+(K88/48.0288)+(L88/35.453)</f>
        <v>10.292124498741192</v>
      </c>
      <c r="W88">
        <f t="shared" ref="W88:W97" si="8">(U88-V88)/(U88+V88)</f>
        <v>1.0407939008873556E-4</v>
      </c>
    </row>
    <row r="89" spans="2:23" x14ac:dyDescent="0.25">
      <c r="B89" t="s">
        <v>178</v>
      </c>
      <c r="C89">
        <v>81</v>
      </c>
      <c r="D89" s="1">
        <v>19162</v>
      </c>
      <c r="E89">
        <v>8.5</v>
      </c>
      <c r="F89">
        <v>150</v>
      </c>
      <c r="G89">
        <v>62</v>
      </c>
      <c r="H89">
        <v>5</v>
      </c>
      <c r="J89">
        <v>329.4</v>
      </c>
      <c r="K89">
        <v>109</v>
      </c>
      <c r="L89">
        <v>92</v>
      </c>
      <c r="N89">
        <v>0.28000000000000003</v>
      </c>
      <c r="Q89">
        <v>2.9</v>
      </c>
      <c r="T89">
        <v>589</v>
      </c>
      <c r="U89">
        <f t="shared" si="6"/>
        <v>10.029891528333112</v>
      </c>
      <c r="V89">
        <f t="shared" si="7"/>
        <v>10.26294321368308</v>
      </c>
      <c r="W89">
        <f t="shared" si="8"/>
        <v>-1.1484432230034199E-2</v>
      </c>
    </row>
    <row r="90" spans="2:23" x14ac:dyDescent="0.25">
      <c r="B90" t="s">
        <v>179</v>
      </c>
      <c r="C90">
        <v>82</v>
      </c>
      <c r="D90" s="1">
        <v>3846</v>
      </c>
      <c r="F90">
        <v>150</v>
      </c>
      <c r="G90">
        <v>29</v>
      </c>
      <c r="H90">
        <v>26</v>
      </c>
      <c r="J90">
        <v>129.32</v>
      </c>
      <c r="K90">
        <v>159</v>
      </c>
      <c r="L90">
        <v>166</v>
      </c>
      <c r="T90">
        <v>615</v>
      </c>
      <c r="U90">
        <f t="shared" si="6"/>
        <v>10.111224439552434</v>
      </c>
      <c r="V90">
        <f t="shared" si="7"/>
        <v>10.112174943616481</v>
      </c>
      <c r="W90">
        <f t="shared" si="8"/>
        <v>-4.7000212280731483E-5</v>
      </c>
    </row>
    <row r="91" spans="2:23" x14ac:dyDescent="0.25">
      <c r="B91" t="s">
        <v>181</v>
      </c>
      <c r="C91">
        <v>119</v>
      </c>
      <c r="D91" s="1">
        <v>21432</v>
      </c>
      <c r="E91">
        <v>7.8</v>
      </c>
      <c r="F91">
        <v>55</v>
      </c>
      <c r="G91">
        <v>25</v>
      </c>
      <c r="H91">
        <v>11</v>
      </c>
      <c r="I91">
        <v>5.3</v>
      </c>
      <c r="J91">
        <v>134</v>
      </c>
      <c r="K91">
        <v>34</v>
      </c>
      <c r="L91">
        <v>50</v>
      </c>
      <c r="Q91">
        <v>12</v>
      </c>
      <c r="R91">
        <v>42</v>
      </c>
      <c r="T91">
        <v>332</v>
      </c>
      <c r="U91">
        <f t="shared" si="6"/>
        <v>4.6805937742881403</v>
      </c>
      <c r="V91">
        <f t="shared" si="7"/>
        <v>4.3143321556816927</v>
      </c>
      <c r="W91">
        <f t="shared" si="8"/>
        <v>4.0718692011249939E-2</v>
      </c>
    </row>
    <row r="92" spans="2:23" x14ac:dyDescent="0.25">
      <c r="B92" t="s">
        <v>183</v>
      </c>
      <c r="C92">
        <v>120</v>
      </c>
      <c r="D92" s="1">
        <v>3880</v>
      </c>
      <c r="F92">
        <v>65</v>
      </c>
      <c r="G92">
        <v>39</v>
      </c>
      <c r="H92">
        <v>2</v>
      </c>
      <c r="J92">
        <v>119</v>
      </c>
      <c r="K92">
        <v>73</v>
      </c>
      <c r="L92">
        <v>53</v>
      </c>
      <c r="T92">
        <v>289</v>
      </c>
      <c r="U92">
        <f t="shared" si="6"/>
        <v>4.9380274849098633</v>
      </c>
      <c r="V92">
        <f t="shared" si="7"/>
        <v>4.9651312955651772</v>
      </c>
      <c r="W92">
        <f t="shared" si="8"/>
        <v>-2.7368853974906915E-3</v>
      </c>
    </row>
    <row r="93" spans="2:23" x14ac:dyDescent="0.25">
      <c r="B93" t="s">
        <v>184</v>
      </c>
      <c r="C93">
        <v>120</v>
      </c>
      <c r="D93" s="1">
        <v>21969</v>
      </c>
      <c r="E93">
        <v>8</v>
      </c>
      <c r="F93">
        <v>48</v>
      </c>
      <c r="G93">
        <v>21</v>
      </c>
      <c r="H93">
        <v>12</v>
      </c>
      <c r="J93">
        <v>139</v>
      </c>
      <c r="K93">
        <v>35</v>
      </c>
      <c r="L93">
        <v>41</v>
      </c>
      <c r="R93">
        <v>34</v>
      </c>
      <c r="T93">
        <v>291</v>
      </c>
      <c r="U93">
        <f t="shared" si="6"/>
        <v>4.1232405101118532</v>
      </c>
      <c r="V93">
        <f t="shared" si="7"/>
        <v>4.1632400189533412</v>
      </c>
      <c r="W93">
        <f t="shared" si="8"/>
        <v>-4.8270805321014056E-3</v>
      </c>
    </row>
    <row r="94" spans="2:23" x14ac:dyDescent="0.25">
      <c r="B94" t="s">
        <v>185</v>
      </c>
      <c r="C94">
        <v>116</v>
      </c>
      <c r="D94" s="1">
        <v>22762</v>
      </c>
      <c r="E94">
        <v>8.1</v>
      </c>
      <c r="F94">
        <v>85.6</v>
      </c>
      <c r="G94">
        <v>20.8</v>
      </c>
      <c r="H94">
        <v>6.3</v>
      </c>
      <c r="J94">
        <v>128.1</v>
      </c>
      <c r="K94">
        <v>47.5</v>
      </c>
      <c r="L94">
        <v>75.5</v>
      </c>
      <c r="R94">
        <v>47</v>
      </c>
      <c r="T94">
        <v>373.1</v>
      </c>
      <c r="U94">
        <f t="shared" si="6"/>
        <v>5.2797312329895298</v>
      </c>
      <c r="V94">
        <f t="shared" si="7"/>
        <v>5.2179814231583252</v>
      </c>
      <c r="W94">
        <f t="shared" si="8"/>
        <v>5.8822156648612013E-3</v>
      </c>
    </row>
    <row r="95" spans="2:23" x14ac:dyDescent="0.25">
      <c r="B95" t="s">
        <v>186</v>
      </c>
      <c r="C95">
        <v>117</v>
      </c>
      <c r="D95" s="1">
        <v>22292</v>
      </c>
      <c r="E95">
        <v>8</v>
      </c>
      <c r="F95">
        <v>135</v>
      </c>
      <c r="G95">
        <v>42</v>
      </c>
      <c r="H95">
        <v>19</v>
      </c>
      <c r="J95">
        <v>108</v>
      </c>
      <c r="K95">
        <v>82</v>
      </c>
      <c r="L95">
        <v>215</v>
      </c>
      <c r="R95">
        <v>17</v>
      </c>
      <c r="T95">
        <v>599</v>
      </c>
      <c r="U95">
        <f t="shared" si="6"/>
        <v>9.5314497506117455</v>
      </c>
      <c r="V95">
        <f t="shared" si="7"/>
        <v>9.5416714804431706</v>
      </c>
      <c r="W95">
        <f t="shared" si="8"/>
        <v>-5.3592328741569866E-4</v>
      </c>
    </row>
    <row r="96" spans="2:23" x14ac:dyDescent="0.25">
      <c r="B96" t="s">
        <v>186</v>
      </c>
      <c r="C96">
        <v>117</v>
      </c>
      <c r="D96" s="1">
        <v>23335</v>
      </c>
      <c r="E96">
        <v>7.7</v>
      </c>
      <c r="F96">
        <v>93.2</v>
      </c>
      <c r="G96">
        <v>66.8</v>
      </c>
      <c r="H96">
        <v>24.3</v>
      </c>
      <c r="J96">
        <v>149.5</v>
      </c>
      <c r="K96">
        <v>193.4</v>
      </c>
      <c r="L96">
        <v>98.2</v>
      </c>
      <c r="R96">
        <v>23.5</v>
      </c>
      <c r="T96">
        <v>634</v>
      </c>
      <c r="U96">
        <f t="shared" si="6"/>
        <v>9.3868989468896604</v>
      </c>
      <c r="V96">
        <f t="shared" si="7"/>
        <v>9.246747775332345</v>
      </c>
      <c r="W96">
        <f t="shared" si="8"/>
        <v>7.5214032790572724E-3</v>
      </c>
    </row>
    <row r="97" spans="2:23" x14ac:dyDescent="0.25">
      <c r="B97" t="s">
        <v>186</v>
      </c>
      <c r="C97">
        <v>117</v>
      </c>
      <c r="D97" s="1">
        <v>23410</v>
      </c>
      <c r="E97">
        <v>7.7</v>
      </c>
      <c r="F97">
        <v>97.8</v>
      </c>
      <c r="G97">
        <v>79</v>
      </c>
      <c r="H97">
        <v>33</v>
      </c>
      <c r="J97">
        <v>134.19999999999999</v>
      </c>
      <c r="K97">
        <v>284.2</v>
      </c>
      <c r="L97">
        <v>93.3</v>
      </c>
      <c r="Q97">
        <v>14</v>
      </c>
      <c r="R97">
        <v>73.5</v>
      </c>
      <c r="T97">
        <v>735.5</v>
      </c>
      <c r="U97">
        <f t="shared" si="6"/>
        <v>10.911672455886835</v>
      </c>
      <c r="V97">
        <f t="shared" si="7"/>
        <v>10.748319589705005</v>
      </c>
      <c r="W97">
        <f t="shared" si="8"/>
        <v>7.5416863421736537E-3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0-0000-0000-000000000000}">
  <dimension ref="A1:AD17"/>
  <sheetViews>
    <sheetView workbookViewId="0"/>
  </sheetViews>
  <sheetFormatPr defaultRowHeight="15" x14ac:dyDescent="0.25"/>
  <cols>
    <col min="5" max="5" width="9.7109375" bestFit="1" customWidth="1"/>
  </cols>
  <sheetData>
    <row r="1" spans="1:30" x14ac:dyDescent="0.25">
      <c r="A1" t="s">
        <v>115</v>
      </c>
    </row>
    <row r="3" spans="1:30" x14ac:dyDescent="0.25">
      <c r="A3" t="s">
        <v>171</v>
      </c>
      <c r="B3" s="5" t="s">
        <v>171</v>
      </c>
      <c r="C3" t="s">
        <v>22</v>
      </c>
      <c r="D3" t="s">
        <v>23</v>
      </c>
      <c r="E3" t="s">
        <v>24</v>
      </c>
      <c r="F3" t="s">
        <v>32</v>
      </c>
      <c r="G3" t="s">
        <v>27</v>
      </c>
      <c r="H3" t="s">
        <v>25</v>
      </c>
      <c r="I3" t="s">
        <v>26</v>
      </c>
      <c r="J3" t="s">
        <v>28</v>
      </c>
      <c r="K3" t="s">
        <v>29</v>
      </c>
      <c r="L3" t="s">
        <v>163</v>
      </c>
      <c r="M3" t="s">
        <v>31</v>
      </c>
      <c r="N3" t="s">
        <v>35</v>
      </c>
      <c r="O3" t="s">
        <v>164</v>
      </c>
      <c r="P3" t="s">
        <v>38</v>
      </c>
      <c r="Q3" t="s">
        <v>37</v>
      </c>
      <c r="R3" t="s">
        <v>33</v>
      </c>
      <c r="S3" t="s">
        <v>34</v>
      </c>
      <c r="T3" t="s">
        <v>39</v>
      </c>
      <c r="U3" t="s">
        <v>40</v>
      </c>
      <c r="V3" t="s">
        <v>45</v>
      </c>
      <c r="W3" t="s">
        <v>46</v>
      </c>
      <c r="X3" t="s">
        <v>47</v>
      </c>
      <c r="AB3" t="s">
        <v>204</v>
      </c>
      <c r="AD3" t="s">
        <v>206</v>
      </c>
    </row>
    <row r="4" spans="1:30" x14ac:dyDescent="0.25">
      <c r="A4" t="s">
        <v>172</v>
      </c>
      <c r="B4" s="5" t="s">
        <v>170</v>
      </c>
      <c r="D4" t="s">
        <v>43</v>
      </c>
      <c r="G4" t="s">
        <v>41</v>
      </c>
      <c r="H4" t="s">
        <v>41</v>
      </c>
      <c r="I4" t="s">
        <v>41</v>
      </c>
      <c r="J4" t="s">
        <v>41</v>
      </c>
      <c r="K4" t="s">
        <v>41</v>
      </c>
      <c r="L4" t="s">
        <v>41</v>
      </c>
      <c r="M4" t="s">
        <v>41</v>
      </c>
      <c r="N4" t="s">
        <v>41</v>
      </c>
      <c r="O4" t="s">
        <v>41</v>
      </c>
      <c r="P4" t="s">
        <v>41</v>
      </c>
      <c r="Q4" t="s">
        <v>41</v>
      </c>
      <c r="R4" t="s">
        <v>41</v>
      </c>
      <c r="S4" t="s">
        <v>41</v>
      </c>
      <c r="T4" t="s">
        <v>41</v>
      </c>
      <c r="U4" t="s">
        <v>42</v>
      </c>
      <c r="AB4" t="s">
        <v>205</v>
      </c>
      <c r="AC4" s="3"/>
      <c r="AD4" t="s">
        <v>205</v>
      </c>
    </row>
    <row r="5" spans="1:30" x14ac:dyDescent="0.25">
      <c r="A5">
        <v>250</v>
      </c>
      <c r="B5" s="5">
        <f>A5*0.3048</f>
        <v>76.2</v>
      </c>
      <c r="C5" t="s">
        <v>106</v>
      </c>
      <c r="D5">
        <v>103</v>
      </c>
      <c r="E5" s="1">
        <v>28101</v>
      </c>
      <c r="F5">
        <v>6.8</v>
      </c>
      <c r="G5">
        <v>49000</v>
      </c>
      <c r="H5">
        <v>7500</v>
      </c>
      <c r="I5">
        <v>400</v>
      </c>
      <c r="J5">
        <v>570</v>
      </c>
      <c r="K5">
        <v>18</v>
      </c>
      <c r="L5">
        <v>1500</v>
      </c>
      <c r="M5">
        <v>90000</v>
      </c>
      <c r="N5">
        <v>20</v>
      </c>
      <c r="O5">
        <v>3.8</v>
      </c>
      <c r="P5">
        <v>1.1000000000000001</v>
      </c>
      <c r="Q5">
        <v>150</v>
      </c>
      <c r="R5">
        <v>23</v>
      </c>
      <c r="S5">
        <v>23</v>
      </c>
      <c r="T5">
        <v>0.5</v>
      </c>
      <c r="U5">
        <v>90000</v>
      </c>
      <c r="V5">
        <f>(G5/22.98977)+(H5/20.04)+(I5/12.1525)+(J5/39.098)</f>
        <v>2553.1280704990058</v>
      </c>
      <c r="W5">
        <f>(K5/61.0171)+(L5/48.0288)+(M5/35.453)</f>
        <v>2570.0984546865166</v>
      </c>
      <c r="X5">
        <f>(V5-W5)/(V5+W5)</f>
        <v>-3.3124407254071565E-3</v>
      </c>
      <c r="Y5">
        <f>POWER(I5,0.5)</f>
        <v>20</v>
      </c>
      <c r="Z5">
        <f>Y5/N5</f>
        <v>1</v>
      </c>
      <c r="AA5">
        <f>LOG10(Z5)+5.47</f>
        <v>5.47</v>
      </c>
      <c r="AB5">
        <f>(2200/AA5)-273</f>
        <v>129.19378427787939</v>
      </c>
      <c r="AC5">
        <f>LOG(G5/J5)</f>
        <v>1.9343212243560222</v>
      </c>
      <c r="AD5" t="s">
        <v>207</v>
      </c>
    </row>
    <row r="6" spans="1:30" x14ac:dyDescent="0.25">
      <c r="A6">
        <v>180</v>
      </c>
      <c r="B6" s="5">
        <f t="shared" ref="B6:B13" si="0">A6*0.3048</f>
        <v>54.864000000000004</v>
      </c>
      <c r="C6" t="s">
        <v>107</v>
      </c>
      <c r="D6">
        <v>107</v>
      </c>
      <c r="E6" s="1">
        <v>28101</v>
      </c>
      <c r="F6">
        <v>6.1</v>
      </c>
      <c r="G6">
        <v>100000</v>
      </c>
      <c r="H6">
        <v>20000</v>
      </c>
      <c r="I6">
        <v>1100</v>
      </c>
      <c r="J6">
        <v>1700</v>
      </c>
      <c r="K6">
        <v>17</v>
      </c>
      <c r="L6">
        <v>0</v>
      </c>
      <c r="M6">
        <v>200000</v>
      </c>
      <c r="N6">
        <v>58</v>
      </c>
      <c r="O6">
        <v>0</v>
      </c>
      <c r="P6">
        <v>1.2</v>
      </c>
      <c r="Q6">
        <v>390</v>
      </c>
      <c r="R6">
        <v>0.56999999999999995</v>
      </c>
      <c r="S6">
        <v>7.6</v>
      </c>
      <c r="T6">
        <v>3</v>
      </c>
      <c r="U6">
        <v>200000</v>
      </c>
      <c r="V6">
        <f t="shared" ref="V6:V13" si="1">(G6/22.98977)+(H6/20.04)+(I6/12.1525)+(J6/39.098)</f>
        <v>5481.7616165164272</v>
      </c>
      <c r="W6">
        <f t="shared" ref="W6:W13" si="2">(K6/61.0171)+(L6/48.0288)+(M6/35.453)</f>
        <v>5641.5501530280271</v>
      </c>
      <c r="X6">
        <f t="shared" ref="X6:X13" si="3">(V6-W6)/(V6+W6)</f>
        <v>-1.4365194451269426E-2</v>
      </c>
      <c r="Y6">
        <f t="shared" ref="Y6:Y13" si="4">POWER(I6,0.5)</f>
        <v>33.166247903554002</v>
      </c>
      <c r="Z6">
        <f t="shared" ref="Z6:Z13" si="5">Y6/N6</f>
        <v>0.57183186040610345</v>
      </c>
      <c r="AA6">
        <f t="shared" ref="AA6:AA13" si="6">LOG10(Z6)+5.47</f>
        <v>5.2272683490161747</v>
      </c>
      <c r="AB6">
        <f t="shared" ref="AB6:AB13" si="7">(2200/AA6)-273</f>
        <v>147.86991772941263</v>
      </c>
      <c r="AC6">
        <f t="shared" ref="AC6:AC13" si="8">LOG(G6/J6)</f>
        <v>1.7695510786217261</v>
      </c>
      <c r="AD6" t="s">
        <v>207</v>
      </c>
    </row>
    <row r="7" spans="1:30" x14ac:dyDescent="0.25">
      <c r="A7">
        <v>160</v>
      </c>
      <c r="B7" s="5">
        <f t="shared" si="0"/>
        <v>48.768000000000001</v>
      </c>
      <c r="C7" t="s">
        <v>108</v>
      </c>
      <c r="D7">
        <v>106</v>
      </c>
      <c r="E7" s="1">
        <v>28101</v>
      </c>
      <c r="F7">
        <v>5.9</v>
      </c>
      <c r="G7">
        <v>97000</v>
      </c>
      <c r="H7">
        <v>22000</v>
      </c>
      <c r="I7">
        <v>1100</v>
      </c>
      <c r="J7">
        <v>1500</v>
      </c>
      <c r="K7">
        <v>11</v>
      </c>
      <c r="L7">
        <v>0</v>
      </c>
      <c r="M7">
        <v>190000</v>
      </c>
      <c r="N7">
        <v>58</v>
      </c>
      <c r="O7">
        <v>0</v>
      </c>
      <c r="P7">
        <v>1</v>
      </c>
      <c r="Q7">
        <v>410</v>
      </c>
      <c r="R7">
        <v>0.25</v>
      </c>
      <c r="S7">
        <v>4.9000000000000004</v>
      </c>
      <c r="T7">
        <v>1</v>
      </c>
      <c r="U7">
        <v>190000</v>
      </c>
      <c r="V7">
        <f t="shared" si="1"/>
        <v>5445.9538410019977</v>
      </c>
      <c r="W7">
        <f t="shared" si="2"/>
        <v>5359.3882428075103</v>
      </c>
      <c r="X7">
        <f t="shared" si="3"/>
        <v>8.0113704427919423E-3</v>
      </c>
      <c r="Y7">
        <f t="shared" si="4"/>
        <v>33.166247903554002</v>
      </c>
      <c r="Z7">
        <f t="shared" si="5"/>
        <v>0.57183186040610345</v>
      </c>
      <c r="AA7">
        <f t="shared" si="6"/>
        <v>5.2272683490161747</v>
      </c>
      <c r="AB7">
        <f t="shared" si="7"/>
        <v>147.86991772941263</v>
      </c>
      <c r="AC7">
        <f t="shared" si="8"/>
        <v>1.8106804752105636</v>
      </c>
      <c r="AD7" t="s">
        <v>207</v>
      </c>
    </row>
    <row r="8" spans="1:30" x14ac:dyDescent="0.25">
      <c r="A8" t="s">
        <v>73</v>
      </c>
      <c r="C8" t="s">
        <v>109</v>
      </c>
      <c r="D8">
        <v>108</v>
      </c>
      <c r="E8" s="1">
        <v>28101</v>
      </c>
      <c r="F8">
        <v>6.5</v>
      </c>
      <c r="G8">
        <v>100000</v>
      </c>
      <c r="H8">
        <v>16000</v>
      </c>
      <c r="I8">
        <v>970</v>
      </c>
      <c r="J8">
        <v>1600</v>
      </c>
      <c r="K8">
        <v>9</v>
      </c>
      <c r="L8">
        <v>0</v>
      </c>
      <c r="M8">
        <v>190000</v>
      </c>
      <c r="N8">
        <v>48</v>
      </c>
      <c r="O8">
        <v>0</v>
      </c>
      <c r="P8">
        <v>1.1000000000000001</v>
      </c>
      <c r="Q8">
        <v>300</v>
      </c>
      <c r="R8">
        <v>0.03</v>
      </c>
      <c r="S8">
        <v>13</v>
      </c>
      <c r="T8">
        <v>2</v>
      </c>
      <c r="U8">
        <v>190000</v>
      </c>
      <c r="V8">
        <f t="shared" si="1"/>
        <v>5268.9057551599517</v>
      </c>
      <c r="W8">
        <f t="shared" si="2"/>
        <v>5359.3554651107661</v>
      </c>
      <c r="X8">
        <f t="shared" si="3"/>
        <v>-8.5103017395079146E-3</v>
      </c>
      <c r="Y8">
        <f t="shared" si="4"/>
        <v>31.144823004794873</v>
      </c>
      <c r="Z8">
        <f t="shared" si="5"/>
        <v>0.64885047926655981</v>
      </c>
      <c r="AA8">
        <f t="shared" si="6"/>
        <v>5.2821446297575347</v>
      </c>
      <c r="AB8">
        <f t="shared" si="7"/>
        <v>143.4974937653281</v>
      </c>
      <c r="AC8">
        <f t="shared" si="8"/>
        <v>1.7958800173440752</v>
      </c>
      <c r="AD8" t="s">
        <v>207</v>
      </c>
    </row>
    <row r="9" spans="1:30" x14ac:dyDescent="0.25">
      <c r="A9" t="s">
        <v>73</v>
      </c>
      <c r="C9" t="s">
        <v>110</v>
      </c>
      <c r="D9">
        <v>109</v>
      </c>
      <c r="E9" s="1">
        <v>28101</v>
      </c>
      <c r="F9">
        <v>7.1</v>
      </c>
      <c r="G9">
        <v>93000</v>
      </c>
      <c r="H9">
        <v>24000</v>
      </c>
      <c r="I9">
        <v>1200</v>
      </c>
      <c r="J9">
        <v>1500</v>
      </c>
      <c r="K9">
        <v>13</v>
      </c>
      <c r="L9">
        <v>0</v>
      </c>
      <c r="M9">
        <v>200000</v>
      </c>
      <c r="N9">
        <v>63</v>
      </c>
      <c r="O9">
        <v>0</v>
      </c>
      <c r="P9">
        <v>0.8</v>
      </c>
      <c r="Q9">
        <v>30</v>
      </c>
      <c r="R9">
        <v>0.04</v>
      </c>
      <c r="S9">
        <v>12</v>
      </c>
      <c r="T9">
        <v>0.6</v>
      </c>
      <c r="U9">
        <v>200000</v>
      </c>
      <c r="V9">
        <f t="shared" si="1"/>
        <v>5379.9925683218735</v>
      </c>
      <c r="W9">
        <f t="shared" si="2"/>
        <v>5641.4845976345396</v>
      </c>
      <c r="X9">
        <f t="shared" si="3"/>
        <v>-2.3725678997038008E-2</v>
      </c>
      <c r="Y9">
        <f t="shared" si="4"/>
        <v>34.641016151377549</v>
      </c>
      <c r="Z9">
        <f t="shared" si="5"/>
        <v>0.54985739922821508</v>
      </c>
      <c r="AA9">
        <f t="shared" si="6"/>
        <v>5.2102500735702302</v>
      </c>
      <c r="AB9">
        <f t="shared" si="7"/>
        <v>149.24460801983918</v>
      </c>
      <c r="AC9">
        <f t="shared" si="8"/>
        <v>1.7923916894982539</v>
      </c>
      <c r="AD9" t="s">
        <v>207</v>
      </c>
    </row>
    <row r="10" spans="1:30" x14ac:dyDescent="0.25">
      <c r="A10">
        <v>175</v>
      </c>
      <c r="B10" s="5">
        <f t="shared" si="0"/>
        <v>53.34</v>
      </c>
      <c r="C10" t="s">
        <v>111</v>
      </c>
      <c r="D10">
        <v>104</v>
      </c>
      <c r="E10" s="1">
        <v>28606</v>
      </c>
      <c r="F10">
        <v>5.9</v>
      </c>
      <c r="G10">
        <v>86000</v>
      </c>
      <c r="H10">
        <v>15000</v>
      </c>
      <c r="I10">
        <v>1500</v>
      </c>
      <c r="J10">
        <v>2500</v>
      </c>
      <c r="K10">
        <v>27</v>
      </c>
      <c r="L10">
        <v>19</v>
      </c>
      <c r="M10">
        <v>210000</v>
      </c>
      <c r="N10">
        <v>80</v>
      </c>
      <c r="O10">
        <v>14</v>
      </c>
      <c r="P10">
        <v>1.6</v>
      </c>
      <c r="Q10">
        <v>530</v>
      </c>
      <c r="R10">
        <v>0.1</v>
      </c>
      <c r="S10">
        <v>3</v>
      </c>
      <c r="T10">
        <v>0.74</v>
      </c>
      <c r="U10">
        <v>210000</v>
      </c>
      <c r="V10">
        <f t="shared" si="1"/>
        <v>4676.6705513590914</v>
      </c>
      <c r="W10">
        <f t="shared" si="2"/>
        <v>5924.1732146177801</v>
      </c>
      <c r="X10">
        <f t="shared" si="3"/>
        <v>-0.11767956313652274</v>
      </c>
      <c r="Y10">
        <f t="shared" si="4"/>
        <v>38.729833462074168</v>
      </c>
      <c r="Z10">
        <f t="shared" si="5"/>
        <v>0.48412291827592713</v>
      </c>
      <c r="AA10">
        <f t="shared" si="6"/>
        <v>5.1549556425358967</v>
      </c>
      <c r="AB10">
        <f t="shared" si="7"/>
        <v>153.77379837118167</v>
      </c>
      <c r="AC10">
        <f t="shared" si="8"/>
        <v>1.5365584425715302</v>
      </c>
      <c r="AD10" t="s">
        <v>207</v>
      </c>
    </row>
    <row r="11" spans="1:30" x14ac:dyDescent="0.25">
      <c r="A11">
        <v>190</v>
      </c>
      <c r="B11" s="5">
        <f t="shared" si="0"/>
        <v>57.912000000000006</v>
      </c>
      <c r="C11" t="s">
        <v>112</v>
      </c>
      <c r="D11">
        <v>105</v>
      </c>
      <c r="E11" s="1">
        <v>28102</v>
      </c>
      <c r="F11">
        <v>5.6</v>
      </c>
      <c r="G11">
        <v>88000</v>
      </c>
      <c r="H11">
        <v>20000</v>
      </c>
      <c r="I11">
        <v>1000</v>
      </c>
      <c r="J11">
        <v>1800</v>
      </c>
      <c r="K11">
        <v>19</v>
      </c>
      <c r="L11">
        <v>0</v>
      </c>
      <c r="M11">
        <v>180000</v>
      </c>
      <c r="N11">
        <v>60</v>
      </c>
      <c r="O11">
        <v>0</v>
      </c>
      <c r="P11">
        <v>0.7</v>
      </c>
      <c r="Q11">
        <v>390</v>
      </c>
      <c r="R11">
        <v>0.08</v>
      </c>
      <c r="S11">
        <v>8.3000000000000007</v>
      </c>
      <c r="T11">
        <v>0.5</v>
      </c>
      <c r="U11">
        <v>180000</v>
      </c>
      <c r="V11">
        <f t="shared" si="1"/>
        <v>4954.1192383976777</v>
      </c>
      <c r="W11">
        <f t="shared" si="2"/>
        <v>5077.4557764642013</v>
      </c>
      <c r="X11">
        <f t="shared" si="3"/>
        <v>-1.2294832853644549E-2</v>
      </c>
      <c r="Y11">
        <f t="shared" si="4"/>
        <v>31.622776601683793</v>
      </c>
      <c r="Z11">
        <f t="shared" si="5"/>
        <v>0.52704627669472992</v>
      </c>
      <c r="AA11">
        <f t="shared" si="6"/>
        <v>5.1918487496163559</v>
      </c>
      <c r="AB11">
        <f t="shared" si="7"/>
        <v>150.74115774512228</v>
      </c>
      <c r="AC11">
        <f t="shared" si="8"/>
        <v>1.6892101670468624</v>
      </c>
      <c r="AD11" t="s">
        <v>207</v>
      </c>
    </row>
    <row r="12" spans="1:30" x14ac:dyDescent="0.25">
      <c r="A12">
        <v>175</v>
      </c>
      <c r="B12" s="5">
        <f t="shared" si="0"/>
        <v>53.34</v>
      </c>
      <c r="C12" t="s">
        <v>113</v>
      </c>
      <c r="D12">
        <v>111</v>
      </c>
      <c r="E12" s="1">
        <v>28102</v>
      </c>
      <c r="F12">
        <v>6.7</v>
      </c>
      <c r="G12">
        <v>78000</v>
      </c>
      <c r="H12">
        <v>16000</v>
      </c>
      <c r="I12">
        <v>860</v>
      </c>
      <c r="J12">
        <v>1300</v>
      </c>
      <c r="K12">
        <v>5</v>
      </c>
      <c r="L12">
        <v>0</v>
      </c>
      <c r="M12">
        <v>160000</v>
      </c>
      <c r="N12">
        <v>48</v>
      </c>
      <c r="O12">
        <v>0</v>
      </c>
      <c r="P12">
        <v>1.6</v>
      </c>
      <c r="Q12">
        <v>310</v>
      </c>
      <c r="R12">
        <v>8.5</v>
      </c>
      <c r="S12">
        <v>7.6</v>
      </c>
      <c r="T12">
        <v>1</v>
      </c>
      <c r="U12">
        <v>160000</v>
      </c>
      <c r="V12">
        <f t="shared" si="1"/>
        <v>4295.2337202614708</v>
      </c>
      <c r="W12">
        <f t="shared" si="2"/>
        <v>4513.0991783264217</v>
      </c>
      <c r="X12">
        <f t="shared" si="3"/>
        <v>-2.4734017273561261E-2</v>
      </c>
      <c r="Y12">
        <f t="shared" si="4"/>
        <v>29.32575659723036</v>
      </c>
      <c r="Z12">
        <f t="shared" si="5"/>
        <v>0.61095326244229919</v>
      </c>
      <c r="AA12">
        <f t="shared" si="6"/>
        <v>5.2560079882461963</v>
      </c>
      <c r="AB12">
        <f t="shared" si="7"/>
        <v>145.56861803097968</v>
      </c>
      <c r="AC12">
        <f t="shared" si="8"/>
        <v>1.7781512503836436</v>
      </c>
      <c r="AD12" t="s">
        <v>207</v>
      </c>
    </row>
    <row r="13" spans="1:30" x14ac:dyDescent="0.25">
      <c r="A13">
        <v>217</v>
      </c>
      <c r="B13" s="5">
        <f t="shared" si="0"/>
        <v>66.141599999999997</v>
      </c>
      <c r="C13" t="s">
        <v>114</v>
      </c>
      <c r="D13">
        <v>110</v>
      </c>
      <c r="E13" s="1">
        <v>28102</v>
      </c>
      <c r="F13">
        <v>6.5</v>
      </c>
      <c r="G13">
        <v>60000</v>
      </c>
      <c r="H13">
        <v>8400</v>
      </c>
      <c r="I13">
        <v>460</v>
      </c>
      <c r="J13">
        <v>720</v>
      </c>
      <c r="K13">
        <v>12</v>
      </c>
      <c r="L13">
        <v>110</v>
      </c>
      <c r="M13">
        <v>110000</v>
      </c>
      <c r="N13">
        <v>24</v>
      </c>
      <c r="O13">
        <v>6.9</v>
      </c>
      <c r="P13">
        <v>0.6</v>
      </c>
      <c r="Q13">
        <v>150</v>
      </c>
      <c r="R13">
        <v>4.5999999999999996</v>
      </c>
      <c r="S13">
        <v>21</v>
      </c>
      <c r="T13">
        <v>0.4</v>
      </c>
      <c r="U13">
        <v>110000</v>
      </c>
      <c r="V13">
        <f t="shared" si="1"/>
        <v>3085.28570556469</v>
      </c>
      <c r="W13">
        <f t="shared" si="2"/>
        <v>3105.1863071047728</v>
      </c>
      <c r="X13">
        <f t="shared" si="3"/>
        <v>-3.2147147260102428E-3</v>
      </c>
      <c r="Y13">
        <f t="shared" si="4"/>
        <v>21.447610589527216</v>
      </c>
      <c r="Z13">
        <f t="shared" si="5"/>
        <v>0.89365044123030069</v>
      </c>
      <c r="AA13">
        <f t="shared" si="6"/>
        <v>5.4211676741291805</v>
      </c>
      <c r="AB13">
        <f t="shared" si="7"/>
        <v>132.81663070463748</v>
      </c>
      <c r="AC13">
        <f t="shared" si="8"/>
        <v>1.9208187539523751</v>
      </c>
      <c r="AD13" t="s">
        <v>207</v>
      </c>
    </row>
    <row r="15" spans="1:30" x14ac:dyDescent="0.25">
      <c r="C15" t="s">
        <v>165</v>
      </c>
    </row>
    <row r="16" spans="1:30" x14ac:dyDescent="0.25">
      <c r="C16" t="s">
        <v>166</v>
      </c>
    </row>
    <row r="17" spans="3:3" x14ac:dyDescent="0.25">
      <c r="C17" s="7" t="s">
        <v>167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0-0000-0000-000000000000}">
  <dimension ref="A1:AA44"/>
  <sheetViews>
    <sheetView tabSelected="1" topLeftCell="A25" workbookViewId="0"/>
  </sheetViews>
  <sheetFormatPr defaultRowHeight="15" x14ac:dyDescent="0.25"/>
  <sheetData>
    <row r="1" spans="1:27" x14ac:dyDescent="0.25">
      <c r="A1" t="s">
        <v>116</v>
      </c>
      <c r="X1" s="5"/>
      <c r="Y1" s="5"/>
      <c r="Z1" s="5"/>
    </row>
    <row r="2" spans="1:27" x14ac:dyDescent="0.25">
      <c r="X2" s="5"/>
      <c r="Y2" s="5"/>
      <c r="Z2" s="5"/>
    </row>
    <row r="3" spans="1:27" x14ac:dyDescent="0.25">
      <c r="B3" t="s">
        <v>162</v>
      </c>
      <c r="C3" t="s">
        <v>22</v>
      </c>
      <c r="D3" t="s">
        <v>23</v>
      </c>
      <c r="E3" t="s">
        <v>51</v>
      </c>
      <c r="F3" t="s">
        <v>24</v>
      </c>
      <c r="G3" t="s">
        <v>32</v>
      </c>
      <c r="H3" t="s">
        <v>52</v>
      </c>
      <c r="I3" t="s">
        <v>27</v>
      </c>
      <c r="J3" t="s">
        <v>25</v>
      </c>
      <c r="K3" t="s">
        <v>26</v>
      </c>
      <c r="L3" t="s">
        <v>28</v>
      </c>
      <c r="M3" t="s">
        <v>29</v>
      </c>
      <c r="N3" t="s">
        <v>53</v>
      </c>
      <c r="O3" t="s">
        <v>30</v>
      </c>
      <c r="P3" t="s">
        <v>31</v>
      </c>
      <c r="Q3" t="s">
        <v>36</v>
      </c>
      <c r="R3" t="s">
        <v>55</v>
      </c>
      <c r="S3" t="s">
        <v>37</v>
      </c>
      <c r="T3" t="s">
        <v>34</v>
      </c>
      <c r="U3" t="s">
        <v>39</v>
      </c>
      <c r="V3" t="s">
        <v>56</v>
      </c>
      <c r="W3" s="5" t="s">
        <v>40</v>
      </c>
      <c r="X3" s="5" t="s">
        <v>45</v>
      </c>
      <c r="Y3" s="5" t="s">
        <v>46</v>
      </c>
      <c r="Z3" s="5" t="s">
        <v>47</v>
      </c>
      <c r="AA3" t="s">
        <v>206</v>
      </c>
    </row>
    <row r="4" spans="1:27" x14ac:dyDescent="0.25">
      <c r="D4" s="3" t="s">
        <v>43</v>
      </c>
      <c r="H4" s="3" t="s">
        <v>60</v>
      </c>
      <c r="I4" s="3" t="s">
        <v>42</v>
      </c>
      <c r="J4" s="3" t="s">
        <v>42</v>
      </c>
      <c r="K4" s="3" t="s">
        <v>42</v>
      </c>
      <c r="L4" s="3" t="s">
        <v>42</v>
      </c>
      <c r="M4" s="3" t="s">
        <v>42</v>
      </c>
      <c r="N4" s="3" t="s">
        <v>42</v>
      </c>
      <c r="O4" s="3" t="s">
        <v>42</v>
      </c>
      <c r="P4" s="3" t="s">
        <v>42</v>
      </c>
      <c r="Q4" s="3" t="s">
        <v>42</v>
      </c>
      <c r="R4" s="3" t="s">
        <v>42</v>
      </c>
      <c r="S4" s="3" t="s">
        <v>42</v>
      </c>
      <c r="T4" s="3" t="s">
        <v>42</v>
      </c>
      <c r="U4" s="3" t="s">
        <v>42</v>
      </c>
      <c r="V4" s="3" t="s">
        <v>42</v>
      </c>
      <c r="W4" s="8" t="s">
        <v>42</v>
      </c>
      <c r="X4" s="5"/>
      <c r="Y4" s="5"/>
      <c r="Z4" s="5"/>
      <c r="AA4" t="s">
        <v>205</v>
      </c>
    </row>
    <row r="5" spans="1:27" x14ac:dyDescent="0.25">
      <c r="B5" t="s">
        <v>117</v>
      </c>
      <c r="C5" t="s">
        <v>118</v>
      </c>
      <c r="D5">
        <v>20</v>
      </c>
      <c r="E5">
        <v>1.2</v>
      </c>
      <c r="F5" s="1">
        <v>43137</v>
      </c>
      <c r="G5">
        <v>6.18</v>
      </c>
      <c r="H5">
        <v>23</v>
      </c>
      <c r="I5">
        <v>107000</v>
      </c>
      <c r="J5">
        <v>27200</v>
      </c>
      <c r="K5">
        <v>1070</v>
      </c>
      <c r="L5">
        <v>1430</v>
      </c>
      <c r="M5">
        <v>12.4</v>
      </c>
      <c r="O5" t="s">
        <v>66</v>
      </c>
      <c r="P5">
        <v>196000</v>
      </c>
      <c r="Q5">
        <v>5.23</v>
      </c>
      <c r="R5">
        <v>0.66400000000000003</v>
      </c>
      <c r="S5">
        <v>407</v>
      </c>
      <c r="T5">
        <v>10.5</v>
      </c>
      <c r="U5">
        <v>1.38</v>
      </c>
      <c r="V5">
        <v>15</v>
      </c>
      <c r="W5" s="5">
        <f>SUM(I5:M5)+P5</f>
        <v>332712.40000000002</v>
      </c>
      <c r="X5" s="5">
        <f t="shared" ref="X5:X42" si="0">(I5/22.98977)+(J5/20.04)+(K5/12.1525)+(L5/39.098)</f>
        <v>6136.1519566532634</v>
      </c>
      <c r="Y5" s="5">
        <f t="shared" ref="Y5:Y11" si="1">(M5/61.0171)+(P5/35.453)</f>
        <v>5528.6493334734014</v>
      </c>
      <c r="Z5" s="6">
        <f>(X5-Y5)/(X5+Y5)</f>
        <v>5.2079980453165975E-2</v>
      </c>
      <c r="AA5" t="s">
        <v>207</v>
      </c>
    </row>
    <row r="6" spans="1:27" x14ac:dyDescent="0.25">
      <c r="B6" t="s">
        <v>119</v>
      </c>
      <c r="C6" t="s">
        <v>120</v>
      </c>
      <c r="D6">
        <v>23</v>
      </c>
      <c r="E6">
        <v>1.2</v>
      </c>
      <c r="F6" s="1">
        <v>43025</v>
      </c>
      <c r="G6">
        <v>6.24</v>
      </c>
      <c r="H6">
        <v>25</v>
      </c>
      <c r="I6">
        <v>102000</v>
      </c>
      <c r="J6">
        <v>23300</v>
      </c>
      <c r="K6">
        <v>1080</v>
      </c>
      <c r="L6">
        <v>3680</v>
      </c>
      <c r="M6">
        <v>9.08</v>
      </c>
      <c r="O6" t="s">
        <v>66</v>
      </c>
      <c r="P6">
        <v>225000</v>
      </c>
      <c r="Q6">
        <v>6.77</v>
      </c>
      <c r="R6">
        <v>0.56299999999999994</v>
      </c>
      <c r="S6">
        <v>419</v>
      </c>
      <c r="T6">
        <v>7.32</v>
      </c>
      <c r="U6" t="s">
        <v>65</v>
      </c>
      <c r="V6">
        <v>9.7200000000000006</v>
      </c>
      <c r="W6" s="5">
        <f t="shared" ref="W6:W42" si="2">SUM(I6:M6)+P6</f>
        <v>355069.08</v>
      </c>
      <c r="X6" s="5">
        <f t="shared" si="0"/>
        <v>5782.4237155659657</v>
      </c>
      <c r="Y6" s="5">
        <f t="shared" si="1"/>
        <v>6346.5792961746338</v>
      </c>
      <c r="Z6" s="6">
        <f t="shared" ref="Z6:Z42" si="3">(X6-Y6)/(X6+Y6)</f>
        <v>-4.6512939279723019E-2</v>
      </c>
      <c r="AA6" t="s">
        <v>207</v>
      </c>
    </row>
    <row r="7" spans="1:27" x14ac:dyDescent="0.25">
      <c r="B7" t="s">
        <v>119</v>
      </c>
      <c r="C7" t="s">
        <v>120</v>
      </c>
      <c r="D7">
        <v>23</v>
      </c>
      <c r="E7">
        <v>1.21</v>
      </c>
      <c r="F7" s="1">
        <v>43137</v>
      </c>
      <c r="G7">
        <v>6.3</v>
      </c>
      <c r="H7">
        <v>22</v>
      </c>
      <c r="I7">
        <v>108000</v>
      </c>
      <c r="J7">
        <v>26000</v>
      </c>
      <c r="K7">
        <v>1010</v>
      </c>
      <c r="L7">
        <v>1600</v>
      </c>
      <c r="M7">
        <v>6</v>
      </c>
      <c r="O7" t="s">
        <v>66</v>
      </c>
      <c r="P7">
        <v>203000</v>
      </c>
      <c r="Q7">
        <v>7.48</v>
      </c>
      <c r="R7">
        <v>0.56899999999999995</v>
      </c>
      <c r="S7">
        <v>400</v>
      </c>
      <c r="T7">
        <v>6.74</v>
      </c>
      <c r="U7" t="s">
        <v>65</v>
      </c>
      <c r="V7">
        <v>11.8</v>
      </c>
      <c r="W7" s="5">
        <f t="shared" si="2"/>
        <v>339616</v>
      </c>
      <c r="X7" s="5">
        <f t="shared" si="0"/>
        <v>6119.1801177661873</v>
      </c>
      <c r="Y7" s="5">
        <f t="shared" si="1"/>
        <v>5725.98894883502</v>
      </c>
      <c r="Z7" s="6">
        <f t="shared" si="3"/>
        <v>3.3194221772639303E-2</v>
      </c>
      <c r="AA7" t="s">
        <v>207</v>
      </c>
    </row>
    <row r="8" spans="1:27" x14ac:dyDescent="0.25">
      <c r="B8" t="s">
        <v>121</v>
      </c>
      <c r="C8" t="s">
        <v>122</v>
      </c>
      <c r="D8">
        <v>25</v>
      </c>
      <c r="E8">
        <v>1.21</v>
      </c>
      <c r="F8" s="1">
        <v>43137</v>
      </c>
      <c r="G8">
        <v>6.27</v>
      </c>
      <c r="H8">
        <v>23</v>
      </c>
      <c r="I8">
        <v>107000</v>
      </c>
      <c r="J8">
        <v>25000</v>
      </c>
      <c r="K8">
        <v>1010</v>
      </c>
      <c r="L8">
        <v>1690</v>
      </c>
      <c r="M8">
        <v>14</v>
      </c>
      <c r="O8" t="s">
        <v>66</v>
      </c>
      <c r="P8">
        <v>205000</v>
      </c>
      <c r="Q8">
        <v>8.7899999999999991</v>
      </c>
      <c r="R8">
        <v>0.50600000000000001</v>
      </c>
      <c r="S8">
        <v>387</v>
      </c>
      <c r="T8">
        <v>7.18</v>
      </c>
      <c r="U8">
        <v>1.33</v>
      </c>
      <c r="V8">
        <v>13.3</v>
      </c>
      <c r="W8" s="5">
        <f t="shared" si="2"/>
        <v>339714</v>
      </c>
      <c r="X8" s="5">
        <f t="shared" si="0"/>
        <v>6028.0842183423192</v>
      </c>
      <c r="Y8" s="5">
        <f t="shared" si="1"/>
        <v>5782.5327750480528</v>
      </c>
      <c r="Z8" s="6">
        <f t="shared" si="3"/>
        <v>2.0790737980216058E-2</v>
      </c>
      <c r="AA8" t="s">
        <v>207</v>
      </c>
    </row>
    <row r="9" spans="1:27" x14ac:dyDescent="0.25">
      <c r="B9" t="s">
        <v>123</v>
      </c>
      <c r="C9" t="s">
        <v>124</v>
      </c>
      <c r="D9">
        <v>26</v>
      </c>
      <c r="E9">
        <v>1.18</v>
      </c>
      <c r="F9" s="1">
        <v>43137</v>
      </c>
      <c r="G9">
        <v>6.44</v>
      </c>
      <c r="H9">
        <v>23</v>
      </c>
      <c r="I9">
        <v>84800</v>
      </c>
      <c r="J9">
        <v>16900</v>
      </c>
      <c r="K9">
        <v>954</v>
      </c>
      <c r="L9">
        <v>981</v>
      </c>
      <c r="M9">
        <v>13.2</v>
      </c>
      <c r="O9" t="s">
        <v>66</v>
      </c>
      <c r="P9">
        <v>183000</v>
      </c>
      <c r="Q9">
        <v>3.37</v>
      </c>
      <c r="R9">
        <v>0.56200000000000006</v>
      </c>
      <c r="S9">
        <v>332</v>
      </c>
      <c r="T9">
        <v>7.11</v>
      </c>
      <c r="U9">
        <v>0.99</v>
      </c>
      <c r="V9">
        <v>8.0500000000000007</v>
      </c>
      <c r="W9" s="5">
        <f t="shared" si="2"/>
        <v>286648.2</v>
      </c>
      <c r="X9" s="5">
        <f t="shared" si="0"/>
        <v>4635.503682105079</v>
      </c>
      <c r="Y9" s="5">
        <f t="shared" si="1"/>
        <v>5161.979794282729</v>
      </c>
      <c r="Z9" s="6">
        <f t="shared" si="3"/>
        <v>-5.3735850991376642E-2</v>
      </c>
      <c r="AA9" t="s">
        <v>207</v>
      </c>
    </row>
    <row r="10" spans="1:27" x14ac:dyDescent="0.25">
      <c r="B10" t="s">
        <v>125</v>
      </c>
      <c r="C10" t="s">
        <v>126</v>
      </c>
      <c r="D10">
        <v>28</v>
      </c>
      <c r="E10">
        <v>1.1499999999999999</v>
      </c>
      <c r="F10" s="1">
        <v>43137</v>
      </c>
      <c r="G10">
        <v>6.39</v>
      </c>
      <c r="H10">
        <v>22</v>
      </c>
      <c r="I10">
        <v>76600</v>
      </c>
      <c r="J10">
        <v>16800</v>
      </c>
      <c r="K10">
        <v>851</v>
      </c>
      <c r="L10">
        <v>761</v>
      </c>
      <c r="M10">
        <v>12.2</v>
      </c>
      <c r="O10" t="s">
        <v>66</v>
      </c>
      <c r="P10">
        <v>140000</v>
      </c>
      <c r="Q10">
        <v>3.66</v>
      </c>
      <c r="R10">
        <v>0.48799999999999999</v>
      </c>
      <c r="S10">
        <v>257</v>
      </c>
      <c r="T10">
        <v>12.4</v>
      </c>
      <c r="U10">
        <v>0.65600000000000003</v>
      </c>
      <c r="V10">
        <v>5.21</v>
      </c>
      <c r="W10" s="5">
        <f t="shared" si="2"/>
        <v>235024.2</v>
      </c>
      <c r="X10" s="5">
        <f t="shared" si="0"/>
        <v>4259.7307691970545</v>
      </c>
      <c r="Y10" s="5">
        <f t="shared" si="1"/>
        <v>3949.0900237741307</v>
      </c>
      <c r="Z10" s="6">
        <f t="shared" si="3"/>
        <v>3.7842310516622603E-2</v>
      </c>
      <c r="AA10" t="s">
        <v>207</v>
      </c>
    </row>
    <row r="11" spans="1:27" x14ac:dyDescent="0.25">
      <c r="B11" t="s">
        <v>127</v>
      </c>
      <c r="C11" t="s">
        <v>128</v>
      </c>
      <c r="D11">
        <v>29</v>
      </c>
      <c r="E11">
        <v>1.21</v>
      </c>
      <c r="F11" s="1">
        <v>43137</v>
      </c>
      <c r="G11">
        <v>5.9</v>
      </c>
      <c r="H11">
        <v>22</v>
      </c>
      <c r="I11">
        <v>108000</v>
      </c>
      <c r="J11">
        <v>22200</v>
      </c>
      <c r="K11">
        <v>925</v>
      </c>
      <c r="L11">
        <v>1370</v>
      </c>
      <c r="M11">
        <v>14</v>
      </c>
      <c r="O11" t="s">
        <v>66</v>
      </c>
      <c r="P11">
        <v>198000</v>
      </c>
      <c r="Q11">
        <v>7.8</v>
      </c>
      <c r="R11">
        <v>0.58199999999999996</v>
      </c>
      <c r="S11">
        <v>344</v>
      </c>
      <c r="T11">
        <v>7.02</v>
      </c>
      <c r="U11">
        <v>2.81</v>
      </c>
      <c r="V11">
        <v>9.07</v>
      </c>
      <c r="W11" s="5">
        <f t="shared" si="2"/>
        <v>330509</v>
      </c>
      <c r="X11" s="5">
        <f t="shared" si="0"/>
        <v>5916.6822598516401</v>
      </c>
      <c r="Y11" s="5">
        <f t="shared" si="1"/>
        <v>5585.088271056854</v>
      </c>
      <c r="Z11" s="6">
        <f t="shared" si="3"/>
        <v>2.8829821278706595E-2</v>
      </c>
      <c r="AA11" t="s">
        <v>207</v>
      </c>
    </row>
    <row r="12" spans="1:27" x14ac:dyDescent="0.25">
      <c r="B12" t="s">
        <v>129</v>
      </c>
      <c r="C12" t="s">
        <v>130</v>
      </c>
      <c r="D12">
        <v>36</v>
      </c>
      <c r="E12">
        <v>1.01</v>
      </c>
      <c r="F12" s="1">
        <v>43236</v>
      </c>
      <c r="G12">
        <v>7.3</v>
      </c>
      <c r="H12">
        <v>24</v>
      </c>
      <c r="I12">
        <v>6090</v>
      </c>
      <c r="J12">
        <v>1400</v>
      </c>
      <c r="K12">
        <v>41.2</v>
      </c>
      <c r="L12">
        <v>51.5</v>
      </c>
      <c r="M12">
        <v>12</v>
      </c>
      <c r="O12">
        <v>457</v>
      </c>
      <c r="P12">
        <v>10300</v>
      </c>
      <c r="Q12">
        <v>2.73</v>
      </c>
      <c r="R12" t="s">
        <v>62</v>
      </c>
      <c r="S12">
        <v>32.9</v>
      </c>
      <c r="U12" t="s">
        <v>65</v>
      </c>
      <c r="V12">
        <v>0.252</v>
      </c>
      <c r="W12" s="5">
        <f t="shared" si="2"/>
        <v>17894.7</v>
      </c>
      <c r="X12" s="5">
        <f t="shared" si="0"/>
        <v>339.46816308782707</v>
      </c>
      <c r="Y12" s="5">
        <f t="shared" ref="Y12:Y28" si="4">(M12/61.0171)+(P12/35.453)+(O12/48.0288)</f>
        <v>300.23727488343593</v>
      </c>
      <c r="Z12" s="6">
        <f t="shared" si="3"/>
        <v>6.1326488530106062E-2</v>
      </c>
      <c r="AA12" t="s">
        <v>207</v>
      </c>
    </row>
    <row r="13" spans="1:27" x14ac:dyDescent="0.25">
      <c r="B13" t="s">
        <v>131</v>
      </c>
      <c r="C13" t="s">
        <v>130</v>
      </c>
      <c r="D13">
        <v>36</v>
      </c>
      <c r="E13">
        <v>0.998</v>
      </c>
      <c r="F13" s="1">
        <v>43137</v>
      </c>
      <c r="G13">
        <v>7.22</v>
      </c>
      <c r="H13">
        <v>24</v>
      </c>
      <c r="I13">
        <v>5180</v>
      </c>
      <c r="J13">
        <v>1380</v>
      </c>
      <c r="K13">
        <v>41.6</v>
      </c>
      <c r="L13">
        <v>42</v>
      </c>
      <c r="M13">
        <v>12.2</v>
      </c>
      <c r="O13">
        <v>532</v>
      </c>
      <c r="P13">
        <v>10500</v>
      </c>
      <c r="Q13">
        <v>2.99</v>
      </c>
      <c r="R13" t="s">
        <v>62</v>
      </c>
      <c r="S13">
        <v>33.299999999999997</v>
      </c>
      <c r="T13">
        <v>13</v>
      </c>
      <c r="U13" t="s">
        <v>65</v>
      </c>
      <c r="V13">
        <v>0.24199999999999999</v>
      </c>
      <c r="W13" s="5">
        <f t="shared" si="2"/>
        <v>17155.8</v>
      </c>
      <c r="X13" s="5">
        <f t="shared" si="0"/>
        <v>298.67727181070711</v>
      </c>
      <c r="Y13" s="5">
        <f t="shared" si="4"/>
        <v>307.44338725787873</v>
      </c>
      <c r="Z13" s="6">
        <f t="shared" si="3"/>
        <v>-1.4462657419798788E-2</v>
      </c>
      <c r="AA13" t="s">
        <v>207</v>
      </c>
    </row>
    <row r="14" spans="1:27" x14ac:dyDescent="0.25">
      <c r="B14" t="s">
        <v>132</v>
      </c>
      <c r="C14" t="s">
        <v>133</v>
      </c>
      <c r="D14">
        <v>39</v>
      </c>
      <c r="E14">
        <v>1.08</v>
      </c>
      <c r="F14" s="1">
        <v>43236</v>
      </c>
      <c r="G14">
        <v>6.86</v>
      </c>
      <c r="H14">
        <v>24</v>
      </c>
      <c r="I14">
        <v>45400</v>
      </c>
      <c r="J14">
        <v>6460</v>
      </c>
      <c r="K14">
        <v>314</v>
      </c>
      <c r="L14">
        <v>695</v>
      </c>
      <c r="M14">
        <v>13</v>
      </c>
      <c r="O14" t="s">
        <v>66</v>
      </c>
      <c r="P14">
        <v>85600</v>
      </c>
      <c r="Q14">
        <v>3.46</v>
      </c>
      <c r="R14" t="s">
        <v>62</v>
      </c>
      <c r="S14">
        <v>130</v>
      </c>
      <c r="U14" t="s">
        <v>65</v>
      </c>
      <c r="V14">
        <v>2.23</v>
      </c>
      <c r="W14" s="5">
        <f t="shared" si="2"/>
        <v>138482</v>
      </c>
      <c r="X14" s="5">
        <f t="shared" si="0"/>
        <v>2340.7608359556361</v>
      </c>
      <c r="Y14" s="5">
        <f>(M14/61.0171)+(P14/35.453)</f>
        <v>2414.6772752640768</v>
      </c>
      <c r="Z14" s="6">
        <f t="shared" si="3"/>
        <v>-1.5543560357571758E-2</v>
      </c>
      <c r="AA14" t="s">
        <v>207</v>
      </c>
    </row>
    <row r="15" spans="1:27" x14ac:dyDescent="0.25">
      <c r="B15" t="s">
        <v>134</v>
      </c>
      <c r="C15" t="s">
        <v>135</v>
      </c>
      <c r="D15">
        <v>42</v>
      </c>
      <c r="E15">
        <v>1.06</v>
      </c>
      <c r="F15" s="1">
        <v>43236</v>
      </c>
      <c r="G15">
        <v>6.93</v>
      </c>
      <c r="H15">
        <v>24</v>
      </c>
      <c r="I15">
        <v>36900</v>
      </c>
      <c r="J15">
        <v>5320</v>
      </c>
      <c r="K15">
        <v>252</v>
      </c>
      <c r="L15">
        <v>571</v>
      </c>
      <c r="M15">
        <v>14.1</v>
      </c>
      <c r="O15">
        <v>2190</v>
      </c>
      <c r="P15">
        <v>67400</v>
      </c>
      <c r="Q15">
        <v>3.13</v>
      </c>
      <c r="R15" t="s">
        <v>62</v>
      </c>
      <c r="S15">
        <v>104</v>
      </c>
      <c r="U15" t="s">
        <v>65</v>
      </c>
      <c r="V15">
        <v>1.79</v>
      </c>
      <c r="W15" s="5">
        <f t="shared" si="2"/>
        <v>110457.1</v>
      </c>
      <c r="X15" s="5">
        <f t="shared" si="0"/>
        <v>1905.8715930700632</v>
      </c>
      <c r="Y15" s="5">
        <f t="shared" si="4"/>
        <v>1946.9372340353182</v>
      </c>
      <c r="Z15" s="6">
        <f t="shared" si="3"/>
        <v>-1.065862408649733E-2</v>
      </c>
      <c r="AA15" t="s">
        <v>207</v>
      </c>
    </row>
    <row r="16" spans="1:27" x14ac:dyDescent="0.25">
      <c r="B16" t="s">
        <v>136</v>
      </c>
      <c r="C16" t="s">
        <v>136</v>
      </c>
      <c r="D16">
        <v>44</v>
      </c>
      <c r="E16">
        <v>1.17</v>
      </c>
      <c r="F16" s="1">
        <v>43237</v>
      </c>
      <c r="G16">
        <v>6.26</v>
      </c>
      <c r="H16">
        <v>24</v>
      </c>
      <c r="I16">
        <v>72800</v>
      </c>
      <c r="J16">
        <v>15300</v>
      </c>
      <c r="K16">
        <v>708</v>
      </c>
      <c r="L16">
        <v>1670</v>
      </c>
      <c r="M16">
        <v>18</v>
      </c>
      <c r="O16" t="s">
        <v>66</v>
      </c>
      <c r="P16">
        <v>155000</v>
      </c>
      <c r="Q16">
        <v>13.2</v>
      </c>
      <c r="R16">
        <v>0.36899999999999999</v>
      </c>
      <c r="S16">
        <v>310</v>
      </c>
      <c r="U16" t="s">
        <v>65</v>
      </c>
      <c r="V16">
        <v>4.4000000000000004</v>
      </c>
      <c r="W16" s="5">
        <f t="shared" si="2"/>
        <v>245496</v>
      </c>
      <c r="X16" s="5">
        <f t="shared" si="0"/>
        <v>4031.0717049261621</v>
      </c>
      <c r="Y16" s="5">
        <f t="shared" ref="Y16:Y27" si="5">(M16/61.0171)+(P16/35.453)</f>
        <v>4372.2804447901162</v>
      </c>
      <c r="Z16" s="6">
        <f t="shared" si="3"/>
        <v>-4.0603884471921647E-2</v>
      </c>
      <c r="AA16" t="s">
        <v>207</v>
      </c>
    </row>
    <row r="17" spans="2:27" x14ac:dyDescent="0.25">
      <c r="B17" t="s">
        <v>137</v>
      </c>
      <c r="C17" t="s">
        <v>136</v>
      </c>
      <c r="D17">
        <v>44</v>
      </c>
      <c r="E17">
        <v>1.18</v>
      </c>
      <c r="F17" s="1">
        <v>43137</v>
      </c>
      <c r="G17">
        <v>6.36</v>
      </c>
      <c r="H17">
        <v>23</v>
      </c>
      <c r="I17">
        <v>106000</v>
      </c>
      <c r="J17">
        <v>15900</v>
      </c>
      <c r="K17">
        <v>733</v>
      </c>
      <c r="L17">
        <v>1460</v>
      </c>
      <c r="M17">
        <v>20.9</v>
      </c>
      <c r="O17" t="s">
        <v>66</v>
      </c>
      <c r="P17">
        <v>166000</v>
      </c>
      <c r="Q17">
        <v>14.1</v>
      </c>
      <c r="R17">
        <v>0.36599999999999999</v>
      </c>
      <c r="S17">
        <v>291</v>
      </c>
      <c r="T17">
        <v>12.9</v>
      </c>
      <c r="U17">
        <v>0.7</v>
      </c>
      <c r="V17">
        <v>4.08</v>
      </c>
      <c r="W17" s="5">
        <f t="shared" si="2"/>
        <v>290113.90000000002</v>
      </c>
      <c r="X17" s="5">
        <f t="shared" si="0"/>
        <v>5501.8184764266362</v>
      </c>
      <c r="Y17" s="5">
        <f t="shared" si="5"/>
        <v>4682.5979072937089</v>
      </c>
      <c r="Z17" s="6">
        <f t="shared" si="3"/>
        <v>8.0438636664781349E-2</v>
      </c>
      <c r="AA17" t="s">
        <v>207</v>
      </c>
    </row>
    <row r="18" spans="2:27" x14ac:dyDescent="0.25">
      <c r="B18" t="s">
        <v>138</v>
      </c>
      <c r="C18" t="s">
        <v>138</v>
      </c>
      <c r="D18">
        <v>45</v>
      </c>
      <c r="E18">
        <v>1.19</v>
      </c>
      <c r="F18" s="1">
        <v>43236</v>
      </c>
      <c r="G18">
        <v>6.1</v>
      </c>
      <c r="H18">
        <v>24</v>
      </c>
      <c r="I18">
        <v>80500</v>
      </c>
      <c r="J18">
        <v>22000</v>
      </c>
      <c r="K18">
        <v>1060</v>
      </c>
      <c r="L18">
        <v>2430</v>
      </c>
      <c r="M18">
        <v>15.6</v>
      </c>
      <c r="O18" t="s">
        <v>66</v>
      </c>
      <c r="P18">
        <v>188000</v>
      </c>
      <c r="Q18">
        <v>0</v>
      </c>
      <c r="R18" t="s">
        <v>62</v>
      </c>
      <c r="S18">
        <v>417</v>
      </c>
      <c r="U18" t="s">
        <v>65</v>
      </c>
      <c r="V18">
        <v>5.81</v>
      </c>
      <c r="W18" s="5">
        <f t="shared" si="2"/>
        <v>294005.59999999998</v>
      </c>
      <c r="X18" s="5">
        <f t="shared" si="0"/>
        <v>4748.7381906219553</v>
      </c>
      <c r="Y18" s="5">
        <f t="shared" si="5"/>
        <v>5303.0509160839647</v>
      </c>
      <c r="Z18" s="6">
        <f t="shared" si="3"/>
        <v>-5.5145678005938954E-2</v>
      </c>
      <c r="AA18" t="s">
        <v>207</v>
      </c>
    </row>
    <row r="19" spans="2:27" x14ac:dyDescent="0.25">
      <c r="B19" t="s">
        <v>139</v>
      </c>
      <c r="C19" t="s">
        <v>138</v>
      </c>
      <c r="D19">
        <v>45</v>
      </c>
      <c r="E19">
        <v>1.19</v>
      </c>
      <c r="F19" s="1">
        <v>43137</v>
      </c>
      <c r="G19">
        <v>6.2</v>
      </c>
      <c r="H19">
        <v>23</v>
      </c>
      <c r="I19">
        <v>116000</v>
      </c>
      <c r="J19">
        <v>25200</v>
      </c>
      <c r="K19">
        <v>859</v>
      </c>
      <c r="L19">
        <v>1780</v>
      </c>
      <c r="M19">
        <v>15.6</v>
      </c>
      <c r="O19" t="s">
        <v>66</v>
      </c>
      <c r="P19">
        <v>185000</v>
      </c>
      <c r="Q19">
        <v>13.4</v>
      </c>
      <c r="R19">
        <v>0.38900000000000001</v>
      </c>
      <c r="S19">
        <v>321</v>
      </c>
      <c r="T19">
        <v>10.9</v>
      </c>
      <c r="U19" t="s">
        <v>65</v>
      </c>
      <c r="V19">
        <v>4.8600000000000003</v>
      </c>
      <c r="W19" s="5">
        <f t="shared" si="2"/>
        <v>328854.59999999998</v>
      </c>
      <c r="X19" s="5">
        <f t="shared" si="0"/>
        <v>6419.4192100630717</v>
      </c>
      <c r="Y19" s="5">
        <f t="shared" si="5"/>
        <v>5218.4318429448786</v>
      </c>
      <c r="Z19" s="6">
        <f t="shared" si="3"/>
        <v>0.10319666076219308</v>
      </c>
      <c r="AA19" t="s">
        <v>207</v>
      </c>
    </row>
    <row r="20" spans="2:27" x14ac:dyDescent="0.25">
      <c r="B20" t="s">
        <v>140</v>
      </c>
      <c r="C20" t="s">
        <v>140</v>
      </c>
      <c r="D20">
        <v>46</v>
      </c>
      <c r="E20">
        <v>1.19</v>
      </c>
      <c r="F20" s="1">
        <v>43236</v>
      </c>
      <c r="G20">
        <v>6.17</v>
      </c>
      <c r="H20">
        <v>24</v>
      </c>
      <c r="I20">
        <v>79500</v>
      </c>
      <c r="J20">
        <v>23000</v>
      </c>
      <c r="K20">
        <v>1200</v>
      </c>
      <c r="L20">
        <v>2740</v>
      </c>
      <c r="M20">
        <v>10.1</v>
      </c>
      <c r="O20" t="s">
        <v>66</v>
      </c>
      <c r="P20">
        <v>185000</v>
      </c>
      <c r="Q20">
        <v>0</v>
      </c>
      <c r="R20" t="s">
        <v>62</v>
      </c>
      <c r="S20">
        <v>458</v>
      </c>
      <c r="U20" t="s">
        <v>65</v>
      </c>
      <c r="V20">
        <v>9.41</v>
      </c>
      <c r="W20" s="5">
        <f t="shared" si="2"/>
        <v>291450.09999999998</v>
      </c>
      <c r="X20" s="5">
        <f t="shared" si="0"/>
        <v>4774.5898400057322</v>
      </c>
      <c r="Y20" s="5">
        <f t="shared" si="5"/>
        <v>5218.3417042788324</v>
      </c>
      <c r="Z20" s="6">
        <f t="shared" si="3"/>
        <v>-4.4406575018209049E-2</v>
      </c>
      <c r="AA20" t="s">
        <v>207</v>
      </c>
    </row>
    <row r="21" spans="2:27" x14ac:dyDescent="0.25">
      <c r="B21" t="s">
        <v>141</v>
      </c>
      <c r="C21" t="s">
        <v>140</v>
      </c>
      <c r="D21">
        <v>46</v>
      </c>
      <c r="E21">
        <v>1.19</v>
      </c>
      <c r="F21" s="1">
        <v>43137</v>
      </c>
      <c r="G21">
        <v>6.26</v>
      </c>
      <c r="H21">
        <v>23</v>
      </c>
      <c r="I21">
        <v>93500</v>
      </c>
      <c r="J21">
        <v>24200</v>
      </c>
      <c r="K21">
        <v>934</v>
      </c>
      <c r="L21">
        <v>1710</v>
      </c>
      <c r="M21">
        <v>9.3000000000000007</v>
      </c>
      <c r="O21" t="s">
        <v>66</v>
      </c>
      <c r="P21">
        <v>185000</v>
      </c>
      <c r="Q21">
        <v>8.08</v>
      </c>
      <c r="R21">
        <v>0.46600000000000003</v>
      </c>
      <c r="S21">
        <v>374</v>
      </c>
      <c r="T21">
        <v>13.2</v>
      </c>
      <c r="U21" t="s">
        <v>65</v>
      </c>
      <c r="V21">
        <v>9.01</v>
      </c>
      <c r="W21" s="5">
        <f t="shared" si="2"/>
        <v>305353.3</v>
      </c>
      <c r="X21" s="5">
        <f t="shared" si="0"/>
        <v>5395.2040305852825</v>
      </c>
      <c r="Y21" s="5">
        <f t="shared" si="5"/>
        <v>5218.3285932001345</v>
      </c>
      <c r="Z21" s="6">
        <f t="shared" si="3"/>
        <v>1.6665086324675907E-2</v>
      </c>
      <c r="AA21" t="s">
        <v>207</v>
      </c>
    </row>
    <row r="22" spans="2:27" x14ac:dyDescent="0.25">
      <c r="B22" t="s">
        <v>142</v>
      </c>
      <c r="C22" t="s">
        <v>143</v>
      </c>
      <c r="D22">
        <v>47</v>
      </c>
      <c r="E22">
        <v>1.19</v>
      </c>
      <c r="F22" s="1">
        <v>43005</v>
      </c>
      <c r="G22">
        <v>6.11</v>
      </c>
      <c r="H22">
        <v>25</v>
      </c>
      <c r="I22">
        <v>95800</v>
      </c>
      <c r="J22">
        <v>26000</v>
      </c>
      <c r="K22">
        <v>1170</v>
      </c>
      <c r="L22">
        <v>4740</v>
      </c>
      <c r="M22">
        <v>10.5</v>
      </c>
      <c r="O22" t="s">
        <v>66</v>
      </c>
      <c r="P22">
        <v>195000</v>
      </c>
      <c r="Q22">
        <v>9.1999999999999993</v>
      </c>
      <c r="R22">
        <v>0.433</v>
      </c>
      <c r="S22">
        <v>478</v>
      </c>
      <c r="T22">
        <v>20.7</v>
      </c>
      <c r="U22">
        <v>2.06</v>
      </c>
      <c r="V22">
        <v>6.62</v>
      </c>
      <c r="W22" s="5">
        <f t="shared" si="2"/>
        <v>322720.5</v>
      </c>
      <c r="X22" s="5">
        <f t="shared" si="0"/>
        <v>5681.9863305819708</v>
      </c>
      <c r="Y22" s="5">
        <f t="shared" si="5"/>
        <v>5500.4118369484659</v>
      </c>
      <c r="Z22" s="6">
        <f t="shared" si="3"/>
        <v>1.6237527130873446E-2</v>
      </c>
      <c r="AA22" t="s">
        <v>207</v>
      </c>
    </row>
    <row r="23" spans="2:27" x14ac:dyDescent="0.25">
      <c r="B23" t="s">
        <v>142</v>
      </c>
      <c r="C23" t="s">
        <v>143</v>
      </c>
      <c r="D23">
        <v>47</v>
      </c>
      <c r="E23">
        <v>1.2</v>
      </c>
      <c r="F23" s="1">
        <v>43137</v>
      </c>
      <c r="G23">
        <v>6.1</v>
      </c>
      <c r="H23">
        <v>23</v>
      </c>
      <c r="I23">
        <v>136000</v>
      </c>
      <c r="J23">
        <v>39800</v>
      </c>
      <c r="K23">
        <v>1470</v>
      </c>
      <c r="L23">
        <v>2980</v>
      </c>
      <c r="M23">
        <v>8.8000000000000007</v>
      </c>
      <c r="O23" t="s">
        <v>66</v>
      </c>
      <c r="P23">
        <v>195000</v>
      </c>
      <c r="Q23">
        <v>14.4</v>
      </c>
      <c r="R23">
        <v>0.70399999999999996</v>
      </c>
      <c r="S23">
        <v>632</v>
      </c>
      <c r="T23">
        <v>12.7</v>
      </c>
      <c r="U23">
        <v>1.07</v>
      </c>
      <c r="V23">
        <v>11.1</v>
      </c>
      <c r="W23" s="5">
        <f t="shared" si="2"/>
        <v>375258.8</v>
      </c>
      <c r="X23" s="5">
        <f t="shared" si="0"/>
        <v>8098.8841088626159</v>
      </c>
      <c r="Y23" s="5">
        <f t="shared" si="5"/>
        <v>5500.3839759062339</v>
      </c>
      <c r="Z23" s="6">
        <f t="shared" si="3"/>
        <v>0.19107646946578666</v>
      </c>
      <c r="AA23" t="s">
        <v>207</v>
      </c>
    </row>
    <row r="24" spans="2:27" x14ac:dyDescent="0.25">
      <c r="B24" t="s">
        <v>143</v>
      </c>
      <c r="C24" t="s">
        <v>143</v>
      </c>
      <c r="D24">
        <v>47</v>
      </c>
      <c r="E24">
        <v>1.2</v>
      </c>
      <c r="F24" s="1">
        <v>43236</v>
      </c>
      <c r="G24">
        <v>6.05</v>
      </c>
      <c r="H24">
        <v>24</v>
      </c>
      <c r="I24">
        <v>80400</v>
      </c>
      <c r="J24">
        <v>26300</v>
      </c>
      <c r="K24">
        <v>1360</v>
      </c>
      <c r="L24">
        <v>2470</v>
      </c>
      <c r="M24">
        <v>8.8800000000000008</v>
      </c>
      <c r="O24" t="s">
        <v>66</v>
      </c>
      <c r="P24">
        <v>198000</v>
      </c>
      <c r="Q24">
        <v>0</v>
      </c>
      <c r="R24" t="s">
        <v>62</v>
      </c>
      <c r="S24">
        <v>524</v>
      </c>
      <c r="U24" t="s">
        <v>65</v>
      </c>
      <c r="V24">
        <v>9.31</v>
      </c>
      <c r="W24" s="5">
        <f t="shared" si="2"/>
        <v>308538.88</v>
      </c>
      <c r="X24" s="5">
        <f t="shared" si="0"/>
        <v>4984.6686368977653</v>
      </c>
      <c r="Y24" s="5">
        <f t="shared" si="5"/>
        <v>5585.0043601531897</v>
      </c>
      <c r="Z24" s="6">
        <f t="shared" si="3"/>
        <v>-5.6797946674691277E-2</v>
      </c>
      <c r="AA24" t="s">
        <v>207</v>
      </c>
    </row>
    <row r="25" spans="2:27" x14ac:dyDescent="0.25">
      <c r="B25" t="s">
        <v>144</v>
      </c>
      <c r="C25" t="s">
        <v>144</v>
      </c>
      <c r="D25">
        <v>51</v>
      </c>
      <c r="E25">
        <v>1.2</v>
      </c>
      <c r="F25" s="1">
        <v>43237</v>
      </c>
      <c r="G25">
        <v>6.1</v>
      </c>
      <c r="H25">
        <v>23</v>
      </c>
      <c r="I25">
        <v>76200</v>
      </c>
      <c r="J25">
        <v>25900</v>
      </c>
      <c r="K25">
        <v>1100</v>
      </c>
      <c r="L25">
        <v>2260</v>
      </c>
      <c r="M25">
        <v>12</v>
      </c>
      <c r="O25" t="s">
        <v>66</v>
      </c>
      <c r="P25">
        <v>186000</v>
      </c>
      <c r="Q25">
        <v>9.94</v>
      </c>
      <c r="R25">
        <v>0.497</v>
      </c>
      <c r="S25">
        <v>453</v>
      </c>
      <c r="U25">
        <v>0.47099999999999997</v>
      </c>
      <c r="V25">
        <v>7.39</v>
      </c>
      <c r="W25" s="5">
        <f t="shared" si="2"/>
        <v>291472</v>
      </c>
      <c r="X25" s="5">
        <f t="shared" si="0"/>
        <v>4755.2527106263997</v>
      </c>
      <c r="Y25" s="5">
        <f t="shared" si="5"/>
        <v>5246.5792008037679</v>
      </c>
      <c r="Z25" s="6">
        <f t="shared" si="3"/>
        <v>-4.9123650000144146E-2</v>
      </c>
      <c r="AA25" t="s">
        <v>207</v>
      </c>
    </row>
    <row r="26" spans="2:27" x14ac:dyDescent="0.25">
      <c r="B26" t="s">
        <v>145</v>
      </c>
      <c r="C26" t="s">
        <v>144</v>
      </c>
      <c r="D26">
        <v>51</v>
      </c>
      <c r="E26">
        <v>1.2</v>
      </c>
      <c r="F26" s="1">
        <v>43137</v>
      </c>
      <c r="G26">
        <v>6.19</v>
      </c>
      <c r="H26">
        <v>23</v>
      </c>
      <c r="I26">
        <v>120000</v>
      </c>
      <c r="J26">
        <v>33500</v>
      </c>
      <c r="K26">
        <v>1100</v>
      </c>
      <c r="L26">
        <v>1890</v>
      </c>
      <c r="M26">
        <v>14</v>
      </c>
      <c r="O26" t="s">
        <v>66</v>
      </c>
      <c r="P26">
        <v>196000</v>
      </c>
      <c r="Q26">
        <v>10</v>
      </c>
      <c r="R26">
        <v>0.53800000000000003</v>
      </c>
      <c r="S26">
        <v>408</v>
      </c>
      <c r="T26">
        <v>10.199999999999999</v>
      </c>
      <c r="U26">
        <v>0.80700000000000005</v>
      </c>
      <c r="V26">
        <v>7.35</v>
      </c>
      <c r="W26" s="5">
        <f t="shared" si="2"/>
        <v>352504</v>
      </c>
      <c r="X26" s="5">
        <f t="shared" si="0"/>
        <v>7030.2260517187478</v>
      </c>
      <c r="Y26" s="5">
        <f t="shared" si="5"/>
        <v>5528.6755556307962</v>
      </c>
      <c r="Z26" s="6">
        <f t="shared" si="3"/>
        <v>0.11956065450892897</v>
      </c>
      <c r="AA26" t="s">
        <v>207</v>
      </c>
    </row>
    <row r="27" spans="2:27" x14ac:dyDescent="0.25">
      <c r="B27" t="s">
        <v>146</v>
      </c>
      <c r="C27" t="s">
        <v>146</v>
      </c>
      <c r="D27">
        <v>52</v>
      </c>
      <c r="E27">
        <v>1.1399999999999999</v>
      </c>
      <c r="F27" s="1">
        <v>43237</v>
      </c>
      <c r="G27">
        <v>6.42</v>
      </c>
      <c r="H27">
        <v>24</v>
      </c>
      <c r="I27">
        <v>61400</v>
      </c>
      <c r="J27">
        <v>11300</v>
      </c>
      <c r="K27">
        <v>529</v>
      </c>
      <c r="L27">
        <v>1320</v>
      </c>
      <c r="M27">
        <v>19.5</v>
      </c>
      <c r="O27" t="s">
        <v>66</v>
      </c>
      <c r="P27">
        <v>139000</v>
      </c>
      <c r="Q27">
        <v>13.5</v>
      </c>
      <c r="R27">
        <v>0.33400000000000002</v>
      </c>
      <c r="S27">
        <v>234</v>
      </c>
      <c r="U27" t="s">
        <v>65</v>
      </c>
      <c r="V27">
        <v>3.03</v>
      </c>
      <c r="W27" s="5">
        <f t="shared" si="2"/>
        <v>213568.5</v>
      </c>
      <c r="X27" s="5">
        <f t="shared" si="0"/>
        <v>3311.9168329672643</v>
      </c>
      <c r="Y27" s="5">
        <f t="shared" si="5"/>
        <v>3921.003304654218</v>
      </c>
      <c r="Z27" s="6">
        <f t="shared" si="3"/>
        <v>-8.4210313413919352E-2</v>
      </c>
      <c r="AA27" t="s">
        <v>207</v>
      </c>
    </row>
    <row r="28" spans="2:27" x14ac:dyDescent="0.25">
      <c r="B28" t="s">
        <v>147</v>
      </c>
      <c r="C28" t="s">
        <v>146</v>
      </c>
      <c r="D28">
        <v>52</v>
      </c>
      <c r="E28">
        <v>1.1100000000000001</v>
      </c>
      <c r="F28" s="1">
        <v>43137</v>
      </c>
      <c r="G28">
        <v>6.61</v>
      </c>
      <c r="H28">
        <v>23</v>
      </c>
      <c r="I28">
        <v>78800</v>
      </c>
      <c r="J28">
        <v>7710</v>
      </c>
      <c r="K28">
        <v>325</v>
      </c>
      <c r="L28">
        <v>746</v>
      </c>
      <c r="M28">
        <v>32.200000000000003</v>
      </c>
      <c r="O28">
        <v>2010</v>
      </c>
      <c r="P28">
        <v>111000</v>
      </c>
      <c r="Q28">
        <v>11.7</v>
      </c>
      <c r="R28" t="s">
        <v>62</v>
      </c>
      <c r="S28">
        <v>148</v>
      </c>
      <c r="T28">
        <v>34.200000000000003</v>
      </c>
      <c r="U28">
        <v>2.1</v>
      </c>
      <c r="V28">
        <v>1.46</v>
      </c>
      <c r="W28" s="5">
        <f t="shared" si="2"/>
        <v>198613.2</v>
      </c>
      <c r="X28" s="5">
        <f t="shared" si="0"/>
        <v>3858.1657657097699</v>
      </c>
      <c r="Y28" s="5">
        <f t="shared" si="4"/>
        <v>3173.2833171297043</v>
      </c>
      <c r="Z28" s="6">
        <f t="shared" si="3"/>
        <v>9.7402745936331664E-2</v>
      </c>
      <c r="AA28" t="s">
        <v>207</v>
      </c>
    </row>
    <row r="29" spans="2:27" x14ac:dyDescent="0.25">
      <c r="B29" t="s">
        <v>148</v>
      </c>
      <c r="C29" t="s">
        <v>148</v>
      </c>
      <c r="D29">
        <v>54</v>
      </c>
      <c r="E29">
        <v>1.2</v>
      </c>
      <c r="F29" s="1">
        <v>43237</v>
      </c>
      <c r="G29">
        <v>6.28</v>
      </c>
      <c r="H29">
        <v>24</v>
      </c>
      <c r="I29">
        <v>72300</v>
      </c>
      <c r="J29">
        <v>24000</v>
      </c>
      <c r="K29">
        <v>1030</v>
      </c>
      <c r="L29">
        <v>2220</v>
      </c>
      <c r="M29">
        <v>10</v>
      </c>
      <c r="O29" t="s">
        <v>66</v>
      </c>
      <c r="P29">
        <v>192000</v>
      </c>
      <c r="Q29">
        <v>8.06</v>
      </c>
      <c r="R29">
        <v>0.42799999999999999</v>
      </c>
      <c r="S29">
        <v>433</v>
      </c>
      <c r="U29" t="s">
        <v>65</v>
      </c>
      <c r="V29">
        <v>10</v>
      </c>
      <c r="W29" s="5">
        <f t="shared" si="2"/>
        <v>291560</v>
      </c>
      <c r="X29" s="5">
        <f t="shared" si="0"/>
        <v>4484.0184588796392</v>
      </c>
      <c r="Y29" s="5">
        <f t="shared" ref="Y29:Y42" si="6">(M29/61.0171)+(P29/35.453)</f>
        <v>5415.784569385195</v>
      </c>
      <c r="Z29" s="6">
        <f t="shared" si="3"/>
        <v>-9.4119661557434953E-2</v>
      </c>
      <c r="AA29" t="s">
        <v>207</v>
      </c>
    </row>
    <row r="30" spans="2:27" x14ac:dyDescent="0.25">
      <c r="B30" t="s">
        <v>149</v>
      </c>
      <c r="C30" t="s">
        <v>148</v>
      </c>
      <c r="D30">
        <v>54</v>
      </c>
      <c r="E30">
        <v>1.21</v>
      </c>
      <c r="F30" s="1">
        <v>43137</v>
      </c>
      <c r="G30">
        <v>6.34</v>
      </c>
      <c r="H30">
        <v>23</v>
      </c>
      <c r="I30">
        <v>126000</v>
      </c>
      <c r="J30">
        <v>34400</v>
      </c>
      <c r="K30">
        <v>1080</v>
      </c>
      <c r="L30">
        <v>1870</v>
      </c>
      <c r="M30">
        <v>10.6</v>
      </c>
      <c r="O30" t="s">
        <v>66</v>
      </c>
      <c r="P30">
        <v>204000</v>
      </c>
      <c r="Q30">
        <v>8.0500000000000007</v>
      </c>
      <c r="R30">
        <v>0.45600000000000002</v>
      </c>
      <c r="S30">
        <v>412</v>
      </c>
      <c r="T30">
        <v>9.8699999999999992</v>
      </c>
      <c r="U30" t="s">
        <v>65</v>
      </c>
      <c r="V30">
        <v>10.1</v>
      </c>
      <c r="W30" s="5">
        <f t="shared" si="2"/>
        <v>367360.6</v>
      </c>
      <c r="X30" s="5">
        <f t="shared" si="0"/>
        <v>7333.964591434019</v>
      </c>
      <c r="Y30" s="5">
        <f t="shared" si="6"/>
        <v>5754.2706952505596</v>
      </c>
      <c r="Z30" s="6">
        <f t="shared" si="3"/>
        <v>0.1206957134848098</v>
      </c>
      <c r="AA30" t="s">
        <v>207</v>
      </c>
    </row>
    <row r="31" spans="2:27" x14ac:dyDescent="0.25">
      <c r="B31" t="s">
        <v>150</v>
      </c>
      <c r="C31" t="s">
        <v>150</v>
      </c>
      <c r="D31">
        <v>55</v>
      </c>
      <c r="E31">
        <v>1.17</v>
      </c>
      <c r="F31" s="1">
        <v>43237</v>
      </c>
      <c r="G31">
        <v>6.33</v>
      </c>
      <c r="H31">
        <v>24</v>
      </c>
      <c r="I31">
        <v>83800</v>
      </c>
      <c r="J31">
        <v>21800</v>
      </c>
      <c r="K31">
        <v>1130</v>
      </c>
      <c r="L31">
        <v>1840</v>
      </c>
      <c r="M31">
        <v>26</v>
      </c>
      <c r="O31" t="s">
        <v>66</v>
      </c>
      <c r="P31">
        <v>172000</v>
      </c>
      <c r="Q31">
        <v>0</v>
      </c>
      <c r="R31" t="s">
        <v>62</v>
      </c>
      <c r="S31">
        <v>419</v>
      </c>
      <c r="U31" t="s">
        <v>65</v>
      </c>
      <c r="V31">
        <v>10.3</v>
      </c>
      <c r="W31" s="5">
        <f t="shared" si="2"/>
        <v>280596</v>
      </c>
      <c r="X31" s="5">
        <f t="shared" si="0"/>
        <v>4872.970102315704</v>
      </c>
      <c r="Y31" s="5">
        <f t="shared" si="6"/>
        <v>4851.9196366985771</v>
      </c>
      <c r="Z31" s="6">
        <f t="shared" si="3"/>
        <v>2.1645968419237481E-3</v>
      </c>
      <c r="AA31" t="s">
        <v>207</v>
      </c>
    </row>
    <row r="32" spans="2:27" x14ac:dyDescent="0.25">
      <c r="B32" t="s">
        <v>151</v>
      </c>
      <c r="C32" t="s">
        <v>150</v>
      </c>
      <c r="D32">
        <v>55</v>
      </c>
      <c r="E32">
        <v>1.18</v>
      </c>
      <c r="F32" s="1">
        <v>43137</v>
      </c>
      <c r="G32">
        <v>6.35</v>
      </c>
      <c r="H32">
        <v>22</v>
      </c>
      <c r="I32">
        <v>109000</v>
      </c>
      <c r="J32">
        <v>27600</v>
      </c>
      <c r="K32">
        <v>929</v>
      </c>
      <c r="L32">
        <v>1480</v>
      </c>
      <c r="M32">
        <v>12</v>
      </c>
      <c r="O32" t="s">
        <v>66</v>
      </c>
      <c r="P32">
        <v>175000</v>
      </c>
      <c r="Q32">
        <v>7.46</v>
      </c>
      <c r="R32">
        <v>0.46500000000000002</v>
      </c>
      <c r="S32">
        <v>331</v>
      </c>
      <c r="T32">
        <v>17.100000000000001</v>
      </c>
      <c r="U32">
        <v>0.90400000000000003</v>
      </c>
      <c r="V32">
        <v>8.76</v>
      </c>
      <c r="W32" s="5">
        <f t="shared" si="2"/>
        <v>314021</v>
      </c>
      <c r="X32" s="5">
        <f t="shared" si="0"/>
        <v>6232.7835390684595</v>
      </c>
      <c r="Y32" s="5">
        <f t="shared" si="6"/>
        <v>4936.3092659604545</v>
      </c>
      <c r="Z32" s="6">
        <f t="shared" si="3"/>
        <v>0.11607695412148997</v>
      </c>
      <c r="AA32" t="s">
        <v>207</v>
      </c>
    </row>
    <row r="33" spans="2:27" x14ac:dyDescent="0.25">
      <c r="B33" t="s">
        <v>152</v>
      </c>
      <c r="C33" t="s">
        <v>152</v>
      </c>
      <c r="D33">
        <v>56</v>
      </c>
      <c r="E33">
        <v>1.1299999999999999</v>
      </c>
      <c r="F33" s="1">
        <v>43237</v>
      </c>
      <c r="G33">
        <v>6.39</v>
      </c>
      <c r="H33">
        <v>24</v>
      </c>
      <c r="I33">
        <v>62100</v>
      </c>
      <c r="J33">
        <v>10400</v>
      </c>
      <c r="K33">
        <v>437</v>
      </c>
      <c r="L33">
        <v>1310</v>
      </c>
      <c r="M33">
        <v>20.8</v>
      </c>
      <c r="O33" t="s">
        <v>66</v>
      </c>
      <c r="P33">
        <v>132000</v>
      </c>
      <c r="Q33">
        <v>12.1</v>
      </c>
      <c r="R33">
        <v>0.217</v>
      </c>
      <c r="S33">
        <v>210</v>
      </c>
      <c r="U33" t="s">
        <v>65</v>
      </c>
      <c r="V33">
        <v>2.0299999999999998</v>
      </c>
      <c r="W33" s="5">
        <f t="shared" si="2"/>
        <v>206267.8</v>
      </c>
      <c r="X33" s="5">
        <f t="shared" si="0"/>
        <v>3289.6287525090993</v>
      </c>
      <c r="Y33" s="5">
        <f t="shared" si="6"/>
        <v>3723.5801061659017</v>
      </c>
      <c r="Z33" s="6">
        <f t="shared" si="3"/>
        <v>-6.1876291210124952E-2</v>
      </c>
      <c r="AA33" t="s">
        <v>207</v>
      </c>
    </row>
    <row r="34" spans="2:27" x14ac:dyDescent="0.25">
      <c r="B34" t="s">
        <v>153</v>
      </c>
      <c r="C34" t="s">
        <v>152</v>
      </c>
      <c r="D34">
        <v>56</v>
      </c>
      <c r="E34">
        <v>1.1399999999999999</v>
      </c>
      <c r="F34" s="1">
        <v>43137</v>
      </c>
      <c r="G34">
        <v>6.57</v>
      </c>
      <c r="H34">
        <v>23</v>
      </c>
      <c r="I34">
        <v>91900</v>
      </c>
      <c r="J34">
        <v>15000</v>
      </c>
      <c r="K34">
        <v>439</v>
      </c>
      <c r="L34">
        <v>1060</v>
      </c>
      <c r="M34">
        <v>20.9</v>
      </c>
      <c r="O34" t="s">
        <v>66</v>
      </c>
      <c r="P34">
        <v>137000</v>
      </c>
      <c r="Q34">
        <v>12.2</v>
      </c>
      <c r="R34">
        <v>0.219</v>
      </c>
      <c r="S34">
        <v>195</v>
      </c>
      <c r="T34">
        <v>14.5</v>
      </c>
      <c r="U34" t="s">
        <v>65</v>
      </c>
      <c r="V34">
        <v>2.0099999999999998</v>
      </c>
      <c r="W34" s="5">
        <f t="shared" si="2"/>
        <v>245419.9</v>
      </c>
      <c r="X34" s="5">
        <f t="shared" si="0"/>
        <v>4809.168770803868</v>
      </c>
      <c r="Y34" s="5">
        <f t="shared" si="6"/>
        <v>3864.6135336158814</v>
      </c>
      <c r="Z34" s="6">
        <f t="shared" si="3"/>
        <v>0.10889773388786642</v>
      </c>
      <c r="AA34" t="s">
        <v>207</v>
      </c>
    </row>
    <row r="35" spans="2:27" x14ac:dyDescent="0.25">
      <c r="B35" t="s">
        <v>154</v>
      </c>
      <c r="C35" t="s">
        <v>154</v>
      </c>
      <c r="D35">
        <v>62</v>
      </c>
      <c r="E35">
        <v>1.2</v>
      </c>
      <c r="F35" s="1">
        <v>43237</v>
      </c>
      <c r="G35">
        <v>6.37</v>
      </c>
      <c r="H35">
        <v>24</v>
      </c>
      <c r="I35">
        <v>85100</v>
      </c>
      <c r="J35">
        <v>16700</v>
      </c>
      <c r="K35">
        <v>829</v>
      </c>
      <c r="L35">
        <v>1670</v>
      </c>
      <c r="M35">
        <v>10</v>
      </c>
      <c r="O35" t="s">
        <v>66</v>
      </c>
      <c r="P35">
        <v>194000</v>
      </c>
      <c r="Q35">
        <v>10.6</v>
      </c>
      <c r="R35" t="s">
        <v>62</v>
      </c>
      <c r="S35">
        <v>325</v>
      </c>
      <c r="U35" t="s">
        <v>65</v>
      </c>
      <c r="V35">
        <v>8.9499999999999993</v>
      </c>
      <c r="W35" s="5">
        <f t="shared" si="2"/>
        <v>298309</v>
      </c>
      <c r="X35" s="5">
        <f t="shared" si="0"/>
        <v>4645.909359923221</v>
      </c>
      <c r="Y35" s="5">
        <f t="shared" si="6"/>
        <v>5472.1972848112518</v>
      </c>
      <c r="Z35" s="6">
        <f t="shared" si="3"/>
        <v>-8.166428304232555E-2</v>
      </c>
      <c r="AA35" t="s">
        <v>207</v>
      </c>
    </row>
    <row r="36" spans="2:27" x14ac:dyDescent="0.25">
      <c r="B36" t="s">
        <v>155</v>
      </c>
      <c r="C36" t="s">
        <v>154</v>
      </c>
      <c r="D36">
        <v>62</v>
      </c>
      <c r="E36">
        <v>1.2</v>
      </c>
      <c r="F36" s="1">
        <v>43137</v>
      </c>
      <c r="G36">
        <v>6.43</v>
      </c>
      <c r="H36">
        <v>23</v>
      </c>
      <c r="I36">
        <v>106000</v>
      </c>
      <c r="J36">
        <v>16500</v>
      </c>
      <c r="K36">
        <v>826</v>
      </c>
      <c r="L36">
        <v>1530</v>
      </c>
      <c r="M36">
        <v>14</v>
      </c>
      <c r="O36" t="s">
        <v>66</v>
      </c>
      <c r="P36">
        <v>196000</v>
      </c>
      <c r="Q36">
        <v>11.1</v>
      </c>
      <c r="R36" t="s">
        <v>62</v>
      </c>
      <c r="S36">
        <v>313</v>
      </c>
      <c r="T36">
        <v>-1</v>
      </c>
      <c r="U36">
        <v>0.91300000000000003</v>
      </c>
      <c r="V36">
        <v>8.89</v>
      </c>
      <c r="W36" s="5">
        <f t="shared" si="2"/>
        <v>320870</v>
      </c>
      <c r="X36" s="5">
        <f t="shared" si="0"/>
        <v>5541.201715444703</v>
      </c>
      <c r="Y36" s="5">
        <f t="shared" si="6"/>
        <v>5528.6755556307962</v>
      </c>
      <c r="Z36" s="6">
        <f t="shared" si="3"/>
        <v>1.1315536303764125E-3</v>
      </c>
      <c r="AA36" t="s">
        <v>207</v>
      </c>
    </row>
    <row r="37" spans="2:27" x14ac:dyDescent="0.25">
      <c r="B37" t="s">
        <v>156</v>
      </c>
      <c r="C37" t="s">
        <v>156</v>
      </c>
      <c r="D37">
        <v>64</v>
      </c>
      <c r="E37">
        <v>1.21</v>
      </c>
      <c r="F37" s="1">
        <v>43237</v>
      </c>
      <c r="G37">
        <v>6.32</v>
      </c>
      <c r="H37">
        <v>24</v>
      </c>
      <c r="I37">
        <v>78300</v>
      </c>
      <c r="J37">
        <v>25300</v>
      </c>
      <c r="K37">
        <v>926</v>
      </c>
      <c r="L37">
        <v>2590</v>
      </c>
      <c r="M37">
        <v>12</v>
      </c>
      <c r="O37" t="s">
        <v>66</v>
      </c>
      <c r="P37">
        <v>204000</v>
      </c>
      <c r="Q37">
        <v>10.199999999999999</v>
      </c>
      <c r="R37" t="s">
        <v>62</v>
      </c>
      <c r="S37">
        <v>382</v>
      </c>
      <c r="U37">
        <v>0.50800000000000001</v>
      </c>
      <c r="V37">
        <v>11.4</v>
      </c>
      <c r="W37" s="5">
        <f t="shared" si="2"/>
        <v>311128</v>
      </c>
      <c r="X37" s="5">
        <f t="shared" si="0"/>
        <v>4810.7798552223194</v>
      </c>
      <c r="Y37" s="5">
        <f t="shared" si="6"/>
        <v>5754.2936396382811</v>
      </c>
      <c r="Z37" s="6">
        <f t="shared" si="3"/>
        <v>-8.9304990152215769E-2</v>
      </c>
      <c r="AA37" t="s">
        <v>207</v>
      </c>
    </row>
    <row r="38" spans="2:27" x14ac:dyDescent="0.25">
      <c r="B38" t="s">
        <v>157</v>
      </c>
      <c r="C38" t="s">
        <v>156</v>
      </c>
      <c r="D38">
        <v>64</v>
      </c>
      <c r="E38">
        <v>1.21</v>
      </c>
      <c r="F38" s="1">
        <v>43137</v>
      </c>
      <c r="G38">
        <v>6.38</v>
      </c>
      <c r="H38">
        <v>23</v>
      </c>
      <c r="I38">
        <v>105000</v>
      </c>
      <c r="J38">
        <v>24000</v>
      </c>
      <c r="K38">
        <v>920</v>
      </c>
      <c r="L38">
        <v>1660</v>
      </c>
      <c r="M38">
        <v>10</v>
      </c>
      <c r="O38" t="s">
        <v>66</v>
      </c>
      <c r="P38">
        <v>204000</v>
      </c>
      <c r="Q38">
        <v>10.4</v>
      </c>
      <c r="R38" t="s">
        <v>62</v>
      </c>
      <c r="S38">
        <v>357</v>
      </c>
      <c r="T38">
        <v>7.14</v>
      </c>
      <c r="U38" t="s">
        <v>65</v>
      </c>
      <c r="V38">
        <v>10.6</v>
      </c>
      <c r="W38" s="5">
        <f t="shared" si="2"/>
        <v>335590</v>
      </c>
      <c r="X38" s="5">
        <f t="shared" si="0"/>
        <v>5883.0156168050262</v>
      </c>
      <c r="Y38" s="5">
        <f t="shared" si="6"/>
        <v>5754.2608619415369</v>
      </c>
      <c r="Z38" s="6">
        <f t="shared" si="3"/>
        <v>1.1063993804618907E-2</v>
      </c>
      <c r="AA38" t="s">
        <v>207</v>
      </c>
    </row>
    <row r="39" spans="2:27" x14ac:dyDescent="0.25">
      <c r="B39" t="s">
        <v>158</v>
      </c>
      <c r="C39" t="s">
        <v>158</v>
      </c>
      <c r="D39">
        <v>65</v>
      </c>
      <c r="E39">
        <v>1.1599999999999999</v>
      </c>
      <c r="F39" s="1">
        <v>43237</v>
      </c>
      <c r="G39">
        <v>6.46</v>
      </c>
      <c r="H39">
        <v>24</v>
      </c>
      <c r="I39">
        <v>70800</v>
      </c>
      <c r="J39">
        <v>13400</v>
      </c>
      <c r="K39">
        <v>683</v>
      </c>
      <c r="L39">
        <v>1310</v>
      </c>
      <c r="M39">
        <v>8</v>
      </c>
      <c r="O39" t="s">
        <v>66</v>
      </c>
      <c r="P39">
        <v>141000</v>
      </c>
      <c r="Q39">
        <v>6.64</v>
      </c>
      <c r="R39">
        <v>0.29699999999999999</v>
      </c>
      <c r="S39">
        <v>268</v>
      </c>
      <c r="U39" t="s">
        <v>65</v>
      </c>
      <c r="V39">
        <v>7.53</v>
      </c>
      <c r="W39" s="5">
        <f t="shared" si="2"/>
        <v>227201</v>
      </c>
      <c r="X39" s="5">
        <f t="shared" si="0"/>
        <v>3838.0012880039626</v>
      </c>
      <c r="Y39" s="5">
        <f t="shared" si="6"/>
        <v>3977.2275483239964</v>
      </c>
      <c r="Z39" s="6">
        <f t="shared" si="3"/>
        <v>-1.7814738792146522E-2</v>
      </c>
      <c r="AA39" t="s">
        <v>207</v>
      </c>
    </row>
    <row r="40" spans="2:27" x14ac:dyDescent="0.25">
      <c r="B40" t="s">
        <v>159</v>
      </c>
      <c r="C40" t="s">
        <v>158</v>
      </c>
      <c r="D40">
        <v>65</v>
      </c>
      <c r="E40">
        <v>1.1599999999999999</v>
      </c>
      <c r="F40" s="1">
        <v>43137</v>
      </c>
      <c r="G40">
        <v>6.59</v>
      </c>
      <c r="H40">
        <v>23</v>
      </c>
      <c r="I40">
        <v>82700</v>
      </c>
      <c r="J40">
        <v>13400</v>
      </c>
      <c r="K40">
        <v>688</v>
      </c>
      <c r="L40">
        <v>1190</v>
      </c>
      <c r="M40">
        <v>16</v>
      </c>
      <c r="O40" t="s">
        <v>66</v>
      </c>
      <c r="P40">
        <v>161000</v>
      </c>
      <c r="Q40">
        <v>6.85</v>
      </c>
      <c r="R40">
        <v>0.317</v>
      </c>
      <c r="S40">
        <v>257</v>
      </c>
      <c r="T40">
        <v>16.5</v>
      </c>
      <c r="U40" t="s">
        <v>65</v>
      </c>
      <c r="V40">
        <v>7.89</v>
      </c>
      <c r="W40" s="5">
        <f t="shared" si="2"/>
        <v>258994</v>
      </c>
      <c r="X40" s="5">
        <f t="shared" si="0"/>
        <v>4352.9650486821429</v>
      </c>
      <c r="Y40" s="5">
        <f t="shared" si="6"/>
        <v>4541.4858133715425</v>
      </c>
      <c r="Z40" s="6">
        <f t="shared" si="3"/>
        <v>-2.1195323647655865E-2</v>
      </c>
      <c r="AA40" t="s">
        <v>207</v>
      </c>
    </row>
    <row r="41" spans="2:27" x14ac:dyDescent="0.25">
      <c r="B41" t="s">
        <v>160</v>
      </c>
      <c r="C41" t="s">
        <v>161</v>
      </c>
      <c r="D41">
        <v>66</v>
      </c>
      <c r="E41">
        <v>1.19</v>
      </c>
      <c r="F41" s="1">
        <v>43005</v>
      </c>
      <c r="G41">
        <v>6.26</v>
      </c>
      <c r="H41">
        <v>25</v>
      </c>
      <c r="I41">
        <v>103000</v>
      </c>
      <c r="J41">
        <v>21300</v>
      </c>
      <c r="K41">
        <v>1040</v>
      </c>
      <c r="L41">
        <v>4070</v>
      </c>
      <c r="M41">
        <v>8.75</v>
      </c>
      <c r="O41" t="s">
        <v>66</v>
      </c>
      <c r="P41">
        <v>215000</v>
      </c>
      <c r="Q41">
        <v>6.05</v>
      </c>
      <c r="R41">
        <v>0.38600000000000001</v>
      </c>
      <c r="S41">
        <v>385</v>
      </c>
      <c r="T41">
        <v>14</v>
      </c>
      <c r="U41">
        <v>0.42</v>
      </c>
      <c r="V41">
        <v>11.7</v>
      </c>
      <c r="W41" s="5">
        <f t="shared" si="2"/>
        <v>344418.75</v>
      </c>
      <c r="X41" s="5">
        <f t="shared" si="0"/>
        <v>5732.8043551868977</v>
      </c>
      <c r="Y41" s="5">
        <f t="shared" si="6"/>
        <v>6064.5103107243858</v>
      </c>
      <c r="Z41" s="6">
        <f t="shared" si="3"/>
        <v>-2.8117072819627591E-2</v>
      </c>
      <c r="AA41" t="s">
        <v>207</v>
      </c>
    </row>
    <row r="42" spans="2:27" x14ac:dyDescent="0.25">
      <c r="B42" t="s">
        <v>160</v>
      </c>
      <c r="C42" t="s">
        <v>161</v>
      </c>
      <c r="D42">
        <v>66</v>
      </c>
      <c r="E42">
        <v>1.2</v>
      </c>
      <c r="F42" s="1">
        <v>43137</v>
      </c>
      <c r="G42">
        <v>6.26</v>
      </c>
      <c r="H42">
        <v>23</v>
      </c>
      <c r="I42">
        <v>101000</v>
      </c>
      <c r="J42">
        <v>23100</v>
      </c>
      <c r="K42">
        <v>973</v>
      </c>
      <c r="L42">
        <v>1700</v>
      </c>
      <c r="M42">
        <v>10</v>
      </c>
      <c r="O42" t="s">
        <v>66</v>
      </c>
      <c r="P42">
        <v>208000</v>
      </c>
      <c r="Q42">
        <v>5.84</v>
      </c>
      <c r="R42">
        <v>0.34100000000000003</v>
      </c>
      <c r="S42">
        <v>350</v>
      </c>
      <c r="U42" t="s">
        <v>65</v>
      </c>
      <c r="V42">
        <v>14.6</v>
      </c>
      <c r="W42" s="5">
        <f t="shared" si="2"/>
        <v>334783</v>
      </c>
      <c r="X42" s="5">
        <f t="shared" si="0"/>
        <v>5669.4993185445401</v>
      </c>
      <c r="Y42" s="5">
        <f t="shared" si="6"/>
        <v>5867.0862927936514</v>
      </c>
      <c r="Z42" s="6">
        <f t="shared" si="3"/>
        <v>-1.7126988946792217E-2</v>
      </c>
      <c r="AA42" t="s">
        <v>207</v>
      </c>
    </row>
    <row r="44" spans="2:27" x14ac:dyDescent="0.25">
      <c r="J44">
        <f>MAX(J5:J42)</f>
        <v>39800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0-0000-0000-000000000000}">
  <dimension ref="A1:X13"/>
  <sheetViews>
    <sheetView workbookViewId="0"/>
  </sheetViews>
  <sheetFormatPr defaultRowHeight="15" x14ac:dyDescent="0.25"/>
  <sheetData>
    <row r="1" spans="1:24" x14ac:dyDescent="0.25">
      <c r="A1" t="s">
        <v>174</v>
      </c>
    </row>
    <row r="3" spans="1:24" x14ac:dyDescent="0.25">
      <c r="B3" t="s">
        <v>22</v>
      </c>
      <c r="C3" t="s">
        <v>23</v>
      </c>
      <c r="D3" t="s">
        <v>24</v>
      </c>
      <c r="E3" t="s">
        <v>32</v>
      </c>
      <c r="F3" t="s">
        <v>27</v>
      </c>
      <c r="G3" t="s">
        <v>25</v>
      </c>
      <c r="H3" t="s">
        <v>26</v>
      </c>
      <c r="I3" t="s">
        <v>28</v>
      </c>
      <c r="J3" t="s">
        <v>29</v>
      </c>
      <c r="K3" t="s">
        <v>30</v>
      </c>
      <c r="L3" t="s">
        <v>31</v>
      </c>
      <c r="M3" t="s">
        <v>35</v>
      </c>
      <c r="N3" t="s">
        <v>36</v>
      </c>
      <c r="O3" t="s">
        <v>38</v>
      </c>
      <c r="P3" t="s">
        <v>37</v>
      </c>
      <c r="Q3" t="s">
        <v>33</v>
      </c>
      <c r="R3" t="s">
        <v>34</v>
      </c>
      <c r="S3" t="s">
        <v>39</v>
      </c>
      <c r="T3" t="s">
        <v>40</v>
      </c>
      <c r="U3" t="s">
        <v>45</v>
      </c>
      <c r="V3" t="s">
        <v>46</v>
      </c>
      <c r="W3" t="s">
        <v>47</v>
      </c>
    </row>
    <row r="4" spans="1:24" x14ac:dyDescent="0.25">
      <c r="C4" t="s">
        <v>43</v>
      </c>
      <c r="F4" t="s">
        <v>41</v>
      </c>
      <c r="G4" t="s">
        <v>41</v>
      </c>
      <c r="H4" t="s">
        <v>41</v>
      </c>
      <c r="I4" t="s">
        <v>41</v>
      </c>
      <c r="J4" t="s">
        <v>41</v>
      </c>
      <c r="K4" t="s">
        <v>41</v>
      </c>
      <c r="L4" t="s">
        <v>41</v>
      </c>
      <c r="M4" t="s">
        <v>41</v>
      </c>
      <c r="N4" t="s">
        <v>41</v>
      </c>
      <c r="O4" t="s">
        <v>41</v>
      </c>
      <c r="P4" t="s">
        <v>41</v>
      </c>
      <c r="Q4" t="s">
        <v>41</v>
      </c>
      <c r="R4" t="s">
        <v>41</v>
      </c>
      <c r="S4" t="s">
        <v>41</v>
      </c>
      <c r="T4" t="s">
        <v>42</v>
      </c>
      <c r="X4" s="3"/>
    </row>
    <row r="5" spans="1:24" x14ac:dyDescent="0.25">
      <c r="B5" t="s">
        <v>176</v>
      </c>
      <c r="C5">
        <v>79</v>
      </c>
      <c r="D5" s="1">
        <v>1365</v>
      </c>
      <c r="F5">
        <v>73</v>
      </c>
      <c r="G5">
        <v>19</v>
      </c>
      <c r="H5">
        <v>5</v>
      </c>
      <c r="J5">
        <v>147.62</v>
      </c>
      <c r="K5">
        <v>51</v>
      </c>
      <c r="L5">
        <v>38</v>
      </c>
      <c r="T5">
        <v>334</v>
      </c>
      <c r="U5">
        <f>(F5/22.98977)+(G5/20.04)+(H5/12.1525)+(I5/39.098)</f>
        <v>4.5348671411214427</v>
      </c>
      <c r="V5">
        <f>(J5/61.0171)+(K5/48.0288)+(L5/35.453)</f>
        <v>4.5530262720423904</v>
      </c>
      <c r="W5">
        <f>(U5-V5)/(U5+V5)</f>
        <v>-1.9981672424375196E-3</v>
      </c>
    </row>
    <row r="6" spans="1:24" x14ac:dyDescent="0.25">
      <c r="B6" t="s">
        <v>180</v>
      </c>
      <c r="C6">
        <v>83</v>
      </c>
      <c r="D6" s="1">
        <v>11738</v>
      </c>
      <c r="T6">
        <v>300</v>
      </c>
    </row>
    <row r="7" spans="1:24" x14ac:dyDescent="0.25">
      <c r="B7" t="s">
        <v>180</v>
      </c>
      <c r="C7">
        <v>83</v>
      </c>
      <c r="D7" s="1">
        <v>19854</v>
      </c>
      <c r="E7">
        <v>7.9</v>
      </c>
      <c r="F7">
        <v>55</v>
      </c>
      <c r="G7">
        <v>28</v>
      </c>
      <c r="H7">
        <v>9</v>
      </c>
      <c r="I7">
        <v>5</v>
      </c>
      <c r="J7">
        <v>134.19999999999999</v>
      </c>
      <c r="K7">
        <v>40</v>
      </c>
      <c r="L7">
        <v>58</v>
      </c>
      <c r="N7">
        <v>0.35</v>
      </c>
      <c r="O7">
        <v>1</v>
      </c>
      <c r="Q7">
        <v>2.5</v>
      </c>
      <c r="T7">
        <v>339</v>
      </c>
      <c r="U7">
        <f>(F7/22.98977)+(G7/20.04)+(H7/12.1525)+(I7/39.098)</f>
        <v>4.6580461560471846</v>
      </c>
      <c r="V7">
        <f>(J7/61.0171)+(K7/48.0288)+(L7/35.453)</f>
        <v>4.6681858320333394</v>
      </c>
      <c r="W7">
        <f>(U7-V7)/(U7+V7)</f>
        <v>-1.0872210769701884E-3</v>
      </c>
    </row>
    <row r="8" spans="1:24" x14ac:dyDescent="0.25">
      <c r="B8" t="s">
        <v>180</v>
      </c>
      <c r="C8">
        <v>83</v>
      </c>
      <c r="D8" s="1">
        <v>19982</v>
      </c>
      <c r="E8">
        <v>8.1</v>
      </c>
      <c r="F8">
        <v>54</v>
      </c>
      <c r="G8">
        <v>29</v>
      </c>
      <c r="H8">
        <v>11</v>
      </c>
      <c r="I8">
        <v>6</v>
      </c>
      <c r="J8">
        <v>128.1</v>
      </c>
      <c r="K8">
        <v>39</v>
      </c>
      <c r="L8">
        <v>41</v>
      </c>
      <c r="N8">
        <v>0.35</v>
      </c>
      <c r="O8">
        <v>1.1000000000000001</v>
      </c>
      <c r="Q8">
        <v>19</v>
      </c>
      <c r="T8">
        <v>295</v>
      </c>
      <c r="U8">
        <f>(F8/22.98977)+(G8/20.04)+(H8/12.1525)+(I8/39.098)</f>
        <v>4.8546006939332793</v>
      </c>
      <c r="V8">
        <f>(J8/61.0171)+(K8/48.0288)+(L8/35.453)</f>
        <v>4.0678849350137352</v>
      </c>
      <c r="W8">
        <f>(U8-V8)/(U8+V8)</f>
        <v>8.8172264056914848E-2</v>
      </c>
    </row>
    <row r="9" spans="1:24" x14ac:dyDescent="0.25">
      <c r="B9" t="s">
        <v>180</v>
      </c>
      <c r="C9">
        <v>83</v>
      </c>
      <c r="D9" s="1">
        <v>20746</v>
      </c>
      <c r="E9">
        <v>7.5</v>
      </c>
      <c r="J9">
        <v>132.97999999999999</v>
      </c>
      <c r="L9">
        <v>50</v>
      </c>
    </row>
    <row r="10" spans="1:24" x14ac:dyDescent="0.25">
      <c r="B10" t="s">
        <v>180</v>
      </c>
      <c r="C10">
        <v>83</v>
      </c>
      <c r="D10" s="1">
        <v>21432</v>
      </c>
      <c r="E10">
        <v>7.8</v>
      </c>
      <c r="F10">
        <v>55</v>
      </c>
      <c r="G10">
        <v>25</v>
      </c>
      <c r="H10">
        <v>11</v>
      </c>
      <c r="I10">
        <v>5</v>
      </c>
      <c r="J10">
        <v>134.19999999999999</v>
      </c>
      <c r="K10">
        <v>34</v>
      </c>
      <c r="L10">
        <v>50</v>
      </c>
      <c r="N10">
        <v>0.6</v>
      </c>
      <c r="O10">
        <v>0.7</v>
      </c>
      <c r="Q10">
        <v>12</v>
      </c>
      <c r="R10">
        <v>42</v>
      </c>
      <c r="T10">
        <v>332</v>
      </c>
      <c r="U10">
        <f>(F10/22.98977)+(G10/20.04)+(H10/12.1525)+(I10/39.098)</f>
        <v>4.672920747534854</v>
      </c>
      <c r="V10">
        <f>(J10/61.0171)+(K10/48.0288)+(L10/35.453)</f>
        <v>4.3176099253560958</v>
      </c>
      <c r="W10">
        <f>(U10-V10)/(U10+V10)</f>
        <v>3.9520561700559356E-2</v>
      </c>
    </row>
    <row r="11" spans="1:24" x14ac:dyDescent="0.25">
      <c r="B11" t="s">
        <v>180</v>
      </c>
      <c r="C11">
        <v>83</v>
      </c>
      <c r="D11" s="1">
        <v>22790</v>
      </c>
      <c r="E11">
        <v>8.1999999999999993</v>
      </c>
      <c r="F11">
        <v>53</v>
      </c>
      <c r="G11">
        <v>30</v>
      </c>
      <c r="H11">
        <v>8</v>
      </c>
      <c r="I11">
        <v>5</v>
      </c>
      <c r="J11">
        <v>142.74</v>
      </c>
      <c r="K11">
        <v>36</v>
      </c>
      <c r="L11">
        <v>45</v>
      </c>
      <c r="N11">
        <v>0.34</v>
      </c>
      <c r="O11">
        <v>1.1000000000000001</v>
      </c>
      <c r="Q11">
        <v>15</v>
      </c>
      <c r="R11">
        <v>40</v>
      </c>
      <c r="T11">
        <v>316</v>
      </c>
      <c r="U11">
        <f>(F11/22.98977)+(G11/20.04)+(H11/12.1525)+(I11/39.098)</f>
        <v>4.5885637444056373</v>
      </c>
      <c r="V11">
        <f>(J11/61.0171)+(K11/48.0288)+(L11/35.453)</f>
        <v>4.3581805835456224</v>
      </c>
      <c r="W11">
        <f>(U11-V11)/(U11+V11)</f>
        <v>2.5750502352040607E-2</v>
      </c>
    </row>
    <row r="12" spans="1:24" x14ac:dyDescent="0.25">
      <c r="B12" t="s">
        <v>182</v>
      </c>
      <c r="C12">
        <v>115</v>
      </c>
      <c r="D12" s="1">
        <v>3923</v>
      </c>
      <c r="F12">
        <v>150</v>
      </c>
      <c r="G12">
        <v>64</v>
      </c>
      <c r="H12">
        <v>7</v>
      </c>
      <c r="I12" s="2">
        <v>5</v>
      </c>
      <c r="J12" s="2">
        <v>140</v>
      </c>
      <c r="K12">
        <v>159</v>
      </c>
      <c r="L12">
        <v>166</v>
      </c>
      <c r="T12">
        <v>615</v>
      </c>
      <c r="U12">
        <f>(F12/22.98977)+(G12/20.04)+(H12/12.1525)+(I12/39.098)</f>
        <v>10.422150897046215</v>
      </c>
      <c r="V12">
        <f>(J12/61.0171)+(K12/48.0288)+(L12/35.453)</f>
        <v>10.287207844229588</v>
      </c>
      <c r="W12">
        <f>(U12-V12)/(U12+V12)</f>
        <v>6.5160420707606201E-3</v>
      </c>
    </row>
    <row r="13" spans="1:24" x14ac:dyDescent="0.25">
      <c r="B13" t="s">
        <v>177</v>
      </c>
      <c r="C13">
        <v>80</v>
      </c>
      <c r="D13" s="1">
        <v>29949</v>
      </c>
      <c r="E13">
        <v>7.8</v>
      </c>
      <c r="F13">
        <v>60</v>
      </c>
      <c r="G13">
        <v>117</v>
      </c>
      <c r="H13">
        <v>8.3000000000000007</v>
      </c>
      <c r="I13">
        <v>1.4</v>
      </c>
      <c r="J13">
        <v>134.19999999999999</v>
      </c>
      <c r="K13">
        <v>90</v>
      </c>
      <c r="L13">
        <v>150</v>
      </c>
      <c r="N13">
        <v>0.46</v>
      </c>
      <c r="O13">
        <v>1.3</v>
      </c>
      <c r="T13">
        <v>621</v>
      </c>
      <c r="U13">
        <f>(F13/22.98977)+(G13/20.04)+(H13/12.1525)+(I13/39.098)</f>
        <v>9.166974322122563</v>
      </c>
      <c r="V13">
        <f>(J13/61.0171)+(K13/48.0288)+(L13/35.453)</f>
        <v>8.3042127830737655</v>
      </c>
      <c r="W13">
        <f>(U13-V13)/(U13+V13)</f>
        <v>4.9381964365328823E-2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0-0000-0000-000000000000}">
  <dimension ref="A1:AE8"/>
  <sheetViews>
    <sheetView workbookViewId="0"/>
  </sheetViews>
  <sheetFormatPr defaultRowHeight="15" x14ac:dyDescent="0.25"/>
  <sheetData>
    <row r="1" spans="1:31" x14ac:dyDescent="0.25">
      <c r="A1" t="s">
        <v>187</v>
      </c>
      <c r="B1" s="5"/>
    </row>
    <row r="2" spans="1:31" x14ac:dyDescent="0.25">
      <c r="B2" s="5"/>
    </row>
    <row r="3" spans="1:31" x14ac:dyDescent="0.25">
      <c r="A3" t="s">
        <v>171</v>
      </c>
      <c r="B3" s="5" t="s">
        <v>171</v>
      </c>
      <c r="C3" t="s">
        <v>22</v>
      </c>
      <c r="D3" t="s">
        <v>23</v>
      </c>
      <c r="E3" t="s">
        <v>24</v>
      </c>
      <c r="F3" t="s">
        <v>32</v>
      </c>
      <c r="G3" t="s">
        <v>52</v>
      </c>
      <c r="H3" t="s">
        <v>27</v>
      </c>
      <c r="I3" t="s">
        <v>25</v>
      </c>
      <c r="J3" t="s">
        <v>26</v>
      </c>
      <c r="K3" t="s">
        <v>28</v>
      </c>
      <c r="L3" t="s">
        <v>29</v>
      </c>
      <c r="M3" t="s">
        <v>30</v>
      </c>
      <c r="N3" t="s">
        <v>31</v>
      </c>
      <c r="O3" t="s">
        <v>35</v>
      </c>
      <c r="P3" t="s">
        <v>36</v>
      </c>
      <c r="Q3" t="s">
        <v>38</v>
      </c>
      <c r="R3" t="s">
        <v>37</v>
      </c>
      <c r="S3" t="s">
        <v>33</v>
      </c>
      <c r="T3" t="s">
        <v>34</v>
      </c>
      <c r="U3" t="s">
        <v>39</v>
      </c>
      <c r="V3" t="s">
        <v>40</v>
      </c>
      <c r="W3" t="s">
        <v>45</v>
      </c>
      <c r="X3" t="s">
        <v>46</v>
      </c>
      <c r="Y3" t="s">
        <v>47</v>
      </c>
      <c r="AC3" t="s">
        <v>204</v>
      </c>
      <c r="AE3" t="s">
        <v>206</v>
      </c>
    </row>
    <row r="4" spans="1:31" x14ac:dyDescent="0.25">
      <c r="A4" t="s">
        <v>172</v>
      </c>
      <c r="B4" s="5" t="s">
        <v>170</v>
      </c>
      <c r="D4" t="s">
        <v>43</v>
      </c>
      <c r="H4" t="s">
        <v>41</v>
      </c>
      <c r="I4" t="s">
        <v>41</v>
      </c>
      <c r="J4" t="s">
        <v>41</v>
      </c>
      <c r="K4" t="s">
        <v>41</v>
      </c>
      <c r="L4" t="s">
        <v>41</v>
      </c>
      <c r="M4" t="s">
        <v>41</v>
      </c>
      <c r="N4" t="s">
        <v>41</v>
      </c>
      <c r="O4" t="s">
        <v>41</v>
      </c>
      <c r="P4" t="s">
        <v>41</v>
      </c>
      <c r="Q4" t="s">
        <v>41</v>
      </c>
      <c r="R4" t="s">
        <v>41</v>
      </c>
      <c r="S4" t="s">
        <v>41</v>
      </c>
      <c r="T4" t="s">
        <v>41</v>
      </c>
      <c r="U4" t="s">
        <v>41</v>
      </c>
      <c r="V4" t="s">
        <v>42</v>
      </c>
      <c r="AC4" t="s">
        <v>205</v>
      </c>
      <c r="AD4" s="3"/>
      <c r="AE4" t="s">
        <v>205</v>
      </c>
    </row>
    <row r="5" spans="1:31" x14ac:dyDescent="0.25">
      <c r="A5">
        <v>75</v>
      </c>
      <c r="B5" s="5">
        <f>A5*0.3048</f>
        <v>22.86</v>
      </c>
      <c r="C5" t="s">
        <v>196</v>
      </c>
      <c r="D5">
        <v>113</v>
      </c>
      <c r="E5" s="1">
        <v>28598</v>
      </c>
      <c r="F5">
        <v>5.8</v>
      </c>
      <c r="G5">
        <v>24.3</v>
      </c>
      <c r="H5">
        <v>81000</v>
      </c>
      <c r="I5">
        <v>370</v>
      </c>
      <c r="J5">
        <v>110</v>
      </c>
      <c r="K5">
        <v>360</v>
      </c>
      <c r="L5">
        <v>50</v>
      </c>
      <c r="M5">
        <v>3800</v>
      </c>
      <c r="N5">
        <v>130000</v>
      </c>
      <c r="O5">
        <v>0.72</v>
      </c>
      <c r="P5">
        <v>1.1000000000000001</v>
      </c>
      <c r="Q5">
        <v>0.4</v>
      </c>
      <c r="R5">
        <v>5.0999999999999996</v>
      </c>
      <c r="S5">
        <v>0.04</v>
      </c>
      <c r="T5">
        <v>7</v>
      </c>
      <c r="U5">
        <v>1.7</v>
      </c>
      <c r="V5">
        <v>172000</v>
      </c>
      <c r="W5">
        <f>(H5/22.98977)+(I5/20.04)+(J5/12.1525)+(K5/39.098)</f>
        <v>3560.0285771957565</v>
      </c>
      <c r="X5">
        <f>(L5/61.0171)+(M5/48.0288)+(N5/35.453)</f>
        <v>3746.7651402618844</v>
      </c>
      <c r="Y5">
        <f>(W5-X5)/(W5+X5)</f>
        <v>-2.5556566982309979E-2</v>
      </c>
      <c r="Z5">
        <f>POWER(J5,0.5)</f>
        <v>10.488088481701515</v>
      </c>
      <c r="AA5">
        <f>Z5/O5</f>
        <v>14.566789557918773</v>
      </c>
      <c r="AB5">
        <f>LOG10(AA5)+5.47</f>
        <v>6.6333638461478444</v>
      </c>
      <c r="AC5">
        <f>(2200/AB5)-273</f>
        <v>58.656765862103782</v>
      </c>
      <c r="AD5">
        <f>LOG(H5/K5)</f>
        <v>2.3521825181113627</v>
      </c>
      <c r="AE5">
        <f t="shared" ref="AE5:AE8" si="0">(1217/(AD5+1.483))-273</f>
        <v>44.325184460663479</v>
      </c>
    </row>
    <row r="6" spans="1:31" x14ac:dyDescent="0.25">
      <c r="A6">
        <v>504</v>
      </c>
      <c r="B6" s="5">
        <f>A6*0.3048</f>
        <v>153.61920000000001</v>
      </c>
      <c r="C6" t="s">
        <v>197</v>
      </c>
      <c r="D6">
        <v>113</v>
      </c>
      <c r="E6" s="1">
        <v>28599</v>
      </c>
      <c r="F6">
        <v>7.9</v>
      </c>
      <c r="G6">
        <v>30.6</v>
      </c>
      <c r="H6">
        <v>660</v>
      </c>
      <c r="I6">
        <v>34</v>
      </c>
      <c r="J6">
        <v>1.7</v>
      </c>
      <c r="K6">
        <v>5.5</v>
      </c>
      <c r="L6">
        <v>93</v>
      </c>
      <c r="M6">
        <v>620</v>
      </c>
      <c r="N6">
        <v>380</v>
      </c>
      <c r="O6">
        <v>0.18</v>
      </c>
      <c r="P6">
        <v>1.4</v>
      </c>
      <c r="Q6">
        <v>6.4</v>
      </c>
      <c r="R6">
        <v>1.9</v>
      </c>
      <c r="S6">
        <v>0.01</v>
      </c>
      <c r="T6">
        <v>24</v>
      </c>
      <c r="U6">
        <v>0.16</v>
      </c>
      <c r="V6">
        <v>1890</v>
      </c>
      <c r="W6">
        <f t="shared" ref="W6:W8" si="1">(H6/22.98977)+(I6/20.04)+(J6/12.1525)+(K6/39.098)</f>
        <v>30.685589035694473</v>
      </c>
      <c r="X6">
        <f t="shared" ref="X6:X8" si="2">(L6/61.0171)+(M6/48.0288)+(N6/35.453)</f>
        <v>25.151500143426453</v>
      </c>
      <c r="Y6">
        <f t="shared" ref="Y6:Y8" si="3">(W6-X6)/(W6+X6)</f>
        <v>9.9111342901760241E-2</v>
      </c>
      <c r="Z6">
        <f t="shared" ref="Z6:Z8" si="4">POWER(J6,0.5)</f>
        <v>1.3038404810405297</v>
      </c>
      <c r="AA6">
        <f t="shared" ref="AA6:AA8" si="5">Z6/O6</f>
        <v>7.2435582280029429</v>
      </c>
      <c r="AB6">
        <f t="shared" ref="AB6:AB8" si="6">LOG10(AA6)+5.47</f>
        <v>6.3299519555858303</v>
      </c>
      <c r="AC6">
        <f t="shared" ref="AC6:AC8" si="7">(2200/AB6)-273</f>
        <v>74.553980731026286</v>
      </c>
      <c r="AD6">
        <f t="shared" ref="AD6:AD8" si="8">LOG(H6/K6)</f>
        <v>2.0791812460476247</v>
      </c>
      <c r="AE6">
        <f t="shared" si="0"/>
        <v>68.644603668133868</v>
      </c>
    </row>
    <row r="7" spans="1:31" x14ac:dyDescent="0.25">
      <c r="A7">
        <v>128</v>
      </c>
      <c r="B7" s="5">
        <f>A7*0.3048</f>
        <v>39.014400000000002</v>
      </c>
      <c r="C7" t="s">
        <v>198</v>
      </c>
      <c r="D7">
        <v>114</v>
      </c>
      <c r="E7" s="1">
        <v>28605</v>
      </c>
      <c r="F7">
        <v>7.6</v>
      </c>
      <c r="G7">
        <v>23.8</v>
      </c>
      <c r="H7">
        <v>98000</v>
      </c>
      <c r="I7">
        <v>82</v>
      </c>
      <c r="J7">
        <v>72</v>
      </c>
      <c r="K7">
        <v>870</v>
      </c>
      <c r="L7">
        <v>171</v>
      </c>
      <c r="M7">
        <v>31000</v>
      </c>
      <c r="N7">
        <v>140000</v>
      </c>
      <c r="O7">
        <v>4.0999999999999996</v>
      </c>
      <c r="P7">
        <v>3.9</v>
      </c>
      <c r="Q7">
        <v>2.6</v>
      </c>
      <c r="R7">
        <v>0.79</v>
      </c>
      <c r="S7">
        <v>0.09</v>
      </c>
      <c r="T7">
        <v>8</v>
      </c>
      <c r="U7">
        <v>1.2</v>
      </c>
      <c r="V7">
        <v>187000</v>
      </c>
      <c r="W7">
        <f t="shared" si="1"/>
        <v>4295.03387000976</v>
      </c>
      <c r="X7">
        <f t="shared" si="2"/>
        <v>4597.138638589523</v>
      </c>
      <c r="Y7">
        <f t="shared" si="3"/>
        <v>-3.3974236137187946E-2</v>
      </c>
      <c r="Z7">
        <f t="shared" si="4"/>
        <v>8.4852813742385695</v>
      </c>
      <c r="AA7">
        <f t="shared" si="5"/>
        <v>2.0695808229850172</v>
      </c>
      <c r="AB7">
        <f t="shared" si="6"/>
        <v>5.7858823914958988</v>
      </c>
      <c r="AC7">
        <f t="shared" si="7"/>
        <v>107.23586570538737</v>
      </c>
      <c r="AD7">
        <f t="shared" si="8"/>
        <v>2.0517068230738764</v>
      </c>
      <c r="AE7">
        <f t="shared" si="0"/>
        <v>71.300124710672321</v>
      </c>
    </row>
    <row r="8" spans="1:31" x14ac:dyDescent="0.25">
      <c r="A8">
        <v>503</v>
      </c>
      <c r="B8" s="5">
        <f>A8*0.3048</f>
        <v>153.31440000000001</v>
      </c>
      <c r="C8" t="s">
        <v>199</v>
      </c>
      <c r="D8">
        <v>114</v>
      </c>
      <c r="E8" s="1">
        <v>28605</v>
      </c>
      <c r="F8">
        <v>7.8</v>
      </c>
      <c r="G8">
        <v>25.3</v>
      </c>
      <c r="H8">
        <v>73000</v>
      </c>
      <c r="I8">
        <v>140</v>
      </c>
      <c r="J8">
        <v>78</v>
      </c>
      <c r="K8">
        <v>650</v>
      </c>
      <c r="L8">
        <v>122</v>
      </c>
      <c r="M8">
        <v>24000</v>
      </c>
      <c r="N8">
        <v>110000</v>
      </c>
      <c r="O8">
        <v>3.8</v>
      </c>
      <c r="P8">
        <v>3</v>
      </c>
      <c r="Q8">
        <v>2</v>
      </c>
      <c r="R8">
        <v>1.5</v>
      </c>
      <c r="S8">
        <v>7.0000000000000007E-2</v>
      </c>
      <c r="T8">
        <v>4</v>
      </c>
      <c r="U8">
        <v>1.7</v>
      </c>
      <c r="V8">
        <v>151000</v>
      </c>
      <c r="W8">
        <f t="shared" si="1"/>
        <v>3205.3547246453249</v>
      </c>
      <c r="X8">
        <f t="shared" si="2"/>
        <v>3604.3989678265871</v>
      </c>
      <c r="Y8">
        <f t="shared" si="3"/>
        <v>-5.8598924601693012E-2</v>
      </c>
      <c r="Z8">
        <f t="shared" si="4"/>
        <v>8.8317608663278477</v>
      </c>
      <c r="AA8">
        <f t="shared" si="5"/>
        <v>2.3241475964020655</v>
      </c>
      <c r="AB8">
        <f t="shared" si="6"/>
        <v>5.83626370472843</v>
      </c>
      <c r="AC8">
        <f t="shared" si="7"/>
        <v>103.95349478770157</v>
      </c>
      <c r="AD8">
        <f t="shared" si="8"/>
        <v>2.0504095034776002</v>
      </c>
      <c r="AE8">
        <f t="shared" si="0"/>
        <v>71.426537258764426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Read Me File</vt:lpstr>
      <vt:lpstr>Site IDs for Figures 3-5</vt:lpstr>
      <vt:lpstr>Historic Bristol Dry Lake (BDL)</vt:lpstr>
      <vt:lpstr>BDL EW wells</vt:lpstr>
      <vt:lpstr>BDL Alluvial fan wells</vt:lpstr>
      <vt:lpstr>Historic Cadiz Dry Lake (CDL)</vt:lpstr>
      <vt:lpstr>Cadiz Brine wells</vt:lpstr>
      <vt:lpstr>Cadiz Alluvial fan wells</vt:lpstr>
      <vt:lpstr>Historic Danby Dry Lake (DDL)</vt:lpstr>
      <vt:lpstr>Danby Alluvial Fan wells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Joshua A Lee OU</dc:creator>
  <cp:lastModifiedBy>Joshua A Lee OU</cp:lastModifiedBy>
  <dcterms:created xsi:type="dcterms:W3CDTF">2019-11-01T16:44:36Z</dcterms:created>
  <dcterms:modified xsi:type="dcterms:W3CDTF">2019-11-21T05:22:30Z</dcterms:modified>
</cp:coreProperties>
</file>