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snyder\Box Sync\Research\ACL\Soccer fatigue project\Data and stats\"/>
    </mc:Choice>
  </mc:AlternateContent>
  <bookViews>
    <workbookView xWindow="11508" yWindow="0" windowWidth="11532" windowHeight="6132"/>
  </bookViews>
  <sheets>
    <sheet name="Alldata sort by miles" sheetId="1" r:id="rId1"/>
    <sheet name="Sheet1" sheetId="13" r:id="rId2"/>
    <sheet name="Alldata sort by Decel" sheetId="12" r:id="rId3"/>
    <sheet name="MVIC pregame 1" sheetId="4" r:id="rId4"/>
    <sheet name="MVIC postgame 1" sheetId="6" r:id="rId5"/>
    <sheet name="MVIC pregame 2" sheetId="7" r:id="rId6"/>
    <sheet name="MVIC postgame 2" sheetId="8" r:id="rId7"/>
    <sheet name="VJ" sheetId="2" r:id="rId8"/>
    <sheet name="M-K" sheetId="3" r:id="rId9"/>
    <sheet name="MoCap" sheetId="5" r:id="rId10"/>
    <sheet name="Sheet6" sheetId="11" r:id="rId1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O30" i="1"/>
  <c r="O29" i="1"/>
  <c r="O28" i="1"/>
  <c r="O27" i="1"/>
  <c r="Y31" i="1" l="1"/>
  <c r="Y30" i="1"/>
  <c r="Y29" i="1"/>
  <c r="Y28" i="1"/>
  <c r="Y27" i="1"/>
  <c r="X31" i="1"/>
  <c r="X30" i="1"/>
  <c r="X29" i="1"/>
  <c r="X28" i="1"/>
  <c r="X27" i="1"/>
  <c r="V27" i="1"/>
  <c r="W31" i="1"/>
  <c r="W30" i="1"/>
  <c r="W29" i="1"/>
  <c r="W28" i="1"/>
  <c r="W27" i="1"/>
  <c r="V31" i="1"/>
  <c r="V30" i="1"/>
  <c r="V29" i="1"/>
  <c r="V28" i="1"/>
  <c r="S16" i="1" l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Q16" i="1"/>
  <c r="Q15" i="1"/>
  <c r="Q14" i="1"/>
  <c r="Q13" i="1"/>
  <c r="Q28" i="1" s="1"/>
  <c r="Q12" i="1"/>
  <c r="Q11" i="1"/>
  <c r="Q10" i="1"/>
  <c r="Q9" i="1"/>
  <c r="Q8" i="1"/>
  <c r="Q7" i="1"/>
  <c r="Q6" i="1"/>
  <c r="Q5" i="1"/>
  <c r="Q27" i="1" s="1"/>
  <c r="Q4" i="1"/>
  <c r="Q3" i="1"/>
  <c r="R31" i="1"/>
  <c r="R30" i="1"/>
  <c r="N31" i="1"/>
  <c r="N30" i="1"/>
  <c r="AD31" i="1"/>
  <c r="AD30" i="1"/>
  <c r="AC31" i="1"/>
  <c r="AC30" i="1"/>
  <c r="AA31" i="1"/>
  <c r="AA30" i="1"/>
  <c r="Z31" i="1"/>
  <c r="Z30" i="1"/>
  <c r="L31" i="1"/>
  <c r="L30" i="1"/>
  <c r="K31" i="1"/>
  <c r="K30" i="1"/>
  <c r="S27" i="1" l="1"/>
  <c r="S28" i="1"/>
  <c r="Q30" i="1"/>
  <c r="Q31" i="1"/>
  <c r="S30" i="1"/>
  <c r="S31" i="1"/>
  <c r="AD27" i="1"/>
  <c r="BF29" i="1" l="1"/>
  <c r="BF27" i="1"/>
  <c r="D27" i="1" l="1"/>
  <c r="D29" i="1"/>
  <c r="BW31" i="1" l="1"/>
  <c r="BU31" i="1"/>
  <c r="BW30" i="1"/>
  <c r="BU30" i="1"/>
  <c r="BK31" i="1"/>
  <c r="BI31" i="1"/>
  <c r="BK30" i="1"/>
  <c r="BI30" i="1"/>
  <c r="BF31" i="1"/>
  <c r="BF30" i="1"/>
  <c r="AZ31" i="1"/>
  <c r="AY31" i="1"/>
  <c r="AX31" i="1"/>
  <c r="AW31" i="1"/>
  <c r="AZ30" i="1"/>
  <c r="AY30" i="1"/>
  <c r="AX30" i="1"/>
  <c r="AW30" i="1"/>
  <c r="AR31" i="1"/>
  <c r="AR30" i="1"/>
  <c r="AR29" i="1"/>
  <c r="AQ31" i="1"/>
  <c r="AQ30" i="1"/>
  <c r="AQ29" i="1"/>
  <c r="AP31" i="1"/>
  <c r="AP30" i="1"/>
  <c r="AP29" i="1"/>
  <c r="AO31" i="1"/>
  <c r="AO30" i="1"/>
  <c r="F26" i="1" l="1"/>
  <c r="F25" i="1"/>
  <c r="D26" i="1"/>
  <c r="D25" i="1"/>
  <c r="F31" i="1"/>
  <c r="F30" i="1"/>
  <c r="D31" i="1"/>
  <c r="D30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3" i="1"/>
  <c r="E29" i="1" l="1"/>
  <c r="E26" i="1"/>
  <c r="E27" i="1"/>
  <c r="E28" i="1"/>
  <c r="E30" i="1"/>
  <c r="E31" i="1"/>
  <c r="E25" i="1"/>
  <c r="R25" i="12"/>
  <c r="N26" i="12"/>
  <c r="BN27" i="12"/>
  <c r="BL27" i="12"/>
  <c r="BJ27" i="12"/>
  <c r="BH27" i="12"/>
  <c r="BB27" i="12"/>
  <c r="AZ27" i="12"/>
  <c r="AX27" i="12"/>
  <c r="AW27" i="12"/>
  <c r="AV27" i="12"/>
  <c r="AQ27" i="12"/>
  <c r="AP27" i="12"/>
  <c r="AO27" i="12"/>
  <c r="AN27" i="12"/>
  <c r="AI27" i="12"/>
  <c r="AH27" i="12"/>
  <c r="AG27" i="12"/>
  <c r="AF27" i="12"/>
  <c r="AE27" i="12"/>
  <c r="AD27" i="12"/>
  <c r="AC27" i="12"/>
  <c r="AB27" i="12"/>
  <c r="AA27" i="12"/>
  <c r="Z27" i="12"/>
  <c r="Y27" i="12"/>
  <c r="X27" i="12"/>
  <c r="W27" i="12"/>
  <c r="L27" i="12"/>
  <c r="BN26" i="12"/>
  <c r="BL26" i="12"/>
  <c r="BJ26" i="12"/>
  <c r="BH26" i="12"/>
  <c r="BB26" i="12"/>
  <c r="AZ26" i="12"/>
  <c r="AX26" i="12"/>
  <c r="AW26" i="12"/>
  <c r="AV26" i="12"/>
  <c r="AQ26" i="12"/>
  <c r="AP26" i="12"/>
  <c r="AO26" i="12"/>
  <c r="AN26" i="12"/>
  <c r="AI26" i="12"/>
  <c r="AH26" i="12"/>
  <c r="AG26" i="12"/>
  <c r="AF26" i="12"/>
  <c r="U26" i="12"/>
  <c r="T26" i="12"/>
  <c r="R26" i="12"/>
  <c r="Q26" i="12"/>
  <c r="O26" i="12"/>
  <c r="L26" i="12"/>
  <c r="BN25" i="12"/>
  <c r="BL25" i="12"/>
  <c r="BJ25" i="12"/>
  <c r="BH25" i="12"/>
  <c r="BB25" i="12"/>
  <c r="AZ25" i="12"/>
  <c r="AX25" i="12"/>
  <c r="AW25" i="12"/>
  <c r="AV25" i="12"/>
  <c r="AQ25" i="12"/>
  <c r="AP25" i="12"/>
  <c r="AO25" i="12"/>
  <c r="AN25" i="12"/>
  <c r="AI25" i="12"/>
  <c r="AH25" i="12"/>
  <c r="AG25" i="12"/>
  <c r="AF25" i="12"/>
  <c r="U25" i="12"/>
  <c r="T25" i="12"/>
  <c r="Q25" i="12"/>
  <c r="O25" i="12"/>
  <c r="N25" i="12"/>
  <c r="L25" i="12"/>
  <c r="K26" i="12"/>
  <c r="K25" i="12"/>
  <c r="K27" i="12"/>
  <c r="F27" i="12"/>
  <c r="E27" i="12"/>
  <c r="F26" i="12"/>
  <c r="E26" i="12"/>
  <c r="F25" i="12"/>
  <c r="E25" i="12"/>
  <c r="AY24" i="12"/>
  <c r="AR24" i="12"/>
  <c r="AJ24" i="12"/>
  <c r="M24" i="12"/>
  <c r="I24" i="12"/>
  <c r="G24" i="12"/>
  <c r="BC23" i="12"/>
  <c r="BG23" i="12" s="1"/>
  <c r="BA23" i="12"/>
  <c r="BE23" i="12" s="1"/>
  <c r="AY23" i="12"/>
  <c r="BD23" i="12" s="1"/>
  <c r="AU23" i="12"/>
  <c r="AT23" i="12"/>
  <c r="AS23" i="12"/>
  <c r="AR23" i="12"/>
  <c r="AM23" i="12"/>
  <c r="AL23" i="12"/>
  <c r="AK23" i="12"/>
  <c r="AJ23" i="12"/>
  <c r="M23" i="12"/>
  <c r="N23" i="12" s="1"/>
  <c r="O23" i="12" s="1"/>
  <c r="I23" i="12"/>
  <c r="G23" i="12"/>
  <c r="BK23" i="12" s="1"/>
  <c r="BC22" i="12"/>
  <c r="BG22" i="12" s="1"/>
  <c r="BA22" i="12"/>
  <c r="AY22" i="12"/>
  <c r="BD22" i="12" s="1"/>
  <c r="AU22" i="12"/>
  <c r="AT22" i="12"/>
  <c r="AS22" i="12"/>
  <c r="AR22" i="12"/>
  <c r="AM22" i="12"/>
  <c r="AL22" i="12"/>
  <c r="AK22" i="12"/>
  <c r="AJ22" i="12"/>
  <c r="M22" i="12"/>
  <c r="I22" i="12"/>
  <c r="G22" i="12"/>
  <c r="BK22" i="12" s="1"/>
  <c r="BC21" i="12"/>
  <c r="BG21" i="12" s="1"/>
  <c r="BA21" i="12"/>
  <c r="AY21" i="12"/>
  <c r="BD21" i="12" s="1"/>
  <c r="AU21" i="12"/>
  <c r="AT21" i="12"/>
  <c r="AS21" i="12"/>
  <c r="AR21" i="12"/>
  <c r="AM21" i="12"/>
  <c r="AL21" i="12"/>
  <c r="AK21" i="12"/>
  <c r="AJ21" i="12"/>
  <c r="M21" i="12"/>
  <c r="N21" i="12" s="1"/>
  <c r="I21" i="12"/>
  <c r="G21" i="12"/>
  <c r="BM21" i="12" s="1"/>
  <c r="BC20" i="12"/>
  <c r="BA20" i="12"/>
  <c r="AY20" i="12"/>
  <c r="BD20" i="12" s="1"/>
  <c r="AU20" i="12"/>
  <c r="AT20" i="12"/>
  <c r="AS20" i="12"/>
  <c r="AR20" i="12"/>
  <c r="AM20" i="12"/>
  <c r="AL20" i="12"/>
  <c r="AK20" i="12"/>
  <c r="AJ20" i="12"/>
  <c r="M20" i="12"/>
  <c r="I20" i="12"/>
  <c r="G20" i="12"/>
  <c r="BC19" i="12"/>
  <c r="BG19" i="12" s="1"/>
  <c r="BA19" i="12"/>
  <c r="BE19" i="12" s="1"/>
  <c r="AY19" i="12"/>
  <c r="BD19" i="12" s="1"/>
  <c r="AU19" i="12"/>
  <c r="AT19" i="12"/>
  <c r="AS19" i="12"/>
  <c r="AR19" i="12"/>
  <c r="AM19" i="12"/>
  <c r="AL19" i="12"/>
  <c r="AK19" i="12"/>
  <c r="AJ19" i="12"/>
  <c r="M19" i="12"/>
  <c r="N19" i="12" s="1"/>
  <c r="O19" i="12" s="1"/>
  <c r="I19" i="12"/>
  <c r="G19" i="12"/>
  <c r="BK19" i="12" s="1"/>
  <c r="BC18" i="12"/>
  <c r="BG18" i="12" s="1"/>
  <c r="BA18" i="12"/>
  <c r="AY18" i="12"/>
  <c r="BD18" i="12" s="1"/>
  <c r="AU18" i="12"/>
  <c r="AT18" i="12"/>
  <c r="AS18" i="12"/>
  <c r="AR18" i="12"/>
  <c r="AM18" i="12"/>
  <c r="AL18" i="12"/>
  <c r="AK18" i="12"/>
  <c r="AJ18" i="12"/>
  <c r="M18" i="12"/>
  <c r="I18" i="12"/>
  <c r="G18" i="12"/>
  <c r="BC17" i="12"/>
  <c r="BG17" i="12" s="1"/>
  <c r="BA17" i="12"/>
  <c r="BE17" i="12" s="1"/>
  <c r="AY17" i="12"/>
  <c r="BD17" i="12" s="1"/>
  <c r="BD27" i="12" s="1"/>
  <c r="AU17" i="12"/>
  <c r="AT17" i="12"/>
  <c r="AS17" i="12"/>
  <c r="AR17" i="12"/>
  <c r="AM17" i="12"/>
  <c r="AL17" i="12"/>
  <c r="AK17" i="12"/>
  <c r="AK27" i="12" s="1"/>
  <c r="AJ17" i="12"/>
  <c r="AJ27" i="12" s="1"/>
  <c r="M17" i="12"/>
  <c r="N17" i="12" s="1"/>
  <c r="I17" i="12"/>
  <c r="G17" i="12"/>
  <c r="BO17" i="12" s="1"/>
  <c r="AY16" i="12"/>
  <c r="BD16" i="12" s="1"/>
  <c r="AR16" i="12"/>
  <c r="AJ16" i="12"/>
  <c r="Y16" i="12"/>
  <c r="X16" i="12"/>
  <c r="W16" i="12"/>
  <c r="V16" i="12"/>
  <c r="S16" i="12"/>
  <c r="P16" i="12"/>
  <c r="M16" i="12"/>
  <c r="I16" i="12"/>
  <c r="G16" i="12"/>
  <c r="BI16" i="12" s="1"/>
  <c r="AR15" i="12"/>
  <c r="AJ15" i="12"/>
  <c r="AB15" i="12"/>
  <c r="AA15" i="12"/>
  <c r="Z15" i="12"/>
  <c r="Y15" i="12"/>
  <c r="X15" i="12"/>
  <c r="W15" i="12"/>
  <c r="V15" i="12"/>
  <c r="S15" i="12"/>
  <c r="P15" i="12"/>
  <c r="M15" i="12"/>
  <c r="I15" i="12"/>
  <c r="G15" i="12"/>
  <c r="BI15" i="12" s="1"/>
  <c r="BC13" i="12"/>
  <c r="BG13" i="12" s="1"/>
  <c r="BA13" i="12"/>
  <c r="BE13" i="12" s="1"/>
  <c r="AY13" i="12"/>
  <c r="BD13" i="12" s="1"/>
  <c r="AU13" i="12"/>
  <c r="AT13" i="12"/>
  <c r="AS13" i="12"/>
  <c r="AR13" i="12"/>
  <c r="AM13" i="12"/>
  <c r="AL13" i="12"/>
  <c r="AK13" i="12"/>
  <c r="AJ13" i="12"/>
  <c r="AB13" i="12"/>
  <c r="AA13" i="12"/>
  <c r="Z13" i="12"/>
  <c r="Y13" i="12"/>
  <c r="X13" i="12"/>
  <c r="W13" i="12"/>
  <c r="V13" i="12"/>
  <c r="S13" i="12"/>
  <c r="P13" i="12"/>
  <c r="M13" i="12"/>
  <c r="AD13" i="12" s="1"/>
  <c r="I13" i="12"/>
  <c r="G13" i="12"/>
  <c r="BM13" i="12" s="1"/>
  <c r="BE14" i="12"/>
  <c r="BC14" i="12"/>
  <c r="BG14" i="12" s="1"/>
  <c r="BA14" i="12"/>
  <c r="AY14" i="12"/>
  <c r="BD14" i="12" s="1"/>
  <c r="AB14" i="12"/>
  <c r="AA14" i="12"/>
  <c r="Z14" i="12"/>
  <c r="Y14" i="12"/>
  <c r="X14" i="12"/>
  <c r="W14" i="12"/>
  <c r="V14" i="12"/>
  <c r="S14" i="12"/>
  <c r="P14" i="12"/>
  <c r="M14" i="12"/>
  <c r="I14" i="12"/>
  <c r="G14" i="12"/>
  <c r="BI14" i="12" s="1"/>
  <c r="BE10" i="12"/>
  <c r="BC10" i="12"/>
  <c r="BG10" i="12" s="1"/>
  <c r="BA10" i="12"/>
  <c r="AY10" i="12"/>
  <c r="BD10" i="12" s="1"/>
  <c r="AU10" i="12"/>
  <c r="AT10" i="12"/>
  <c r="AS10" i="12"/>
  <c r="AR10" i="12"/>
  <c r="AM10" i="12"/>
  <c r="AL10" i="12"/>
  <c r="AK10" i="12"/>
  <c r="AJ10" i="12"/>
  <c r="AB10" i="12"/>
  <c r="AA10" i="12"/>
  <c r="Z10" i="12"/>
  <c r="Y10" i="12"/>
  <c r="X10" i="12"/>
  <c r="W10" i="12"/>
  <c r="V10" i="12"/>
  <c r="S10" i="12"/>
  <c r="P10" i="12"/>
  <c r="M10" i="12"/>
  <c r="I10" i="12"/>
  <c r="G10" i="12"/>
  <c r="BM10" i="12" s="1"/>
  <c r="BC12" i="12"/>
  <c r="BA12" i="12"/>
  <c r="BA26" i="12" s="1"/>
  <c r="AY12" i="12"/>
  <c r="BD12" i="12" s="1"/>
  <c r="AU12" i="12"/>
  <c r="AU26" i="12" s="1"/>
  <c r="AT12" i="12"/>
  <c r="AT26" i="12" s="1"/>
  <c r="AS12" i="12"/>
  <c r="AS26" i="12" s="1"/>
  <c r="AR12" i="12"/>
  <c r="AM12" i="12"/>
  <c r="AM26" i="12" s="1"/>
  <c r="AL12" i="12"/>
  <c r="AL26" i="12" s="1"/>
  <c r="AK12" i="12"/>
  <c r="AK26" i="12" s="1"/>
  <c r="AJ12" i="12"/>
  <c r="AB12" i="12"/>
  <c r="AB26" i="12" s="1"/>
  <c r="AA12" i="12"/>
  <c r="Z12" i="12"/>
  <c r="Z26" i="12" s="1"/>
  <c r="Y12" i="12"/>
  <c r="X12" i="12"/>
  <c r="W12" i="12"/>
  <c r="V12" i="12"/>
  <c r="V26" i="12" s="1"/>
  <c r="S12" i="12"/>
  <c r="P12" i="12"/>
  <c r="P26" i="12" s="1"/>
  <c r="M12" i="12"/>
  <c r="I12" i="12"/>
  <c r="G12" i="12"/>
  <c r="BO12" i="12" s="1"/>
  <c r="BO9" i="12"/>
  <c r="BC9" i="12"/>
  <c r="BG9" i="12" s="1"/>
  <c r="BA9" i="12"/>
  <c r="BE9" i="12" s="1"/>
  <c r="AY9" i="12"/>
  <c r="BD9" i="12" s="1"/>
  <c r="AU9" i="12"/>
  <c r="AT9" i="12"/>
  <c r="AS9" i="12"/>
  <c r="AR9" i="12"/>
  <c r="AM9" i="12"/>
  <c r="AL9" i="12"/>
  <c r="AK9" i="12"/>
  <c r="AJ9" i="12"/>
  <c r="AB9" i="12"/>
  <c r="AA9" i="12"/>
  <c r="Z9" i="12"/>
  <c r="Y9" i="12"/>
  <c r="X9" i="12"/>
  <c r="W9" i="12"/>
  <c r="V9" i="12"/>
  <c r="S9" i="12"/>
  <c r="P9" i="12"/>
  <c r="M9" i="12"/>
  <c r="I9" i="12"/>
  <c r="G9" i="12"/>
  <c r="BM9" i="12" s="1"/>
  <c r="BC4" i="12"/>
  <c r="BG4" i="12" s="1"/>
  <c r="BA4" i="12"/>
  <c r="AY4" i="12"/>
  <c r="BD4" i="12" s="1"/>
  <c r="AU4" i="12"/>
  <c r="AT4" i="12"/>
  <c r="AS4" i="12"/>
  <c r="AR4" i="12"/>
  <c r="AM4" i="12"/>
  <c r="AL4" i="12"/>
  <c r="AK4" i="12"/>
  <c r="AJ4" i="12"/>
  <c r="AB4" i="12"/>
  <c r="AA4" i="12"/>
  <c r="Z4" i="12"/>
  <c r="Y4" i="12"/>
  <c r="X4" i="12"/>
  <c r="W4" i="12"/>
  <c r="V4" i="12"/>
  <c r="S4" i="12"/>
  <c r="P4" i="12"/>
  <c r="M4" i="12"/>
  <c r="I4" i="12"/>
  <c r="G4" i="12"/>
  <c r="BM4" i="12" s="1"/>
  <c r="BC8" i="12"/>
  <c r="BG8" i="12" s="1"/>
  <c r="BA8" i="12"/>
  <c r="AY8" i="12"/>
  <c r="BD8" i="12" s="1"/>
  <c r="AU8" i="12"/>
  <c r="AT8" i="12"/>
  <c r="AS8" i="12"/>
  <c r="AR8" i="12"/>
  <c r="AM8" i="12"/>
  <c r="AL8" i="12"/>
  <c r="AK8" i="12"/>
  <c r="AJ8" i="12"/>
  <c r="AB8" i="12"/>
  <c r="AA8" i="12"/>
  <c r="Z8" i="12"/>
  <c r="Y8" i="12"/>
  <c r="X8" i="12"/>
  <c r="W8" i="12"/>
  <c r="V8" i="12"/>
  <c r="S8" i="12"/>
  <c r="P8" i="12"/>
  <c r="M8" i="12"/>
  <c r="I8" i="12"/>
  <c r="G8" i="12"/>
  <c r="BM8" i="12" s="1"/>
  <c r="BC5" i="12"/>
  <c r="BG5" i="12" s="1"/>
  <c r="BA5" i="12"/>
  <c r="BE5" i="12" s="1"/>
  <c r="AY5" i="12"/>
  <c r="BD5" i="12" s="1"/>
  <c r="AU5" i="12"/>
  <c r="AT5" i="12"/>
  <c r="AS5" i="12"/>
  <c r="AR5" i="12"/>
  <c r="AM5" i="12"/>
  <c r="AL5" i="12"/>
  <c r="AK5" i="12"/>
  <c r="AJ5" i="12"/>
  <c r="AB5" i="12"/>
  <c r="AA5" i="12"/>
  <c r="Z5" i="12"/>
  <c r="Y5" i="12"/>
  <c r="X5" i="12"/>
  <c r="W5" i="12"/>
  <c r="V5" i="12"/>
  <c r="S5" i="12"/>
  <c r="P5" i="12"/>
  <c r="M5" i="12"/>
  <c r="I5" i="12"/>
  <c r="G5" i="12"/>
  <c r="BM5" i="12" s="1"/>
  <c r="BC11" i="12"/>
  <c r="BG11" i="12" s="1"/>
  <c r="BA11" i="12"/>
  <c r="BE11" i="12" s="1"/>
  <c r="AY11" i="12"/>
  <c r="BD11" i="12" s="1"/>
  <c r="AU11" i="12"/>
  <c r="AT11" i="12"/>
  <c r="AS11" i="12"/>
  <c r="AR11" i="12"/>
  <c r="AM11" i="12"/>
  <c r="AL11" i="12"/>
  <c r="AK11" i="12"/>
  <c r="AJ11" i="12"/>
  <c r="AB11" i="12"/>
  <c r="AA11" i="12"/>
  <c r="Z11" i="12"/>
  <c r="Y11" i="12"/>
  <c r="X11" i="12"/>
  <c r="W11" i="12"/>
  <c r="V11" i="12"/>
  <c r="S11" i="12"/>
  <c r="P11" i="12"/>
  <c r="M11" i="12"/>
  <c r="I11" i="12"/>
  <c r="G11" i="12"/>
  <c r="BM11" i="12" s="1"/>
  <c r="BC7" i="12"/>
  <c r="BG7" i="12" s="1"/>
  <c r="BA7" i="12"/>
  <c r="AY7" i="12"/>
  <c r="BD7" i="12" s="1"/>
  <c r="AU7" i="12"/>
  <c r="AT7" i="12"/>
  <c r="AS7" i="12"/>
  <c r="AR7" i="12"/>
  <c r="AM7" i="12"/>
  <c r="AL7" i="12"/>
  <c r="AK7" i="12"/>
  <c r="AJ7" i="12"/>
  <c r="AB7" i="12"/>
  <c r="AA7" i="12"/>
  <c r="Z7" i="12"/>
  <c r="Y7" i="12"/>
  <c r="X7" i="12"/>
  <c r="W7" i="12"/>
  <c r="V7" i="12"/>
  <c r="S7" i="12"/>
  <c r="P7" i="12"/>
  <c r="M7" i="12"/>
  <c r="I7" i="12"/>
  <c r="G7" i="12"/>
  <c r="BM7" i="12" s="1"/>
  <c r="BC3" i="12"/>
  <c r="BG3" i="12" s="1"/>
  <c r="BA3" i="12"/>
  <c r="AY3" i="12"/>
  <c r="BD3" i="12" s="1"/>
  <c r="AU3" i="12"/>
  <c r="AT3" i="12"/>
  <c r="AS3" i="12"/>
  <c r="AR3" i="12"/>
  <c r="AM3" i="12"/>
  <c r="AM25" i="12" s="1"/>
  <c r="AL3" i="12"/>
  <c r="AK3" i="12"/>
  <c r="AJ3" i="12"/>
  <c r="AB3" i="12"/>
  <c r="AA3" i="12"/>
  <c r="Z3" i="12"/>
  <c r="Y3" i="12"/>
  <c r="X3" i="12"/>
  <c r="X25" i="12" s="1"/>
  <c r="W3" i="12"/>
  <c r="V3" i="12"/>
  <c r="S3" i="12"/>
  <c r="P3" i="12"/>
  <c r="M3" i="12"/>
  <c r="I3" i="12"/>
  <c r="G3" i="12"/>
  <c r="BM3" i="12" s="1"/>
  <c r="BC6" i="12"/>
  <c r="BA6" i="12"/>
  <c r="AY6" i="12"/>
  <c r="AU6" i="12"/>
  <c r="AT6" i="12"/>
  <c r="AS6" i="12"/>
  <c r="AR6" i="12"/>
  <c r="AM6" i="12"/>
  <c r="AL6" i="12"/>
  <c r="AK6" i="12"/>
  <c r="AJ6" i="12"/>
  <c r="AB6" i="12"/>
  <c r="AA6" i="12"/>
  <c r="Z6" i="12"/>
  <c r="Y6" i="12"/>
  <c r="X6" i="12"/>
  <c r="W6" i="12"/>
  <c r="V6" i="12"/>
  <c r="S6" i="12"/>
  <c r="P6" i="12"/>
  <c r="M6" i="12"/>
  <c r="I6" i="12"/>
  <c r="G6" i="12"/>
  <c r="N28" i="1"/>
  <c r="BW29" i="1"/>
  <c r="BU29" i="1"/>
  <c r="BS29" i="1"/>
  <c r="BQ29" i="1"/>
  <c r="BK29" i="1"/>
  <c r="BI29" i="1"/>
  <c r="BG29" i="1"/>
  <c r="BE29" i="1"/>
  <c r="AZ29" i="1"/>
  <c r="AY29" i="1"/>
  <c r="AX29" i="1"/>
  <c r="AW29" i="1"/>
  <c r="AO29" i="1"/>
  <c r="AN29" i="1"/>
  <c r="AM29" i="1"/>
  <c r="AL29" i="1"/>
  <c r="AK29" i="1"/>
  <c r="AJ29" i="1"/>
  <c r="AI29" i="1"/>
  <c r="AH29" i="1"/>
  <c r="AG29" i="1"/>
  <c r="AF29" i="1"/>
  <c r="L29" i="1"/>
  <c r="BW28" i="1"/>
  <c r="BU28" i="1"/>
  <c r="BS28" i="1"/>
  <c r="BQ28" i="1"/>
  <c r="BK28" i="1"/>
  <c r="BI28" i="1"/>
  <c r="BG28" i="1"/>
  <c r="BF28" i="1"/>
  <c r="BE28" i="1"/>
  <c r="AZ28" i="1"/>
  <c r="AY28" i="1"/>
  <c r="AX28" i="1"/>
  <c r="AW28" i="1"/>
  <c r="AR28" i="1"/>
  <c r="AQ28" i="1"/>
  <c r="AP28" i="1"/>
  <c r="AO28" i="1"/>
  <c r="AD28" i="1"/>
  <c r="AC28" i="1"/>
  <c r="AA28" i="1"/>
  <c r="Z28" i="1"/>
  <c r="R28" i="1"/>
  <c r="L28" i="1"/>
  <c r="BW27" i="1"/>
  <c r="BU27" i="1"/>
  <c r="BS27" i="1"/>
  <c r="BQ27" i="1"/>
  <c r="BK27" i="1"/>
  <c r="BI27" i="1"/>
  <c r="BG27" i="1"/>
  <c r="BE27" i="1"/>
  <c r="AZ27" i="1"/>
  <c r="AY27" i="1"/>
  <c r="AX27" i="1"/>
  <c r="AW27" i="1"/>
  <c r="AR27" i="1"/>
  <c r="AQ27" i="1"/>
  <c r="AP27" i="1"/>
  <c r="AO27" i="1"/>
  <c r="AC27" i="1"/>
  <c r="AA27" i="1"/>
  <c r="Z27" i="1"/>
  <c r="R27" i="1"/>
  <c r="N27" i="1"/>
  <c r="L27" i="1"/>
  <c r="F29" i="1"/>
  <c r="F28" i="1"/>
  <c r="F27" i="1"/>
  <c r="D28" i="1"/>
  <c r="K29" i="1"/>
  <c r="K28" i="1"/>
  <c r="K27" i="1"/>
  <c r="AR25" i="12" l="1"/>
  <c r="X26" i="12"/>
  <c r="AL27" i="12"/>
  <c r="Y25" i="12"/>
  <c r="W26" i="12"/>
  <c r="M25" i="12"/>
  <c r="AA25" i="12"/>
  <c r="AT25" i="12"/>
  <c r="AD11" i="12"/>
  <c r="Y26" i="12"/>
  <c r="AR26" i="12"/>
  <c r="AM27" i="12"/>
  <c r="BC26" i="12"/>
  <c r="Z25" i="12"/>
  <c r="P25" i="12"/>
  <c r="AU25" i="12"/>
  <c r="AD7" i="12"/>
  <c r="AE11" i="12"/>
  <c r="AR27" i="12"/>
  <c r="AS25" i="12"/>
  <c r="AB25" i="12"/>
  <c r="S25" i="12"/>
  <c r="AJ25" i="12"/>
  <c r="BF7" i="12"/>
  <c r="M26" i="12"/>
  <c r="AA26" i="12"/>
  <c r="AC14" i="12"/>
  <c r="AD16" i="12"/>
  <c r="AS27" i="12"/>
  <c r="V25" i="12"/>
  <c r="AK25" i="12"/>
  <c r="AD14" i="12"/>
  <c r="AT27" i="12"/>
  <c r="W25" i="12"/>
  <c r="AL25" i="12"/>
  <c r="S26" i="12"/>
  <c r="AJ26" i="12"/>
  <c r="BD26" i="12"/>
  <c r="AU27" i="12"/>
  <c r="G25" i="12"/>
  <c r="BF3" i="12"/>
  <c r="AC11" i="12"/>
  <c r="BO11" i="12"/>
  <c r="AC5" i="12"/>
  <c r="BA25" i="12"/>
  <c r="AC15" i="12"/>
  <c r="P23" i="12"/>
  <c r="Q23" i="12" s="1"/>
  <c r="R23" i="12" s="1"/>
  <c r="AY26" i="12"/>
  <c r="AY27" i="12"/>
  <c r="BC27" i="12"/>
  <c r="AY25" i="12"/>
  <c r="BC25" i="12"/>
  <c r="AD3" i="12"/>
  <c r="BM19" i="12"/>
  <c r="M27" i="12"/>
  <c r="BA27" i="12"/>
  <c r="AD5" i="12"/>
  <c r="BK5" i="12"/>
  <c r="BK8" i="12"/>
  <c r="BO4" i="12"/>
  <c r="BR4" i="12" s="1"/>
  <c r="AC9" i="12"/>
  <c r="BI9" i="12"/>
  <c r="AE14" i="12"/>
  <c r="BK13" i="12"/>
  <c r="AE16" i="12"/>
  <c r="BK16" i="12"/>
  <c r="BP16" i="12" s="1"/>
  <c r="BE3" i="12"/>
  <c r="BE7" i="12"/>
  <c r="AE5" i="12"/>
  <c r="AD8" i="12"/>
  <c r="AD4" i="12"/>
  <c r="AD9" i="12"/>
  <c r="BK9" i="12"/>
  <c r="BI17" i="12"/>
  <c r="BI21" i="12"/>
  <c r="BI11" i="12"/>
  <c r="BF8" i="12"/>
  <c r="BF4" i="12"/>
  <c r="AE9" i="12"/>
  <c r="BS9" i="12"/>
  <c r="BM12" i="12"/>
  <c r="BF18" i="12"/>
  <c r="BF21" i="12"/>
  <c r="BF22" i="12"/>
  <c r="BO10" i="12"/>
  <c r="BR10" i="12" s="1"/>
  <c r="AE3" i="12"/>
  <c r="BI3" i="12"/>
  <c r="BQ3" i="12" s="1"/>
  <c r="AE7" i="12"/>
  <c r="BK7" i="12"/>
  <c r="BF11" i="12"/>
  <c r="BK11" i="12"/>
  <c r="BF5" i="12"/>
  <c r="BO5" i="12"/>
  <c r="BR5" i="12" s="1"/>
  <c r="AC8" i="12"/>
  <c r="BO8" i="12"/>
  <c r="BR8" i="12" s="1"/>
  <c r="AC4" i="12"/>
  <c r="AD12" i="12"/>
  <c r="BE12" i="12"/>
  <c r="BE26" i="12" s="1"/>
  <c r="AE10" i="12"/>
  <c r="BF10" i="12"/>
  <c r="BF14" i="12"/>
  <c r="BM14" i="12"/>
  <c r="AC13" i="12"/>
  <c r="BO13" i="12"/>
  <c r="BR13" i="12" s="1"/>
  <c r="N18" i="12"/>
  <c r="BF19" i="12"/>
  <c r="BO21" i="12"/>
  <c r="BS21" i="12" s="1"/>
  <c r="N22" i="12"/>
  <c r="BP11" i="12"/>
  <c r="BK3" i="12"/>
  <c r="BS11" i="12"/>
  <c r="BE8" i="12"/>
  <c r="BE4" i="12"/>
  <c r="BG12" i="12"/>
  <c r="BG26" i="12" s="1"/>
  <c r="AD10" i="12"/>
  <c r="BI10" i="12"/>
  <c r="AD15" i="12"/>
  <c r="BE18" i="12"/>
  <c r="BG20" i="12"/>
  <c r="BG27" i="12" s="1"/>
  <c r="BE22" i="12"/>
  <c r="BF23" i="12"/>
  <c r="AD6" i="12"/>
  <c r="BE6" i="12"/>
  <c r="BO7" i="12"/>
  <c r="BR7" i="12" s="1"/>
  <c r="BO6" i="12"/>
  <c r="AC3" i="12"/>
  <c r="BO3" i="12"/>
  <c r="AC7" i="12"/>
  <c r="AE8" i="12"/>
  <c r="BI8" i="12"/>
  <c r="BP8" i="12" s="1"/>
  <c r="AE4" i="12"/>
  <c r="BK4" i="12"/>
  <c r="BF9" i="12"/>
  <c r="AC10" i="12"/>
  <c r="BK10" i="12"/>
  <c r="AE13" i="12"/>
  <c r="BF13" i="12"/>
  <c r="BI13" i="12"/>
  <c r="AE15" i="12"/>
  <c r="AC16" i="12"/>
  <c r="BR21" i="12"/>
  <c r="BE21" i="12"/>
  <c r="BM23" i="12"/>
  <c r="BQ9" i="12"/>
  <c r="BR9" i="12"/>
  <c r="BQ11" i="12"/>
  <c r="BR11" i="12"/>
  <c r="BG6" i="12"/>
  <c r="BG25" i="12" s="1"/>
  <c r="AE12" i="12"/>
  <c r="AE26" i="12" s="1"/>
  <c r="BI18" i="12"/>
  <c r="BO18" i="12"/>
  <c r="BM18" i="12"/>
  <c r="BR18" i="12" s="1"/>
  <c r="BQ21" i="12"/>
  <c r="N24" i="12"/>
  <c r="O24" i="12" s="1"/>
  <c r="AE6" i="12"/>
  <c r="BD6" i="12"/>
  <c r="BD25" i="12" s="1"/>
  <c r="BI6" i="12"/>
  <c r="BI7" i="12"/>
  <c r="BI5" i="12"/>
  <c r="BI4" i="12"/>
  <c r="BF12" i="12"/>
  <c r="BF26" i="12" s="1"/>
  <c r="BO14" i="12"/>
  <c r="BS14" i="12" s="1"/>
  <c r="BS17" i="12"/>
  <c r="N20" i="12"/>
  <c r="O20" i="12" s="1"/>
  <c r="BF20" i="12"/>
  <c r="BK6" i="12"/>
  <c r="BQ14" i="12"/>
  <c r="G27" i="12"/>
  <c r="BK18" i="12"/>
  <c r="AC6" i="12"/>
  <c r="BF6" i="12"/>
  <c r="BM6" i="12"/>
  <c r="BM25" i="12" s="1"/>
  <c r="G26" i="12"/>
  <c r="BI12" i="12"/>
  <c r="AC12" i="12"/>
  <c r="BK12" i="12"/>
  <c r="BR12" i="12"/>
  <c r="BK14" i="12"/>
  <c r="BP14" i="12" s="1"/>
  <c r="P19" i="12"/>
  <c r="O21" i="12"/>
  <c r="BI22" i="12"/>
  <c r="BO22" i="12"/>
  <c r="BM22" i="12"/>
  <c r="O17" i="12"/>
  <c r="BK17" i="12"/>
  <c r="BO19" i="12"/>
  <c r="BR19" i="12" s="1"/>
  <c r="BK21" i="12"/>
  <c r="BO23" i="12"/>
  <c r="BR23" i="12" s="1"/>
  <c r="BF17" i="12"/>
  <c r="BM17" i="12"/>
  <c r="BI19" i="12"/>
  <c r="BE20" i="12"/>
  <c r="BI23" i="12"/>
  <c r="BH17" i="1"/>
  <c r="BD3" i="1"/>
  <c r="BA3" i="1"/>
  <c r="BB3" i="1"/>
  <c r="BC3" i="1"/>
  <c r="AV3" i="1"/>
  <c r="AU3" i="1"/>
  <c r="AT3" i="1"/>
  <c r="AS3" i="1"/>
  <c r="BB23" i="1"/>
  <c r="BB22" i="1"/>
  <c r="BB21" i="1"/>
  <c r="BB20" i="1"/>
  <c r="BB19" i="1"/>
  <c r="BB18" i="1"/>
  <c r="BB17" i="1"/>
  <c r="BB14" i="1"/>
  <c r="BB9" i="1"/>
  <c r="BB12" i="1"/>
  <c r="BB11" i="1"/>
  <c r="BB10" i="1"/>
  <c r="BB8" i="1"/>
  <c r="BB7" i="1"/>
  <c r="BB6" i="1"/>
  <c r="BB5" i="1"/>
  <c r="BB4" i="1"/>
  <c r="G19" i="1"/>
  <c r="BV19" i="1" s="1"/>
  <c r="I19" i="1"/>
  <c r="M19" i="1"/>
  <c r="N19" i="1" s="1"/>
  <c r="Q19" i="1" s="1"/>
  <c r="AS19" i="1"/>
  <c r="AT19" i="1"/>
  <c r="AU19" i="1"/>
  <c r="AV19" i="1"/>
  <c r="BA19" i="1"/>
  <c r="BC19" i="1"/>
  <c r="BD19" i="1"/>
  <c r="BH19" i="1"/>
  <c r="BM19" i="1" s="1"/>
  <c r="BJ19" i="1"/>
  <c r="BN19" i="1" s="1"/>
  <c r="BL19" i="1"/>
  <c r="BP19" i="1" s="1"/>
  <c r="AT23" i="1"/>
  <c r="AT22" i="1"/>
  <c r="AT21" i="1"/>
  <c r="AT20" i="1"/>
  <c r="AT18" i="1"/>
  <c r="AT17" i="1"/>
  <c r="AT14" i="1"/>
  <c r="AT9" i="1"/>
  <c r="AT12" i="1"/>
  <c r="AT11" i="1"/>
  <c r="AT10" i="1"/>
  <c r="AT8" i="1"/>
  <c r="AT7" i="1"/>
  <c r="AT6" i="1"/>
  <c r="AT5" i="1"/>
  <c r="AT4" i="1"/>
  <c r="AK7" i="1"/>
  <c r="AJ7" i="1"/>
  <c r="BK27" i="12" l="1"/>
  <c r="BE27" i="12"/>
  <c r="BK26" i="12"/>
  <c r="AC26" i="12"/>
  <c r="BP13" i="12"/>
  <c r="BO27" i="12"/>
  <c r="BF27" i="12"/>
  <c r="N27" i="12"/>
  <c r="AD26" i="12"/>
  <c r="BB29" i="1"/>
  <c r="BB28" i="1"/>
  <c r="AT27" i="1"/>
  <c r="BB27" i="1"/>
  <c r="AC25" i="12"/>
  <c r="BI25" i="12"/>
  <c r="BE25" i="12"/>
  <c r="BQ13" i="12"/>
  <c r="BQ8" i="12"/>
  <c r="BK25" i="12"/>
  <c r="AE25" i="12"/>
  <c r="BI27" i="12"/>
  <c r="BM26" i="12"/>
  <c r="AD25" i="12"/>
  <c r="BF25" i="12"/>
  <c r="BO26" i="12"/>
  <c r="AT28" i="1"/>
  <c r="AT29" i="1"/>
  <c r="BM17" i="1"/>
  <c r="BM27" i="12"/>
  <c r="BI26" i="12"/>
  <c r="BS3" i="12"/>
  <c r="BO25" i="12"/>
  <c r="BP21" i="12"/>
  <c r="BR22" i="12"/>
  <c r="BP9" i="12"/>
  <c r="BQ10" i="12"/>
  <c r="BS10" i="12"/>
  <c r="BP10" i="12"/>
  <c r="BS13" i="12"/>
  <c r="O22" i="12"/>
  <c r="BR3" i="12"/>
  <c r="BS8" i="12"/>
  <c r="BP3" i="12"/>
  <c r="O18" i="12"/>
  <c r="O27" i="12" s="1"/>
  <c r="BQ19" i="12"/>
  <c r="BP19" i="12"/>
  <c r="BS19" i="12"/>
  <c r="BQ4" i="12"/>
  <c r="BS4" i="12"/>
  <c r="BP4" i="12"/>
  <c r="BR17" i="12"/>
  <c r="BR27" i="12" s="1"/>
  <c r="BR6" i="12"/>
  <c r="S23" i="12"/>
  <c r="T23" i="12" s="1"/>
  <c r="BQ17" i="12"/>
  <c r="BQ5" i="12"/>
  <c r="BP5" i="12"/>
  <c r="BS5" i="12"/>
  <c r="BQ23" i="12"/>
  <c r="BP23" i="12"/>
  <c r="BS23" i="12"/>
  <c r="BP17" i="12"/>
  <c r="BS7" i="12"/>
  <c r="BQ7" i="12"/>
  <c r="BP7" i="12"/>
  <c r="BR14" i="12"/>
  <c r="BR26" i="12" s="1"/>
  <c r="BP22" i="12"/>
  <c r="BS22" i="12"/>
  <c r="BQ22" i="12"/>
  <c r="BP12" i="12"/>
  <c r="BP26" i="12" s="1"/>
  <c r="BQ12" i="12"/>
  <c r="BQ26" i="12" s="1"/>
  <c r="BS12" i="12"/>
  <c r="BS26" i="12" s="1"/>
  <c r="Q19" i="12"/>
  <c r="R19" i="12" s="1"/>
  <c r="P20" i="12"/>
  <c r="P17" i="12"/>
  <c r="BQ6" i="12"/>
  <c r="BP6" i="12"/>
  <c r="BS6" i="12"/>
  <c r="P24" i="12"/>
  <c r="P21" i="12"/>
  <c r="Q21" i="12" s="1"/>
  <c r="BP18" i="12"/>
  <c r="BS18" i="12"/>
  <c r="BQ18" i="12"/>
  <c r="BO19" i="1"/>
  <c r="BR19" i="1"/>
  <c r="BT19" i="1"/>
  <c r="R19" i="1"/>
  <c r="BX19" i="1"/>
  <c r="CA19" i="1" s="1"/>
  <c r="BD5" i="1"/>
  <c r="BC5" i="1"/>
  <c r="BD4" i="1"/>
  <c r="BC4" i="1"/>
  <c r="BA5" i="1"/>
  <c r="BA4" i="1"/>
  <c r="BD23" i="1"/>
  <c r="BC23" i="1"/>
  <c r="BD22" i="1"/>
  <c r="BC22" i="1"/>
  <c r="BD21" i="1"/>
  <c r="BC21" i="1"/>
  <c r="BD20" i="1"/>
  <c r="BC20" i="1"/>
  <c r="BD18" i="1"/>
  <c r="BC18" i="1"/>
  <c r="BD17" i="1"/>
  <c r="BC17" i="1"/>
  <c r="BD14" i="1"/>
  <c r="BC14" i="1"/>
  <c r="BD9" i="1"/>
  <c r="BC9" i="1"/>
  <c r="BD12" i="1"/>
  <c r="BC12" i="1"/>
  <c r="BD11" i="1"/>
  <c r="BC11" i="1"/>
  <c r="BD10" i="1"/>
  <c r="BC10" i="1"/>
  <c r="BD8" i="1"/>
  <c r="BC8" i="1"/>
  <c r="BD7" i="1"/>
  <c r="BC7" i="1"/>
  <c r="BA23" i="1"/>
  <c r="BA22" i="1"/>
  <c r="BA21" i="1"/>
  <c r="BA20" i="1"/>
  <c r="BA18" i="1"/>
  <c r="BA17" i="1"/>
  <c r="BA16" i="1"/>
  <c r="BA15" i="1"/>
  <c r="BA14" i="1"/>
  <c r="BA9" i="1"/>
  <c r="BA12" i="1"/>
  <c r="BA11" i="1"/>
  <c r="BA10" i="1"/>
  <c r="BA8" i="1"/>
  <c r="BA7" i="1"/>
  <c r="BD6" i="1"/>
  <c r="BC6" i="1"/>
  <c r="BA6" i="1"/>
  <c r="AV23" i="1"/>
  <c r="AU23" i="1"/>
  <c r="AV22" i="1"/>
  <c r="AU22" i="1"/>
  <c r="AV21" i="1"/>
  <c r="AU21" i="1"/>
  <c r="AV20" i="1"/>
  <c r="AU20" i="1"/>
  <c r="AV18" i="1"/>
  <c r="AU18" i="1"/>
  <c r="AV17" i="1"/>
  <c r="AU17" i="1"/>
  <c r="AV14" i="1"/>
  <c r="AU14" i="1"/>
  <c r="AV9" i="1"/>
  <c r="AU9" i="1"/>
  <c r="AV12" i="1"/>
  <c r="AU12" i="1"/>
  <c r="AV11" i="1"/>
  <c r="AU11" i="1"/>
  <c r="AV10" i="1"/>
  <c r="AU10" i="1"/>
  <c r="AV8" i="1"/>
  <c r="AU8" i="1"/>
  <c r="AV7" i="1"/>
  <c r="AU7" i="1"/>
  <c r="AV6" i="1"/>
  <c r="AU6" i="1"/>
  <c r="AV5" i="1"/>
  <c r="AU5" i="1"/>
  <c r="AV4" i="1"/>
  <c r="AU4" i="1"/>
  <c r="AS24" i="1"/>
  <c r="AS23" i="1"/>
  <c r="AS22" i="1"/>
  <c r="AS21" i="1"/>
  <c r="AS20" i="1"/>
  <c r="AS18" i="1"/>
  <c r="AS17" i="1"/>
  <c r="AS16" i="1"/>
  <c r="AS15" i="1"/>
  <c r="AS14" i="1"/>
  <c r="AS9" i="1"/>
  <c r="AS12" i="1"/>
  <c r="AS11" i="1"/>
  <c r="AS10" i="1"/>
  <c r="AS8" i="1"/>
  <c r="AS7" i="1"/>
  <c r="AS6" i="1"/>
  <c r="AS5" i="1"/>
  <c r="AS4" i="1"/>
  <c r="AH16" i="1"/>
  <c r="AG16" i="1"/>
  <c r="AF16" i="1"/>
  <c r="AK15" i="1"/>
  <c r="AJ15" i="1"/>
  <c r="AI15" i="1"/>
  <c r="AH15" i="1"/>
  <c r="AG15" i="1"/>
  <c r="AF15" i="1"/>
  <c r="AK14" i="1"/>
  <c r="AJ14" i="1"/>
  <c r="AI14" i="1"/>
  <c r="AH14" i="1"/>
  <c r="AG14" i="1"/>
  <c r="AF14" i="1"/>
  <c r="AK9" i="1"/>
  <c r="AJ9" i="1"/>
  <c r="AI9" i="1"/>
  <c r="AH9" i="1"/>
  <c r="AG9" i="1"/>
  <c r="AF9" i="1"/>
  <c r="AK13" i="1"/>
  <c r="AJ13" i="1"/>
  <c r="AI13" i="1"/>
  <c r="AH13" i="1"/>
  <c r="AG13" i="1"/>
  <c r="AF13" i="1"/>
  <c r="AK12" i="1"/>
  <c r="AJ12" i="1"/>
  <c r="AI12" i="1"/>
  <c r="AH12" i="1"/>
  <c r="AG12" i="1"/>
  <c r="AF12" i="1"/>
  <c r="AK11" i="1"/>
  <c r="AJ11" i="1"/>
  <c r="AI11" i="1"/>
  <c r="AH11" i="1"/>
  <c r="AG11" i="1"/>
  <c r="AF11" i="1"/>
  <c r="AK10" i="1"/>
  <c r="AJ10" i="1"/>
  <c r="AI10" i="1"/>
  <c r="AH10" i="1"/>
  <c r="AG10" i="1"/>
  <c r="AF10" i="1"/>
  <c r="AK8" i="1"/>
  <c r="AJ8" i="1"/>
  <c r="AI8" i="1"/>
  <c r="AH8" i="1"/>
  <c r="AG8" i="1"/>
  <c r="AF8" i="1"/>
  <c r="AI7" i="1"/>
  <c r="AH7" i="1"/>
  <c r="AG7" i="1"/>
  <c r="AF7" i="1"/>
  <c r="AK6" i="1"/>
  <c r="AJ6" i="1"/>
  <c r="AI6" i="1"/>
  <c r="AH6" i="1"/>
  <c r="AG6" i="1"/>
  <c r="AF6" i="1"/>
  <c r="AK5" i="1"/>
  <c r="AJ5" i="1"/>
  <c r="AI5" i="1"/>
  <c r="AH5" i="1"/>
  <c r="AG5" i="1"/>
  <c r="AF5" i="1"/>
  <c r="AK4" i="1"/>
  <c r="AJ4" i="1"/>
  <c r="AI4" i="1"/>
  <c r="AH4" i="1"/>
  <c r="AG4" i="1"/>
  <c r="AF4" i="1"/>
  <c r="AK3" i="1"/>
  <c r="AJ3" i="1"/>
  <c r="AI3" i="1"/>
  <c r="AH3" i="1"/>
  <c r="AG3" i="1"/>
  <c r="AF3" i="1"/>
  <c r="T19" i="1" l="1"/>
  <c r="Z19" i="1" s="1"/>
  <c r="AA19" i="1" s="1"/>
  <c r="AB19" i="1" s="1"/>
  <c r="S19" i="1"/>
  <c r="BS27" i="12"/>
  <c r="BQ25" i="12"/>
  <c r="BD29" i="1"/>
  <c r="AF27" i="1"/>
  <c r="AJ27" i="1"/>
  <c r="AI27" i="1"/>
  <c r="AI28" i="1"/>
  <c r="AS27" i="1"/>
  <c r="AV27" i="1"/>
  <c r="AF28" i="1"/>
  <c r="AJ28" i="1"/>
  <c r="BD28" i="1"/>
  <c r="BA27" i="1"/>
  <c r="BA28" i="1"/>
  <c r="AG27" i="1"/>
  <c r="AK27" i="1"/>
  <c r="AG28" i="1"/>
  <c r="AK28" i="1"/>
  <c r="BC27" i="1"/>
  <c r="AU27" i="1"/>
  <c r="BD27" i="1"/>
  <c r="AS28" i="1"/>
  <c r="BP25" i="12"/>
  <c r="BS25" i="12"/>
  <c r="AH27" i="1"/>
  <c r="AH28" i="1"/>
  <c r="AU28" i="1"/>
  <c r="AU29" i="1"/>
  <c r="BA29" i="1"/>
  <c r="BQ27" i="12"/>
  <c r="AS29" i="1"/>
  <c r="AV28" i="1"/>
  <c r="AV29" i="1"/>
  <c r="BC28" i="1"/>
  <c r="BC29" i="1"/>
  <c r="BY19" i="1"/>
  <c r="BP27" i="12"/>
  <c r="BR25" i="12"/>
  <c r="Q22" i="12"/>
  <c r="Q17" i="12"/>
  <c r="P22" i="12"/>
  <c r="P18" i="12"/>
  <c r="R21" i="12"/>
  <c r="S21" i="12" s="1"/>
  <c r="U23" i="12"/>
  <c r="V23" i="12" s="1"/>
  <c r="Q24" i="12"/>
  <c r="R24" i="12" s="1"/>
  <c r="Q20" i="12"/>
  <c r="R20" i="12" s="1"/>
  <c r="S19" i="12"/>
  <c r="CB19" i="1"/>
  <c r="BZ19" i="1"/>
  <c r="I24" i="1"/>
  <c r="I23" i="1"/>
  <c r="I22" i="1"/>
  <c r="I21" i="1"/>
  <c r="I20" i="1"/>
  <c r="I18" i="1"/>
  <c r="I17" i="1"/>
  <c r="I16" i="1"/>
  <c r="I15" i="1"/>
  <c r="I14" i="1"/>
  <c r="I9" i="1"/>
  <c r="I13" i="1"/>
  <c r="I12" i="1"/>
  <c r="I11" i="1"/>
  <c r="I10" i="1"/>
  <c r="I8" i="1"/>
  <c r="I7" i="1"/>
  <c r="I6" i="1"/>
  <c r="I5" i="1"/>
  <c r="I4" i="1"/>
  <c r="I3" i="1"/>
  <c r="G16" i="1"/>
  <c r="BT16" i="1" s="1"/>
  <c r="G15" i="1"/>
  <c r="BR15" i="1" s="1"/>
  <c r="G24" i="1"/>
  <c r="G23" i="1"/>
  <c r="BV23" i="1" s="1"/>
  <c r="G22" i="1"/>
  <c r="BV22" i="1" s="1"/>
  <c r="G21" i="1"/>
  <c r="BX21" i="1" s="1"/>
  <c r="G20" i="1"/>
  <c r="G18" i="1"/>
  <c r="BV18" i="1" s="1"/>
  <c r="G17" i="1"/>
  <c r="G14" i="1"/>
  <c r="BX14" i="1" s="1"/>
  <c r="G13" i="1"/>
  <c r="BV13" i="1" s="1"/>
  <c r="G11" i="1"/>
  <c r="G12" i="1"/>
  <c r="BR12" i="1" s="1"/>
  <c r="G10" i="1"/>
  <c r="BV10" i="1" s="1"/>
  <c r="G9" i="1"/>
  <c r="BV9" i="1" s="1"/>
  <c r="G5" i="1"/>
  <c r="BR5" i="1" s="1"/>
  <c r="G7" i="1"/>
  <c r="BX7" i="1" s="1"/>
  <c r="G8" i="1"/>
  <c r="BV8" i="1" s="1"/>
  <c r="G6" i="1"/>
  <c r="BV6" i="1" s="1"/>
  <c r="G3" i="1"/>
  <c r="G4" i="1"/>
  <c r="BX4" i="1" s="1"/>
  <c r="U19" i="1" l="1"/>
  <c r="P27" i="12"/>
  <c r="I28" i="1"/>
  <c r="I31" i="1"/>
  <c r="G26" i="1"/>
  <c r="G25" i="1"/>
  <c r="G30" i="1"/>
  <c r="G31" i="1"/>
  <c r="I26" i="1"/>
  <c r="I25" i="1"/>
  <c r="I27" i="1"/>
  <c r="I30" i="1"/>
  <c r="I29" i="1"/>
  <c r="BV11" i="1"/>
  <c r="G28" i="1"/>
  <c r="BR3" i="1"/>
  <c r="G27" i="1"/>
  <c r="BV17" i="1"/>
  <c r="G29" i="1"/>
  <c r="R17" i="12"/>
  <c r="Q18" i="12"/>
  <c r="R18" i="12" s="1"/>
  <c r="R22" i="12"/>
  <c r="T19" i="12"/>
  <c r="U19" i="12" s="1"/>
  <c r="S20" i="12"/>
  <c r="S24" i="12"/>
  <c r="T21" i="12"/>
  <c r="S17" i="12"/>
  <c r="AC19" i="1"/>
  <c r="AD19" i="1" s="1"/>
  <c r="BR22" i="1"/>
  <c r="BR23" i="1"/>
  <c r="BT5" i="1"/>
  <c r="BY5" i="1" s="1"/>
  <c r="BV4" i="1"/>
  <c r="CA4" i="1" s="1"/>
  <c r="BX5" i="1"/>
  <c r="CB5" i="1" s="1"/>
  <c r="BT4" i="1"/>
  <c r="BV3" i="1"/>
  <c r="BV12" i="1"/>
  <c r="BX12" i="1"/>
  <c r="CB12" i="1" s="1"/>
  <c r="BT3" i="1"/>
  <c r="BT12" i="1"/>
  <c r="BY12" i="1" s="1"/>
  <c r="BV7" i="1"/>
  <c r="CA7" i="1" s="1"/>
  <c r="BV14" i="1"/>
  <c r="CA14" i="1" s="1"/>
  <c r="BX22" i="1"/>
  <c r="CA22" i="1" s="1"/>
  <c r="BT7" i="1"/>
  <c r="BT14" i="1"/>
  <c r="BV5" i="1"/>
  <c r="CA5" i="1" s="1"/>
  <c r="BX3" i="1"/>
  <c r="BX23" i="1"/>
  <c r="CA23" i="1" s="1"/>
  <c r="BR6" i="1"/>
  <c r="BR9" i="1"/>
  <c r="BR11" i="1"/>
  <c r="BR17" i="1"/>
  <c r="BT21" i="1"/>
  <c r="BV21" i="1"/>
  <c r="CA21" i="1" s="1"/>
  <c r="BX17" i="1"/>
  <c r="BR8" i="1"/>
  <c r="BR10" i="1"/>
  <c r="BR13" i="1"/>
  <c r="BR18" i="1"/>
  <c r="BT17" i="1"/>
  <c r="BT22" i="1"/>
  <c r="BX6" i="1"/>
  <c r="CA6" i="1" s="1"/>
  <c r="BX9" i="1"/>
  <c r="CA9" i="1" s="1"/>
  <c r="BX11" i="1"/>
  <c r="BX18" i="1"/>
  <c r="CA18" i="1" s="1"/>
  <c r="BR4" i="1"/>
  <c r="BR7" i="1"/>
  <c r="BR14" i="1"/>
  <c r="BT6" i="1"/>
  <c r="BT9" i="1"/>
  <c r="BT11" i="1"/>
  <c r="BT18" i="1"/>
  <c r="BT23" i="1"/>
  <c r="BX8" i="1"/>
  <c r="CA8" i="1" s="1"/>
  <c r="BX10" i="1"/>
  <c r="BX13" i="1"/>
  <c r="CA13" i="1" s="1"/>
  <c r="BR21" i="1"/>
  <c r="BR16" i="1"/>
  <c r="BY16" i="1" s="1"/>
  <c r="BT8" i="1"/>
  <c r="BT10" i="1"/>
  <c r="BT13" i="1"/>
  <c r="M24" i="1"/>
  <c r="N24" i="1" s="1"/>
  <c r="R24" i="1" s="1"/>
  <c r="T24" i="1" s="1"/>
  <c r="U24" i="1" s="1"/>
  <c r="M23" i="1"/>
  <c r="N23" i="1" s="1"/>
  <c r="Q23" i="1" s="1"/>
  <c r="M22" i="1"/>
  <c r="N22" i="1" s="1"/>
  <c r="Q22" i="1" s="1"/>
  <c r="M21" i="1"/>
  <c r="N21" i="1" s="1"/>
  <c r="Q21" i="1" s="1"/>
  <c r="M20" i="1"/>
  <c r="N20" i="1" s="1"/>
  <c r="Q20" i="1" s="1"/>
  <c r="M18" i="1"/>
  <c r="N18" i="1" s="1"/>
  <c r="Q18" i="1" s="1"/>
  <c r="M17" i="1"/>
  <c r="AE14" i="1"/>
  <c r="AE16" i="1"/>
  <c r="AE9" i="1"/>
  <c r="AE6" i="1"/>
  <c r="AE4" i="1"/>
  <c r="AE12" i="1"/>
  <c r="AE15" i="1"/>
  <c r="AE10" i="1"/>
  <c r="AE3" i="1"/>
  <c r="AE8" i="1"/>
  <c r="AE5" i="1"/>
  <c r="AE11" i="1"/>
  <c r="AE7" i="1"/>
  <c r="AB14" i="1"/>
  <c r="AB16" i="1"/>
  <c r="AB9" i="1"/>
  <c r="AB6" i="1"/>
  <c r="AB4" i="1"/>
  <c r="AB12" i="1"/>
  <c r="AB15" i="1"/>
  <c r="AB10" i="1"/>
  <c r="AB3" i="1"/>
  <c r="AB8" i="1"/>
  <c r="AB5" i="1"/>
  <c r="AB11" i="1"/>
  <c r="AB7" i="1"/>
  <c r="AE13" i="1"/>
  <c r="AB13" i="1"/>
  <c r="T14" i="1"/>
  <c r="U14" i="1" s="1"/>
  <c r="T16" i="1"/>
  <c r="U16" i="1" s="1"/>
  <c r="T9" i="1"/>
  <c r="U9" i="1" s="1"/>
  <c r="T6" i="1"/>
  <c r="U6" i="1" s="1"/>
  <c r="T4" i="1"/>
  <c r="U4" i="1" s="1"/>
  <c r="T12" i="1"/>
  <c r="U12" i="1" s="1"/>
  <c r="T15" i="1"/>
  <c r="U15" i="1" s="1"/>
  <c r="T10" i="1"/>
  <c r="U10" i="1" s="1"/>
  <c r="T3" i="1"/>
  <c r="U3" i="1" s="1"/>
  <c r="T8" i="1"/>
  <c r="U8" i="1" s="1"/>
  <c r="T5" i="1"/>
  <c r="U5" i="1" s="1"/>
  <c r="T11" i="1"/>
  <c r="U11" i="1" s="1"/>
  <c r="T7" i="1"/>
  <c r="U7" i="1" s="1"/>
  <c r="T13" i="1"/>
  <c r="U13" i="1" s="1"/>
  <c r="BJ23" i="1"/>
  <c r="BJ22" i="1"/>
  <c r="BJ20" i="1"/>
  <c r="BJ18" i="1"/>
  <c r="BJ17" i="1"/>
  <c r="BJ14" i="1"/>
  <c r="BJ9" i="1"/>
  <c r="BJ6" i="1"/>
  <c r="BJ4" i="1"/>
  <c r="BJ12" i="1"/>
  <c r="BH23" i="1"/>
  <c r="BM23" i="1" s="1"/>
  <c r="BH22" i="1"/>
  <c r="BM22" i="1" s="1"/>
  <c r="BH21" i="1"/>
  <c r="BM21" i="1" s="1"/>
  <c r="BH20" i="1"/>
  <c r="BM20" i="1" s="1"/>
  <c r="BH18" i="1"/>
  <c r="BH14" i="1"/>
  <c r="BM14" i="1" s="1"/>
  <c r="BH16" i="1"/>
  <c r="BM16" i="1" s="1"/>
  <c r="BH9" i="1"/>
  <c r="BM9" i="1" s="1"/>
  <c r="BH6" i="1"/>
  <c r="BM6" i="1" s="1"/>
  <c r="BH4" i="1"/>
  <c r="BM4" i="1" s="1"/>
  <c r="BH12" i="1"/>
  <c r="BM12" i="1" s="1"/>
  <c r="BH10" i="1"/>
  <c r="BL23" i="1"/>
  <c r="BP23" i="1" s="1"/>
  <c r="BL22" i="1"/>
  <c r="BP22" i="1" s="1"/>
  <c r="BJ21" i="1"/>
  <c r="BL21" i="1"/>
  <c r="BP21" i="1" s="1"/>
  <c r="BL20" i="1"/>
  <c r="BP20" i="1" s="1"/>
  <c r="BL18" i="1"/>
  <c r="BP18" i="1" s="1"/>
  <c r="BL10" i="1"/>
  <c r="BL3" i="1"/>
  <c r="BL8" i="1"/>
  <c r="BP8" i="1" s="1"/>
  <c r="BL5" i="1"/>
  <c r="BP5" i="1" s="1"/>
  <c r="BL11" i="1"/>
  <c r="BL7" i="1"/>
  <c r="BP7" i="1" s="1"/>
  <c r="BL13" i="1"/>
  <c r="BP13" i="1" s="1"/>
  <c r="BH3" i="1"/>
  <c r="BH8" i="1"/>
  <c r="BM8" i="1" s="1"/>
  <c r="BH5" i="1"/>
  <c r="BM5" i="1" s="1"/>
  <c r="BH11" i="1"/>
  <c r="BH7" i="1"/>
  <c r="BM7" i="1" s="1"/>
  <c r="BJ10" i="1"/>
  <c r="BJ3" i="1"/>
  <c r="BJ8" i="1"/>
  <c r="BJ5" i="1"/>
  <c r="BJ11" i="1"/>
  <c r="BJ7" i="1"/>
  <c r="BJ13" i="1"/>
  <c r="BH13" i="1"/>
  <c r="BM13" i="1" s="1"/>
  <c r="M14" i="1"/>
  <c r="M16" i="1"/>
  <c r="M9" i="1"/>
  <c r="M6" i="1"/>
  <c r="M4" i="1"/>
  <c r="M12" i="1"/>
  <c r="M15" i="1"/>
  <c r="M10" i="1"/>
  <c r="M3" i="1"/>
  <c r="M8" i="1"/>
  <c r="M5" i="1"/>
  <c r="M11" i="1"/>
  <c r="M7" i="1"/>
  <c r="M13" i="1"/>
  <c r="BL17" i="1"/>
  <c r="BL14" i="1"/>
  <c r="BP14" i="1" s="1"/>
  <c r="BL9" i="1"/>
  <c r="BP9" i="1" s="1"/>
  <c r="BL6" i="1"/>
  <c r="BP6" i="1" s="1"/>
  <c r="BL4" i="1"/>
  <c r="BP4" i="1" s="1"/>
  <c r="BL12" i="1"/>
  <c r="BP12" i="1" s="1"/>
  <c r="AE31" i="1" l="1"/>
  <c r="M31" i="1"/>
  <c r="AB30" i="1"/>
  <c r="BL29" i="1"/>
  <c r="BH29" i="1"/>
  <c r="AB31" i="1"/>
  <c r="AE30" i="1"/>
  <c r="M30" i="1"/>
  <c r="BJ29" i="1"/>
  <c r="BL27" i="1"/>
  <c r="BH27" i="1"/>
  <c r="Q27" i="12"/>
  <c r="BJ27" i="1"/>
  <c r="R27" i="12"/>
  <c r="BV31" i="1"/>
  <c r="BJ30" i="1"/>
  <c r="BX31" i="1"/>
  <c r="BJ31" i="1"/>
  <c r="BV30" i="1"/>
  <c r="BL31" i="1"/>
  <c r="BH31" i="1"/>
  <c r="BR30" i="1"/>
  <c r="BT30" i="1"/>
  <c r="BT31" i="1"/>
  <c r="BR31" i="1"/>
  <c r="BM10" i="1"/>
  <c r="BH30" i="1"/>
  <c r="BP10" i="1"/>
  <c r="BL30" i="1"/>
  <c r="CA10" i="1"/>
  <c r="BX30" i="1"/>
  <c r="BJ28" i="1"/>
  <c r="U27" i="1"/>
  <c r="U30" i="1"/>
  <c r="U28" i="1"/>
  <c r="AE28" i="1"/>
  <c r="U31" i="1"/>
  <c r="M27" i="1"/>
  <c r="T28" i="1"/>
  <c r="T31" i="1"/>
  <c r="T30" i="1"/>
  <c r="BP3" i="1"/>
  <c r="BM18" i="1"/>
  <c r="T27" i="1"/>
  <c r="AB28" i="1"/>
  <c r="AE27" i="1"/>
  <c r="BP11" i="1"/>
  <c r="BP28" i="1" s="1"/>
  <c r="BL28" i="1"/>
  <c r="N17" i="1"/>
  <c r="M29" i="1"/>
  <c r="CA11" i="1"/>
  <c r="BX28" i="1"/>
  <c r="BT29" i="1"/>
  <c r="BR29" i="1"/>
  <c r="BV27" i="1"/>
  <c r="BR27" i="1"/>
  <c r="M28" i="1"/>
  <c r="BM3" i="1"/>
  <c r="BM30" i="1" s="1"/>
  <c r="BT28" i="1"/>
  <c r="CA17" i="1"/>
  <c r="CA29" i="1" s="1"/>
  <c r="BX29" i="1"/>
  <c r="BR28" i="1"/>
  <c r="CB3" i="1"/>
  <c r="BX27" i="1"/>
  <c r="BY3" i="1"/>
  <c r="BT27" i="1"/>
  <c r="BP17" i="1"/>
  <c r="BM11" i="1"/>
  <c r="BM28" i="1" s="1"/>
  <c r="BH28" i="1"/>
  <c r="AB27" i="1"/>
  <c r="BV29" i="1"/>
  <c r="BV28" i="1"/>
  <c r="T17" i="12"/>
  <c r="U17" i="12" s="1"/>
  <c r="S22" i="12"/>
  <c r="T22" i="12" s="1"/>
  <c r="S18" i="12"/>
  <c r="T18" i="12" s="1"/>
  <c r="U18" i="12" s="1"/>
  <c r="V18" i="12" s="1"/>
  <c r="T24" i="12"/>
  <c r="U24" i="12" s="1"/>
  <c r="V19" i="12"/>
  <c r="T20" i="12"/>
  <c r="U21" i="12"/>
  <c r="V21" i="12" s="1"/>
  <c r="BZ5" i="1"/>
  <c r="CA12" i="1"/>
  <c r="CA3" i="1"/>
  <c r="BZ7" i="1"/>
  <c r="CB7" i="1"/>
  <c r="BZ18" i="1"/>
  <c r="CB18" i="1"/>
  <c r="CB11" i="1"/>
  <c r="BZ11" i="1"/>
  <c r="BZ23" i="1"/>
  <c r="CB23" i="1"/>
  <c r="BZ4" i="1"/>
  <c r="CB4" i="1"/>
  <c r="BZ13" i="1"/>
  <c r="CB13" i="1"/>
  <c r="CB9" i="1"/>
  <c r="BZ9" i="1"/>
  <c r="BZ22" i="1"/>
  <c r="CB22" i="1"/>
  <c r="BY21" i="1"/>
  <c r="CB21" i="1"/>
  <c r="BZ21" i="1"/>
  <c r="CB10" i="1"/>
  <c r="BZ10" i="1"/>
  <c r="CB6" i="1"/>
  <c r="BZ6" i="1"/>
  <c r="BZ12" i="1"/>
  <c r="CB14" i="1"/>
  <c r="BZ14" i="1"/>
  <c r="BZ8" i="1"/>
  <c r="CB8" i="1"/>
  <c r="BZ17" i="1"/>
  <c r="CB17" i="1"/>
  <c r="BZ3" i="1"/>
  <c r="BO5" i="1"/>
  <c r="BN5" i="1"/>
  <c r="BO23" i="1"/>
  <c r="BN23" i="1"/>
  <c r="BO11" i="1"/>
  <c r="BN11" i="1"/>
  <c r="BO10" i="1"/>
  <c r="BN10" i="1"/>
  <c r="BO21" i="1"/>
  <c r="BN21" i="1"/>
  <c r="BO12" i="1"/>
  <c r="BN12" i="1"/>
  <c r="BO14" i="1"/>
  <c r="BN14" i="1"/>
  <c r="BO22" i="1"/>
  <c r="BN22" i="1"/>
  <c r="BO17" i="1"/>
  <c r="BN17" i="1"/>
  <c r="BO6" i="1"/>
  <c r="BN6" i="1"/>
  <c r="BO18" i="1"/>
  <c r="BN18" i="1"/>
  <c r="BY4" i="1"/>
  <c r="BO4" i="1"/>
  <c r="BN4" i="1"/>
  <c r="BO13" i="1"/>
  <c r="BN13" i="1"/>
  <c r="BO8" i="1"/>
  <c r="BN8" i="1"/>
  <c r="BO7" i="1"/>
  <c r="BN7" i="1"/>
  <c r="BO3" i="1"/>
  <c r="BN3" i="1"/>
  <c r="BO9" i="1"/>
  <c r="BN9" i="1"/>
  <c r="BO20" i="1"/>
  <c r="BN20" i="1"/>
  <c r="BY18" i="1"/>
  <c r="AE19" i="1"/>
  <c r="BY14" i="1"/>
  <c r="BY13" i="1"/>
  <c r="BY9" i="1"/>
  <c r="BY22" i="1"/>
  <c r="BY10" i="1"/>
  <c r="BY6" i="1"/>
  <c r="BY23" i="1"/>
  <c r="BY8" i="1"/>
  <c r="BY17" i="1"/>
  <c r="BY7" i="1"/>
  <c r="BY11" i="1"/>
  <c r="AL11" i="1"/>
  <c r="AL10" i="1"/>
  <c r="AL14" i="1"/>
  <c r="AM11" i="1"/>
  <c r="AM10" i="1"/>
  <c r="AM14" i="1"/>
  <c r="AN8" i="1"/>
  <c r="AN12" i="1"/>
  <c r="AN9" i="1"/>
  <c r="AL5" i="1"/>
  <c r="AL15" i="1"/>
  <c r="AL6" i="1"/>
  <c r="AM13" i="1"/>
  <c r="AM5" i="1"/>
  <c r="AM15" i="1"/>
  <c r="AM6" i="1"/>
  <c r="AN7" i="1"/>
  <c r="AN3" i="1"/>
  <c r="AN4" i="1"/>
  <c r="AN16" i="1"/>
  <c r="AL13" i="1"/>
  <c r="AL8" i="1"/>
  <c r="AL12" i="1"/>
  <c r="AL9" i="1"/>
  <c r="AN13" i="1"/>
  <c r="AM8" i="1"/>
  <c r="AM12" i="1"/>
  <c r="AM9" i="1"/>
  <c r="AN11" i="1"/>
  <c r="AN10" i="1"/>
  <c r="AN14" i="1"/>
  <c r="AL7" i="1"/>
  <c r="AL3" i="1"/>
  <c r="AL4" i="1"/>
  <c r="AL16" i="1"/>
  <c r="AM7" i="1"/>
  <c r="AM3" i="1"/>
  <c r="AM4" i="1"/>
  <c r="AM16" i="1"/>
  <c r="AN5" i="1"/>
  <c r="AN15" i="1"/>
  <c r="AN6" i="1"/>
  <c r="R20" i="1"/>
  <c r="R22" i="1"/>
  <c r="R18" i="1"/>
  <c r="S18" i="1" s="1"/>
  <c r="R21" i="1"/>
  <c r="Z24" i="1"/>
  <c r="AA24" i="1" s="1"/>
  <c r="AB24" i="1" s="1"/>
  <c r="R23" i="1"/>
  <c r="S23" i="1" s="1"/>
  <c r="T21" i="1" l="1"/>
  <c r="Z21" i="1" s="1"/>
  <c r="AA21" i="1" s="1"/>
  <c r="AB21" i="1" s="1"/>
  <c r="S21" i="1"/>
  <c r="N29" i="1"/>
  <c r="Q17" i="1"/>
  <c r="Q29" i="1" s="1"/>
  <c r="T22" i="1"/>
  <c r="U22" i="1" s="1"/>
  <c r="S22" i="1"/>
  <c r="T20" i="1"/>
  <c r="U20" i="1" s="1"/>
  <c r="S20" i="1"/>
  <c r="BN30" i="1"/>
  <c r="BP29" i="1"/>
  <c r="BP31" i="1"/>
  <c r="BN31" i="1"/>
  <c r="BO31" i="1"/>
  <c r="BM29" i="1"/>
  <c r="BM31" i="1"/>
  <c r="BO30" i="1"/>
  <c r="BP30" i="1"/>
  <c r="BY29" i="1"/>
  <c r="CA27" i="1"/>
  <c r="BM27" i="1"/>
  <c r="BZ27" i="1"/>
  <c r="BP27" i="1"/>
  <c r="R17" i="1"/>
  <c r="BO27" i="1"/>
  <c r="CB29" i="1"/>
  <c r="AN27" i="1"/>
  <c r="CB27" i="1"/>
  <c r="AM27" i="1"/>
  <c r="AN28" i="1"/>
  <c r="AL28" i="1"/>
  <c r="BZ28" i="1"/>
  <c r="T27" i="12"/>
  <c r="AL27" i="1"/>
  <c r="AM28" i="1"/>
  <c r="BY28" i="1"/>
  <c r="BN29" i="1"/>
  <c r="BN28" i="1"/>
  <c r="BZ29" i="1"/>
  <c r="CB28" i="1"/>
  <c r="BY27" i="1"/>
  <c r="S27" i="12"/>
  <c r="BN27" i="1"/>
  <c r="BO29" i="1"/>
  <c r="BO28" i="1"/>
  <c r="CA28" i="1"/>
  <c r="U22" i="12"/>
  <c r="V17" i="12"/>
  <c r="U20" i="12"/>
  <c r="V20" i="12" s="1"/>
  <c r="V24" i="12"/>
  <c r="T18" i="1"/>
  <c r="T23" i="1"/>
  <c r="AC24" i="1"/>
  <c r="Z20" i="1" l="1"/>
  <c r="AA20" i="1" s="1"/>
  <c r="T17" i="1"/>
  <c r="Z17" i="1" s="1"/>
  <c r="AA17" i="1" s="1"/>
  <c r="S17" i="1"/>
  <c r="S29" i="1" s="1"/>
  <c r="U21" i="1"/>
  <c r="Z22" i="1"/>
  <c r="AA22" i="1" s="1"/>
  <c r="AB22" i="1" s="1"/>
  <c r="R29" i="1"/>
  <c r="Z18" i="1"/>
  <c r="AA18" i="1" s="1"/>
  <c r="U18" i="1"/>
  <c r="U17" i="1"/>
  <c r="Z23" i="1"/>
  <c r="AA23" i="1" s="1"/>
  <c r="AB23" i="1" s="1"/>
  <c r="AC23" i="1" s="1"/>
  <c r="U23" i="1"/>
  <c r="U27" i="12"/>
  <c r="T29" i="1"/>
  <c r="V22" i="12"/>
  <c r="V27" i="12" s="1"/>
  <c r="AB20" i="1"/>
  <c r="AC20" i="1" s="1"/>
  <c r="AC21" i="1"/>
  <c r="AD21" i="1" s="1"/>
  <c r="AD24" i="1"/>
  <c r="AE24" i="1" s="1"/>
  <c r="AC22" i="1" l="1"/>
  <c r="AD22" i="1" s="1"/>
  <c r="AE22" i="1" s="1"/>
  <c r="AB17" i="1"/>
  <c r="Z29" i="1"/>
  <c r="U29" i="1"/>
  <c r="AA29" i="1"/>
  <c r="AD20" i="1"/>
  <c r="AE20" i="1" s="1"/>
  <c r="AB18" i="1"/>
  <c r="AE21" i="1"/>
  <c r="AD23" i="1"/>
  <c r="AE23" i="1" s="1"/>
  <c r="AC17" i="1"/>
  <c r="AB29" i="1" l="1"/>
  <c r="AD17" i="1"/>
  <c r="AE17" i="1" s="1"/>
  <c r="AC18" i="1"/>
  <c r="AD18" i="1" s="1"/>
  <c r="AE18" i="1" s="1"/>
  <c r="AE29" i="1" l="1"/>
  <c r="AC29" i="1"/>
  <c r="AD29" i="1"/>
</calcChain>
</file>

<file path=xl/sharedStrings.xml><?xml version="1.0" encoding="utf-8"?>
<sst xmlns="http://schemas.openxmlformats.org/spreadsheetml/2006/main" count="434" uniqueCount="172">
  <si>
    <t>Game 1</t>
  </si>
  <si>
    <t>Game 2</t>
  </si>
  <si>
    <t>Miles</t>
  </si>
  <si>
    <t>Decel</t>
  </si>
  <si>
    <t>DSL</t>
  </si>
  <si>
    <t>Subject</t>
  </si>
  <si>
    <t>ID</t>
  </si>
  <si>
    <t>Ht</t>
  </si>
  <si>
    <t>Wt (kg)</t>
  </si>
  <si>
    <t>%fat DXA</t>
  </si>
  <si>
    <t>Age</t>
  </si>
  <si>
    <t>Total</t>
  </si>
  <si>
    <t>Knee ext (kg)</t>
  </si>
  <si>
    <t>Knee flex (kg)</t>
  </si>
  <si>
    <t>VJ (in)</t>
  </si>
  <si>
    <t>VJ (cm)</t>
  </si>
  <si>
    <t>M-K time (s)</t>
  </si>
  <si>
    <t>M-K power (W)</t>
  </si>
  <si>
    <t>Arrington</t>
  </si>
  <si>
    <t>Evens</t>
  </si>
  <si>
    <t>Houlihan</t>
  </si>
  <si>
    <t>Perkins</t>
  </si>
  <si>
    <t>Poe</t>
  </si>
  <si>
    <t>Reilly</t>
  </si>
  <si>
    <t>MVIC Pregame 2</t>
  </si>
  <si>
    <t>Seat back</t>
  </si>
  <si>
    <t>Leg</t>
  </si>
  <si>
    <t>Push 1</t>
  </si>
  <si>
    <t>Push 2</t>
  </si>
  <si>
    <t>Pull 1</t>
  </si>
  <si>
    <t>Pull 2</t>
  </si>
  <si>
    <t>Max Push</t>
  </si>
  <si>
    <t>Max Pull</t>
  </si>
  <si>
    <t>Reach Ht</t>
  </si>
  <si>
    <t>VJ 1</t>
  </si>
  <si>
    <t>VJ 2</t>
  </si>
  <si>
    <t>VJ 3</t>
  </si>
  <si>
    <t>Max VJ</t>
  </si>
  <si>
    <t>M-K time 1</t>
  </si>
  <si>
    <t>M-K time 2</t>
  </si>
  <si>
    <t>M-K time 3</t>
  </si>
  <si>
    <t>Best time</t>
  </si>
  <si>
    <t>#steps</t>
  </si>
  <si>
    <t>Start line</t>
  </si>
  <si>
    <t>Foot forward</t>
  </si>
  <si>
    <t>Gate distance (m)</t>
  </si>
  <si>
    <t>Time 1</t>
  </si>
  <si>
    <t>Time 2</t>
  </si>
  <si>
    <t>Time 3</t>
  </si>
  <si>
    <t>Time 4</t>
  </si>
  <si>
    <t>Time 5</t>
  </si>
  <si>
    <t>Time 6</t>
  </si>
  <si>
    <t>Time 7</t>
  </si>
  <si>
    <t>MVIC Pregame 1</t>
  </si>
  <si>
    <t>MVIC Postgame 1</t>
  </si>
  <si>
    <t>MVIC Postgame 2</t>
  </si>
  <si>
    <t>Towe</t>
  </si>
  <si>
    <t>Wiggins</t>
  </si>
  <si>
    <t>O'Hearn L</t>
  </si>
  <si>
    <t>Froats</t>
  </si>
  <si>
    <t>Swain</t>
  </si>
  <si>
    <t>Carroll</t>
  </si>
  <si>
    <t>Rinker</t>
  </si>
  <si>
    <t>Cutler</t>
  </si>
  <si>
    <t>Moore</t>
  </si>
  <si>
    <t>MoCap Postgame 2</t>
  </si>
  <si>
    <t>M-K Postgame 2</t>
  </si>
  <si>
    <t>Vertical Jump Postgame 2</t>
  </si>
  <si>
    <t>VJ reach (in)</t>
  </si>
  <si>
    <t>Baghdady</t>
  </si>
  <si>
    <t>Baker</t>
  </si>
  <si>
    <t>Gutierrez</t>
  </si>
  <si>
    <t>Laxer</t>
  </si>
  <si>
    <t>Milicia</t>
  </si>
  <si>
    <t>Murphy</t>
  </si>
  <si>
    <t>Ott</t>
  </si>
  <si>
    <t>O'HearnL</t>
  </si>
  <si>
    <t>O'HearnE</t>
  </si>
  <si>
    <t>DOB</t>
  </si>
  <si>
    <t>Collection date</t>
  </si>
  <si>
    <t>Wt (lbs)</t>
  </si>
  <si>
    <t>Minutes1</t>
  </si>
  <si>
    <t>Minutes2</t>
  </si>
  <si>
    <t>Minutestotal1</t>
  </si>
  <si>
    <t>Miles1</t>
  </si>
  <si>
    <t>Miles2</t>
  </si>
  <si>
    <t>Decel1</t>
  </si>
  <si>
    <t>Decel2</t>
  </si>
  <si>
    <t>DSL1</t>
  </si>
  <si>
    <t>DSL2</t>
  </si>
  <si>
    <t>Kneext1</t>
  </si>
  <si>
    <t>VJreach1</t>
  </si>
  <si>
    <t>VJ1cm</t>
  </si>
  <si>
    <t>VJ1in</t>
  </si>
  <si>
    <t>MKtime1</t>
  </si>
  <si>
    <t>Kneext2</t>
  </si>
  <si>
    <t>VJ2in</t>
  </si>
  <si>
    <t>VJ2cm</t>
  </si>
  <si>
    <t>MKtime2</t>
  </si>
  <si>
    <t>Kneext3</t>
  </si>
  <si>
    <t>VJ3in</t>
  </si>
  <si>
    <t>VJ3cm</t>
  </si>
  <si>
    <t>MKtime3</t>
  </si>
  <si>
    <t>MKpower3</t>
  </si>
  <si>
    <t>Kneext4</t>
  </si>
  <si>
    <t>VJ4in</t>
  </si>
  <si>
    <t>VJ4cm</t>
  </si>
  <si>
    <t>MKtime4</t>
  </si>
  <si>
    <t>MKpower4</t>
  </si>
  <si>
    <t>Miles/min</t>
  </si>
  <si>
    <t>Decel/min</t>
  </si>
  <si>
    <t>DSL/min</t>
  </si>
  <si>
    <t>Milemin1</t>
  </si>
  <si>
    <t>Decelmin1</t>
  </si>
  <si>
    <t>DSLmin1</t>
  </si>
  <si>
    <t>Milemin2</t>
  </si>
  <si>
    <t>Decelmin2</t>
  </si>
  <si>
    <t>DSLmin2</t>
  </si>
  <si>
    <t>Milemintot</t>
  </si>
  <si>
    <t>Decelmintot</t>
  </si>
  <si>
    <t>DSLmintot</t>
  </si>
  <si>
    <t>%decline</t>
  </si>
  <si>
    <t>*Murphy had concussion in game 2</t>
  </si>
  <si>
    <t>*Arrington had ankle abrasion during game 1 preventing her from pushing with full force</t>
  </si>
  <si>
    <t>*Cutler had injury during training and did not participate after measurement 2</t>
  </si>
  <si>
    <t>*Baghdady injured in game 1 and did not perform measurements 3 and 4</t>
  </si>
  <si>
    <t>*Hauberg reported recent ACL surgery and knee tendonitis</t>
  </si>
  <si>
    <t>Knextdif1-3</t>
  </si>
  <si>
    <t>Knextdif1-2</t>
  </si>
  <si>
    <t>Knextdif3-4</t>
  </si>
  <si>
    <t>Knextdif1-4</t>
  </si>
  <si>
    <t>%difference</t>
  </si>
  <si>
    <t>Knflxdif1-2</t>
  </si>
  <si>
    <t>Knflxdif1-3</t>
  </si>
  <si>
    <t>Knflxdif3-4</t>
  </si>
  <si>
    <t>Knflxdif1-4</t>
  </si>
  <si>
    <t>VJdif1-2</t>
  </si>
  <si>
    <t>VJdif1-3</t>
  </si>
  <si>
    <t>VJdif3-4</t>
  </si>
  <si>
    <t>VJdif1-4</t>
  </si>
  <si>
    <t>DSLtot</t>
  </si>
  <si>
    <t>Milestot</t>
  </si>
  <si>
    <t>Deceltot</t>
  </si>
  <si>
    <t>Kneeflx1</t>
  </si>
  <si>
    <t>Kneeflx2</t>
  </si>
  <si>
    <t>Kneeflx3</t>
  </si>
  <si>
    <t>Kneeflx4</t>
  </si>
  <si>
    <t>MKpowdif1-2</t>
  </si>
  <si>
    <t>MKpowdif1-3</t>
  </si>
  <si>
    <t>MKpowdif3-4</t>
  </si>
  <si>
    <t>MKpowdif1-4</t>
  </si>
  <si>
    <t>*Headly had nagging ankle injury and did not participate after measurement 1</t>
  </si>
  <si>
    <t>Mean control</t>
  </si>
  <si>
    <t>MKpower1</t>
  </si>
  <si>
    <t>MKpower2</t>
  </si>
  <si>
    <t>Mean &gt; 68 decel/gm</t>
  </si>
  <si>
    <t>Mean &lt; 69 decel/gm</t>
  </si>
  <si>
    <t>Ht (in)</t>
  </si>
  <si>
    <t>Ht (cm)</t>
  </si>
  <si>
    <t>T0</t>
  </si>
  <si>
    <t>T1</t>
  </si>
  <si>
    <t>T2</t>
  </si>
  <si>
    <t>T3</t>
  </si>
  <si>
    <t>Km1</t>
  </si>
  <si>
    <t>Km2</t>
  </si>
  <si>
    <t xml:space="preserve">Km </t>
  </si>
  <si>
    <t>Training</t>
  </si>
  <si>
    <t>Accel1</t>
  </si>
  <si>
    <t>Accel2</t>
  </si>
  <si>
    <t>Sprints2</t>
  </si>
  <si>
    <t>Sprints1</t>
  </si>
  <si>
    <t>Did not 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</si>
</sst>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Protection="1">
      <protection locked="0"/>
    </xf>
    <xf numFmtId="0" fontId="0" fillId="0" borderId="1" xfId="0" applyBorder="1"/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0" xfId="0" applyNumberFormat="1" applyProtection="1"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Protection="1">
      <protection locked="0"/>
    </xf>
    <xf numFmtId="164" fontId="0" fillId="0" borderId="1" xfId="0" applyNumberFormat="1" applyBorder="1" applyProtection="1">
      <protection locked="0"/>
    </xf>
    <xf numFmtId="164" fontId="2" fillId="0" borderId="1" xfId="0" applyNumberFormat="1" applyFont="1" applyBorder="1" applyProtection="1">
      <protection locked="0"/>
    </xf>
    <xf numFmtId="164" fontId="0" fillId="0" borderId="0" xfId="0" applyNumberFormat="1" applyProtection="1">
      <protection locked="0"/>
    </xf>
    <xf numFmtId="1" fontId="2" fillId="0" borderId="1" xfId="0" applyNumberFormat="1" applyFont="1" applyBorder="1" applyProtection="1">
      <protection locked="0"/>
    </xf>
    <xf numFmtId="1" fontId="0" fillId="0" borderId="1" xfId="0" applyNumberFormat="1" applyBorder="1" applyProtection="1">
      <protection locked="0"/>
    </xf>
    <xf numFmtId="1" fontId="1" fillId="0" borderId="1" xfId="0" applyNumberFormat="1" applyFont="1" applyBorder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Border="1" applyProtection="1">
      <protection locked="0"/>
    </xf>
    <xf numFmtId="14" fontId="0" fillId="0" borderId="0" xfId="0" applyNumberFormat="1" applyBorder="1" applyProtection="1">
      <protection locked="0"/>
    </xf>
    <xf numFmtId="2" fontId="0" fillId="0" borderId="0" xfId="0" applyNumberFormat="1" applyBorder="1" applyProtection="1">
      <protection locked="0"/>
    </xf>
    <xf numFmtId="164" fontId="0" fillId="0" borderId="0" xfId="0" applyNumberFormat="1" applyBorder="1" applyProtection="1">
      <protection locked="0"/>
    </xf>
    <xf numFmtId="1" fontId="0" fillId="0" borderId="0" xfId="0" applyNumberFormat="1" applyBorder="1" applyProtection="1">
      <protection locked="0"/>
    </xf>
    <xf numFmtId="0" fontId="3" fillId="0" borderId="1" xfId="0" applyFont="1" applyBorder="1" applyProtection="1">
      <protection locked="0"/>
    </xf>
    <xf numFmtId="14" fontId="3" fillId="0" borderId="1" xfId="0" applyNumberFormat="1" applyFont="1" applyBorder="1" applyProtection="1">
      <protection locked="0"/>
    </xf>
    <xf numFmtId="2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" fontId="3" fillId="0" borderId="1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Border="1" applyProtection="1">
      <protection locked="0"/>
    </xf>
    <xf numFmtId="14" fontId="3" fillId="0" borderId="0" xfId="0" applyNumberFormat="1" applyFont="1" applyBorder="1" applyProtection="1">
      <protection locked="0"/>
    </xf>
    <xf numFmtId="164" fontId="3" fillId="0" borderId="0" xfId="0" applyNumberFormat="1" applyFont="1" applyBorder="1" applyProtection="1">
      <protection locked="0"/>
    </xf>
    <xf numFmtId="1" fontId="3" fillId="0" borderId="0" xfId="0" applyNumberFormat="1" applyFont="1" applyBorder="1" applyProtection="1">
      <protection locked="0"/>
    </xf>
    <xf numFmtId="2" fontId="3" fillId="0" borderId="0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73392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38153795096001"/>
          <c:y val="9.9520673665031159E-2"/>
          <c:w val="0.80339692444163413"/>
          <c:h val="0.6948651084293217"/>
        </c:manualLayout>
      </c:layout>
      <c:lineChart>
        <c:grouping val="standard"/>
        <c:varyColors val="0"/>
        <c:ser>
          <c:idx val="1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'Alldata sort by miles'!$AO$30:$AR$30</c:f>
                <c:numCache>
                  <c:formatCode>General</c:formatCode>
                  <c:ptCount val="4"/>
                  <c:pt idx="0">
                    <c:v>7.9899490432846765</c:v>
                  </c:pt>
                  <c:pt idx="1">
                    <c:v>6.5123509031465963</c:v>
                  </c:pt>
                  <c:pt idx="2">
                    <c:v>7.8182478855559445</c:v>
                  </c:pt>
                  <c:pt idx="3">
                    <c:v>8.0876890571852655</c:v>
                  </c:pt>
                </c:numCache>
              </c:numRef>
            </c:plus>
            <c:minus>
              <c:numRef>
                <c:f>'Alldata sort by miles'!$AO$30:$AR$30</c:f>
                <c:numCache>
                  <c:formatCode>General</c:formatCode>
                  <c:ptCount val="4"/>
                  <c:pt idx="0">
                    <c:v>7.9899490432846765</c:v>
                  </c:pt>
                  <c:pt idx="1">
                    <c:v>6.5123509031465963</c:v>
                  </c:pt>
                  <c:pt idx="2">
                    <c:v>7.8182478855559445</c:v>
                  </c:pt>
                  <c:pt idx="3">
                    <c:v>8.0876890571852655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'Alldata sort by miles'!$AO$2:$AR$2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'Alldata sort by miles'!$AO$27:$AR$27</c:f>
              <c:numCache>
                <c:formatCode>General</c:formatCode>
                <c:ptCount val="4"/>
                <c:pt idx="0">
                  <c:v>50.875</c:v>
                </c:pt>
                <c:pt idx="1">
                  <c:v>47.875</c:v>
                </c:pt>
                <c:pt idx="2">
                  <c:v>44.375</c:v>
                </c:pt>
                <c:pt idx="3">
                  <c:v>47.375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'Alldata sort by miles'!#REF!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C190-4353-98D1-0A5DEBC9D0E8}"/>
            </c:ext>
          </c:extLst>
        </c:ser>
        <c:ser>
          <c:idx val="0"/>
          <c:order val="1"/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2700">
                <a:solidFill>
                  <a:schemeClr val="bg1">
                    <a:lumMod val="65000"/>
                    <a:alpha val="98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'Alldata sort by miles'!$AO$31:$AR$31</c:f>
                <c:numCache>
                  <c:formatCode>General</c:formatCode>
                  <c:ptCount val="4"/>
                  <c:pt idx="0">
                    <c:v>5.30498417932204</c:v>
                  </c:pt>
                  <c:pt idx="1">
                    <c:v>6.97614984548545</c:v>
                  </c:pt>
                  <c:pt idx="2">
                    <c:v>5.6820519432432484</c:v>
                  </c:pt>
                  <c:pt idx="3">
                    <c:v>5.6987885095158797</c:v>
                  </c:pt>
                </c:numCache>
              </c:numRef>
            </c:plus>
            <c:minus>
              <c:numRef>
                <c:f>'Alldata sort by miles'!$AO$31:$AR$31</c:f>
                <c:numCache>
                  <c:formatCode>General</c:formatCode>
                  <c:ptCount val="4"/>
                  <c:pt idx="0">
                    <c:v>5.30498417932204</c:v>
                  </c:pt>
                  <c:pt idx="1">
                    <c:v>6.97614984548545</c:v>
                  </c:pt>
                  <c:pt idx="2">
                    <c:v>5.6820519432432484</c:v>
                  </c:pt>
                  <c:pt idx="3">
                    <c:v>5.6987885095158797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'Alldata sort by miles'!$AO$2:$AR$2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'Alldata sort by miles'!$AO$29:$AR$29</c:f>
              <c:numCache>
                <c:formatCode>General</c:formatCode>
                <c:ptCount val="4"/>
                <c:pt idx="0">
                  <c:v>52.142857142857146</c:v>
                </c:pt>
                <c:pt idx="1">
                  <c:v>51</c:v>
                </c:pt>
                <c:pt idx="2">
                  <c:v>50.571428571428569</c:v>
                </c:pt>
                <c:pt idx="3">
                  <c:v>50.857142857142854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'Alldata sort by miles'!#REF!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C190-4353-98D1-0A5DEBC9D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375272"/>
        <c:axId val="368368056"/>
      </c:lineChart>
      <c:catAx>
        <c:axId val="36837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8368056"/>
        <c:crosses val="autoZero"/>
        <c:auto val="1"/>
        <c:lblAlgn val="ctr"/>
        <c:lblOffset val="100"/>
        <c:noMultiLvlLbl val="0"/>
      </c:catAx>
      <c:valAx>
        <c:axId val="368368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/>
                  <a:t>Knee Extension MVIC (kg)</a:t>
                </a:r>
              </a:p>
            </c:rich>
          </c:tx>
          <c:layout>
            <c:manualLayout>
              <c:xMode val="edge"/>
              <c:yMode val="edge"/>
              <c:x val="3.7688451531390103E-2"/>
              <c:y val="0.270581828333947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8375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02270828124587"/>
          <c:y val="0.90768728257661935"/>
          <c:w val="0.45091427025516756"/>
          <c:h val="7.03019100808530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059864852543542"/>
          <c:y val="0.11089106480908989"/>
          <c:w val="0.79297492004916792"/>
          <c:h val="0.67909508737715607"/>
        </c:manualLayout>
      </c:layout>
      <c:lineChart>
        <c:grouping val="standard"/>
        <c:varyColors val="0"/>
        <c:ser>
          <c:idx val="1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'Alldata sort by miles'!$AW$30:$AZ$30</c:f>
                <c:numCache>
                  <c:formatCode>General</c:formatCode>
                  <c:ptCount val="4"/>
                  <c:pt idx="0">
                    <c:v>4.1057451037714037</c:v>
                  </c:pt>
                  <c:pt idx="1">
                    <c:v>6.7599133553196209</c:v>
                  </c:pt>
                  <c:pt idx="2">
                    <c:v>5.2355242608275905</c:v>
                  </c:pt>
                  <c:pt idx="3">
                    <c:v>6.2777953363990999</c:v>
                  </c:pt>
                </c:numCache>
              </c:numRef>
            </c:plus>
            <c:minus>
              <c:numRef>
                <c:f>'Alldata sort by miles'!$AW$30:$AZ$30</c:f>
                <c:numCache>
                  <c:formatCode>General</c:formatCode>
                  <c:ptCount val="4"/>
                  <c:pt idx="0">
                    <c:v>4.1057451037714037</c:v>
                  </c:pt>
                  <c:pt idx="1">
                    <c:v>6.7599133553196209</c:v>
                  </c:pt>
                  <c:pt idx="2">
                    <c:v>5.2355242608275905</c:v>
                  </c:pt>
                  <c:pt idx="3">
                    <c:v>6.2777953363990999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'Alldata sort by miles'!$AW$2:$AZ$2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'Alldata sort by miles'!$AW$27:$AZ$27</c:f>
              <c:numCache>
                <c:formatCode>General</c:formatCode>
                <c:ptCount val="4"/>
                <c:pt idx="0">
                  <c:v>43.5</c:v>
                </c:pt>
                <c:pt idx="1">
                  <c:v>38.625</c:v>
                </c:pt>
                <c:pt idx="2">
                  <c:v>43.375</c:v>
                </c:pt>
                <c:pt idx="3">
                  <c:v>37.625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'Alldata sort by miles'!#REF!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9BFB-4B9C-BD7A-078BEDB04EF7}"/>
            </c:ext>
          </c:extLst>
        </c:ser>
        <c:ser>
          <c:idx val="0"/>
          <c:order val="1"/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'Alldata sort by miles'!$AW$31:$AZ$31</c:f>
                <c:numCache>
                  <c:formatCode>General</c:formatCode>
                  <c:ptCount val="4"/>
                  <c:pt idx="0">
                    <c:v>4.0999419275794393</c:v>
                  </c:pt>
                  <c:pt idx="1">
                    <c:v>4.1918287860346313</c:v>
                  </c:pt>
                  <c:pt idx="2">
                    <c:v>4.2314018840996299</c:v>
                  </c:pt>
                  <c:pt idx="3">
                    <c:v>4.7258156262526079</c:v>
                  </c:pt>
                </c:numCache>
              </c:numRef>
            </c:plus>
            <c:minus>
              <c:numRef>
                <c:f>'Alldata sort by miles'!$AW$31:$AZ$31</c:f>
                <c:numCache>
                  <c:formatCode>General</c:formatCode>
                  <c:ptCount val="4"/>
                  <c:pt idx="0">
                    <c:v>4.0999419275794393</c:v>
                  </c:pt>
                  <c:pt idx="1">
                    <c:v>4.1918287860346313</c:v>
                  </c:pt>
                  <c:pt idx="2">
                    <c:v>4.2314018840996299</c:v>
                  </c:pt>
                  <c:pt idx="3">
                    <c:v>4.7258156262526079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'Alldata sort by miles'!$AW$2:$AZ$2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'Alldata sort by miles'!$AW$29:$AZ$29</c:f>
              <c:numCache>
                <c:formatCode>0.00</c:formatCode>
                <c:ptCount val="4"/>
                <c:pt idx="0">
                  <c:v>40.857142857142854</c:v>
                </c:pt>
                <c:pt idx="1">
                  <c:v>41.285714285714285</c:v>
                </c:pt>
                <c:pt idx="2">
                  <c:v>40.285714285714285</c:v>
                </c:pt>
                <c:pt idx="3">
                  <c:v>38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'Alldata sort by miles'!#REF!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9BFB-4B9C-BD7A-078BEDB04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1068248"/>
        <c:axId val="371065296"/>
      </c:lineChart>
      <c:catAx>
        <c:axId val="371068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065296"/>
        <c:crosses val="autoZero"/>
        <c:auto val="1"/>
        <c:lblAlgn val="ctr"/>
        <c:lblOffset val="100"/>
        <c:noMultiLvlLbl val="0"/>
      </c:catAx>
      <c:valAx>
        <c:axId val="37106529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Knee Flexion MVIC (kg)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068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7634631980257139E-2"/>
          <c:y val="0.93144199446276243"/>
          <c:w val="0.49622889938607045"/>
          <c:h val="6.85579877966284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024405233760452"/>
          <c:y val="0.1130478568549904"/>
          <c:w val="0.79315457660815658"/>
          <c:h val="0.68200711979319961"/>
        </c:manualLayout>
      </c:layout>
      <c:lineChart>
        <c:grouping val="standard"/>
        <c:varyColors val="0"/>
        <c:ser>
          <c:idx val="1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'Alldata sort by miles'!$BF$30:$BL$30</c:f>
                <c:numCache>
                  <c:formatCode>General</c:formatCode>
                  <c:ptCount val="4"/>
                  <c:pt idx="0">
                    <c:v>6.9041259661990217</c:v>
                  </c:pt>
                  <c:pt idx="1">
                    <c:v>6.2930481769285249</c:v>
                  </c:pt>
                  <c:pt idx="2">
                    <c:v>6.0121744046083636</c:v>
                  </c:pt>
                  <c:pt idx="3">
                    <c:v>5.9350302382188236</c:v>
                  </c:pt>
                </c:numCache>
              </c:numRef>
            </c:plus>
            <c:minus>
              <c:numRef>
                <c:f>'Alldata sort by miles'!$BF$30:$BL$30</c:f>
                <c:numCache>
                  <c:formatCode>General</c:formatCode>
                  <c:ptCount val="4"/>
                  <c:pt idx="0">
                    <c:v>6.9041259661990217</c:v>
                  </c:pt>
                  <c:pt idx="1">
                    <c:v>6.2930481769285249</c:v>
                  </c:pt>
                  <c:pt idx="2">
                    <c:v>6.0121744046083636</c:v>
                  </c:pt>
                  <c:pt idx="3">
                    <c:v>5.9350302382188236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'Alldata sort by miles'!$BF$2:$BL$2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'Alldata sort by miles'!$BF$27:$BL$27</c:f>
              <c:numCache>
                <c:formatCode>0.00</c:formatCode>
                <c:ptCount val="4"/>
                <c:pt idx="0">
                  <c:v>45.561249999999994</c:v>
                </c:pt>
                <c:pt idx="1">
                  <c:v>43.973749999999995</c:v>
                </c:pt>
                <c:pt idx="2">
                  <c:v>43.338750000000005</c:v>
                </c:pt>
                <c:pt idx="3">
                  <c:v>43.338749999999997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'Alldata sort by miles'!#REF!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423-440E-A9C8-72317383A628}"/>
            </c:ext>
          </c:extLst>
        </c:ser>
        <c:ser>
          <c:idx val="0"/>
          <c:order val="1"/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'Alldata sort by miles'!$BF$31:$BL$31</c:f>
                <c:numCache>
                  <c:formatCode>General</c:formatCode>
                  <c:ptCount val="4"/>
                  <c:pt idx="0">
                    <c:v>5.995383938617171</c:v>
                  </c:pt>
                  <c:pt idx="1">
                    <c:v>4.9186888496833898</c:v>
                  </c:pt>
                  <c:pt idx="2">
                    <c:v>5.7668415883186288</c:v>
                  </c:pt>
                  <c:pt idx="3">
                    <c:v>6.7940902190626149</c:v>
                  </c:pt>
                </c:numCache>
              </c:numRef>
            </c:plus>
            <c:minus>
              <c:numRef>
                <c:f>'Alldata sort by miles'!$BF$31:$BL$31</c:f>
                <c:numCache>
                  <c:formatCode>General</c:formatCode>
                  <c:ptCount val="4"/>
                  <c:pt idx="0">
                    <c:v>5.995383938617171</c:v>
                  </c:pt>
                  <c:pt idx="1">
                    <c:v>4.9186888496833898</c:v>
                  </c:pt>
                  <c:pt idx="2">
                    <c:v>5.7668415883186288</c:v>
                  </c:pt>
                  <c:pt idx="3">
                    <c:v>6.7940902190626149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'Alldata sort by miles'!$BF$2:$BL$2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'Alldata sort by miles'!$BF$29:$BL$29</c:f>
              <c:numCache>
                <c:formatCode>0.00</c:formatCode>
                <c:ptCount val="4"/>
                <c:pt idx="0">
                  <c:v>38.825714285714284</c:v>
                </c:pt>
                <c:pt idx="1">
                  <c:v>40.64</c:v>
                </c:pt>
                <c:pt idx="2">
                  <c:v>41.184285714285714</c:v>
                </c:pt>
                <c:pt idx="3">
                  <c:v>45.175714285714278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'Alldata sort by miles'!#REF!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F423-440E-A9C8-72317383A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370384"/>
        <c:axId val="372371696"/>
      </c:lineChart>
      <c:catAx>
        <c:axId val="37237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371696"/>
        <c:crosses val="autoZero"/>
        <c:auto val="1"/>
        <c:lblAlgn val="ctr"/>
        <c:lblOffset val="100"/>
        <c:noMultiLvlLbl val="0"/>
      </c:catAx>
      <c:valAx>
        <c:axId val="37237169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Vertical Jump Height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370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2735601558678426E-2"/>
          <c:y val="0.92542794413787877"/>
          <c:w val="0.45175874306012026"/>
          <c:h val="6.99571002406809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064823704394892"/>
          <c:y val="0.11260862946927522"/>
          <c:w val="0.76969665679017596"/>
          <c:h val="0.71064627648484568"/>
        </c:manualLayout>
      </c:layout>
      <c:lineChart>
        <c:grouping val="standard"/>
        <c:varyColors val="0"/>
        <c:ser>
          <c:idx val="1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'Alldata sort by miles'!$BR$30:$BX$30</c:f>
                <c:numCache>
                  <c:formatCode>General</c:formatCode>
                  <c:ptCount val="4"/>
                  <c:pt idx="0">
                    <c:v>118.8878670774892</c:v>
                  </c:pt>
                  <c:pt idx="1">
                    <c:v>109.1347973704265</c:v>
                  </c:pt>
                  <c:pt idx="2">
                    <c:v>116.95005255083554</c:v>
                  </c:pt>
                  <c:pt idx="3">
                    <c:v>101.51804817468538</c:v>
                  </c:pt>
                </c:numCache>
              </c:numRef>
            </c:plus>
            <c:minus>
              <c:numRef>
                <c:f>'Alldata sort by miles'!$BT$30:$BX$30</c:f>
                <c:numCache>
                  <c:formatCode>General</c:formatCode>
                  <c:ptCount val="3"/>
                  <c:pt idx="0">
                    <c:v>109.1347973704265</c:v>
                  </c:pt>
                  <c:pt idx="1">
                    <c:v>116.95005255083554</c:v>
                  </c:pt>
                  <c:pt idx="2">
                    <c:v>101.51804817468538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'Alldata sort by miles'!$BR$2:$BX$2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'Alldata sort by miles'!$BR$27:$BX$27</c:f>
              <c:numCache>
                <c:formatCode>General</c:formatCode>
                <c:ptCount val="4"/>
                <c:pt idx="0">
                  <c:v>1015.0815307540121</c:v>
                </c:pt>
                <c:pt idx="1">
                  <c:v>1054.6655341699625</c:v>
                </c:pt>
                <c:pt idx="2">
                  <c:v>1036.8580310225104</c:v>
                </c:pt>
                <c:pt idx="3">
                  <c:v>1073.3392182478037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'Alldata sort by miles'!#REF!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B726-4243-8EDC-087BD4A84E87}"/>
            </c:ext>
          </c:extLst>
        </c:ser>
        <c:ser>
          <c:idx val="0"/>
          <c:order val="1"/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'Alldata sort by miles'!$BR$31:$BX$31</c:f>
                <c:numCache>
                  <c:formatCode>General</c:formatCode>
                  <c:ptCount val="4"/>
                  <c:pt idx="0">
                    <c:v>148.77945135850402</c:v>
                  </c:pt>
                  <c:pt idx="1">
                    <c:v>137.15278838071174</c:v>
                  </c:pt>
                  <c:pt idx="2">
                    <c:v>130.16089125924543</c:v>
                  </c:pt>
                  <c:pt idx="3">
                    <c:v>138.20984052578456</c:v>
                  </c:pt>
                </c:numCache>
              </c:numRef>
            </c:plus>
            <c:minus>
              <c:numRef>
                <c:f>'Alldata sort by miles'!$BR$31:$BX$31</c:f>
                <c:numCache>
                  <c:formatCode>General</c:formatCode>
                  <c:ptCount val="4"/>
                  <c:pt idx="0">
                    <c:v>148.77945135850402</c:v>
                  </c:pt>
                  <c:pt idx="1">
                    <c:v>137.15278838071174</c:v>
                  </c:pt>
                  <c:pt idx="2">
                    <c:v>130.16089125924543</c:v>
                  </c:pt>
                  <c:pt idx="3">
                    <c:v>138.20984052578456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'Alldata sort by miles'!$BR$2:$BX$2</c:f>
              <c:strCache>
                <c:ptCount val="4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</c:strCache>
            </c:strRef>
          </c:cat>
          <c:val>
            <c:numRef>
              <c:f>'Alldata sort by miles'!$BR$29:$BX$29</c:f>
              <c:numCache>
                <c:formatCode>General</c:formatCode>
                <c:ptCount val="4"/>
                <c:pt idx="0">
                  <c:v>961.14299209157662</c:v>
                </c:pt>
                <c:pt idx="1">
                  <c:v>993.24199113728162</c:v>
                </c:pt>
                <c:pt idx="2">
                  <c:v>979.65125547381376</c:v>
                </c:pt>
                <c:pt idx="3">
                  <c:v>988.50200540027288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'Alldata sort by miles'!#REF!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B726-4243-8EDC-087BD4A84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377568"/>
        <c:axId val="368381176"/>
      </c:lineChart>
      <c:catAx>
        <c:axId val="36837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8381176"/>
        <c:crosses val="autoZero"/>
        <c:auto val="1"/>
        <c:lblAlgn val="ctr"/>
        <c:lblOffset val="100"/>
        <c:noMultiLvlLbl val="0"/>
      </c:catAx>
      <c:valAx>
        <c:axId val="36838117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Margaria-Kalamen Power (W)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8377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7025870094369474E-2"/>
          <c:y val="0.92429313434581273"/>
          <c:w val="0.45647071380402771"/>
          <c:h val="6.95955088527421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Knee</a:t>
            </a:r>
            <a:r>
              <a:rPr lang="en-US" baseline="0"/>
              <a:t> extension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'Alldata sort by Decel'!$A$25</c:f>
              <c:strCache>
                <c:ptCount val="1"/>
                <c:pt idx="0">
                  <c:v>Mean &gt; 68 decel/gm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'Alldata sort by Decel'!$AF$2:$AI$2</c:f>
              <c:strCache>
                <c:ptCount val="4"/>
                <c:pt idx="0">
                  <c:v>Kneext1</c:v>
                </c:pt>
                <c:pt idx="1">
                  <c:v>Kneext2</c:v>
                </c:pt>
                <c:pt idx="2">
                  <c:v>Kneext3</c:v>
                </c:pt>
                <c:pt idx="3">
                  <c:v>Kneext4</c:v>
                </c:pt>
              </c:strCache>
            </c:strRef>
          </c:cat>
          <c:val>
            <c:numRef>
              <c:f>'Alldata sort by Decel'!$AF$25:$AI$25</c:f>
              <c:numCache>
                <c:formatCode>General</c:formatCode>
                <c:ptCount val="4"/>
                <c:pt idx="0">
                  <c:v>50.888888888888886</c:v>
                </c:pt>
                <c:pt idx="1">
                  <c:v>47.888888888888886</c:v>
                </c:pt>
                <c:pt idx="2">
                  <c:v>44.555555555555557</c:v>
                </c:pt>
                <c:pt idx="3">
                  <c:v>47.666666666666664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4E-4324-BE1D-1C6D9EAB7DCE}"/>
            </c:ext>
          </c:extLst>
        </c:ser>
        <c:ser>
          <c:idx val="1"/>
          <c:order val="1"/>
          <c:tx>
            <c:strRef>
              <c:f>'Alldata sort by Decel'!$A$26</c:f>
              <c:strCache>
                <c:ptCount val="1"/>
                <c:pt idx="0">
                  <c:v>Mean &lt; 69 decel/gm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'Alldata sort by Decel'!$AF$2:$AI$2</c:f>
              <c:strCache>
                <c:ptCount val="4"/>
                <c:pt idx="0">
                  <c:v>Kneext1</c:v>
                </c:pt>
                <c:pt idx="1">
                  <c:v>Kneext2</c:v>
                </c:pt>
                <c:pt idx="2">
                  <c:v>Kneext3</c:v>
                </c:pt>
                <c:pt idx="3">
                  <c:v>Kneext4</c:v>
                </c:pt>
              </c:strCache>
            </c:strRef>
          </c:cat>
          <c:val>
            <c:numRef>
              <c:f>'Alldata sort by Decel'!$AF$26:$AI$26</c:f>
              <c:numCache>
                <c:formatCode>General</c:formatCode>
                <c:ptCount val="4"/>
                <c:pt idx="0">
                  <c:v>54</c:v>
                </c:pt>
                <c:pt idx="1">
                  <c:v>53.75</c:v>
                </c:pt>
                <c:pt idx="2">
                  <c:v>57.5</c:v>
                </c:pt>
                <c:pt idx="3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4E-4324-BE1D-1C6D9EAB7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6628888"/>
        <c:axId val="366626264"/>
      </c:barChart>
      <c:catAx>
        <c:axId val="366628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626264"/>
        <c:crosses val="autoZero"/>
        <c:auto val="1"/>
        <c:lblAlgn val="ctr"/>
        <c:lblOffset val="100"/>
        <c:noMultiLvlLbl val="0"/>
      </c:catAx>
      <c:valAx>
        <c:axId val="366626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Decelerations/game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628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Knee flexion (kg)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'Alldata sort by Decel'!$A$25</c:f>
              <c:strCache>
                <c:ptCount val="1"/>
                <c:pt idx="0">
                  <c:v>Mean &gt; 68 decel/gm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'Alldata sort by Decel'!$AN$2:$AQ$2</c:f>
              <c:strCache>
                <c:ptCount val="4"/>
                <c:pt idx="0">
                  <c:v>Kneeflx1</c:v>
                </c:pt>
                <c:pt idx="1">
                  <c:v>Kneeflx2</c:v>
                </c:pt>
                <c:pt idx="2">
                  <c:v>Kneeflx3</c:v>
                </c:pt>
                <c:pt idx="3">
                  <c:v>Kneeflx4</c:v>
                </c:pt>
              </c:strCache>
            </c:strRef>
          </c:cat>
          <c:val>
            <c:numRef>
              <c:f>'Alldata sort by Decel'!$AN$25:$AQ$25</c:f>
              <c:numCache>
                <c:formatCode>General</c:formatCode>
                <c:ptCount val="4"/>
                <c:pt idx="0">
                  <c:v>42.222222222222221</c:v>
                </c:pt>
                <c:pt idx="1">
                  <c:v>37.111111111111114</c:v>
                </c:pt>
                <c:pt idx="2">
                  <c:v>42</c:v>
                </c:pt>
                <c:pt idx="3">
                  <c:v>36.666666666666664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C9-442D-BD81-0AD077D917C0}"/>
            </c:ext>
          </c:extLst>
        </c:ser>
        <c:ser>
          <c:idx val="1"/>
          <c:order val="1"/>
          <c:tx>
            <c:strRef>
              <c:f>'Alldata sort by Decel'!$A$26</c:f>
              <c:strCache>
                <c:ptCount val="1"/>
                <c:pt idx="0">
                  <c:v>Mean &lt; 69 decel/gm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'Alldata sort by Decel'!$AN$2:$AQ$2</c:f>
              <c:strCache>
                <c:ptCount val="4"/>
                <c:pt idx="0">
                  <c:v>Kneeflx1</c:v>
                </c:pt>
                <c:pt idx="1">
                  <c:v>Kneeflx2</c:v>
                </c:pt>
                <c:pt idx="2">
                  <c:v>Kneeflx3</c:v>
                </c:pt>
                <c:pt idx="3">
                  <c:v>Kneeflx4</c:v>
                </c:pt>
              </c:strCache>
            </c:strRef>
          </c:cat>
          <c:val>
            <c:numRef>
              <c:f>'Alldata sort by Decel'!$AN$26:$AQ$26</c:f>
              <c:numCache>
                <c:formatCode>General</c:formatCode>
                <c:ptCount val="4"/>
                <c:pt idx="0">
                  <c:v>42.75</c:v>
                </c:pt>
                <c:pt idx="1">
                  <c:v>45.5</c:v>
                </c:pt>
                <c:pt idx="2">
                  <c:v>50</c:v>
                </c:pt>
                <c:pt idx="3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C9-442D-BD81-0AD077D91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0396872"/>
        <c:axId val="480397528"/>
      </c:barChart>
      <c:catAx>
        <c:axId val="480396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397528"/>
        <c:crosses val="autoZero"/>
        <c:auto val="1"/>
        <c:lblAlgn val="ctr"/>
        <c:lblOffset val="100"/>
        <c:noMultiLvlLbl val="0"/>
      </c:catAx>
      <c:valAx>
        <c:axId val="48039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Decelerations/game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396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40641</xdr:colOff>
      <xdr:row>32</xdr:row>
      <xdr:rowOff>25172</xdr:rowOff>
    </xdr:from>
    <xdr:to>
      <xdr:col>45</xdr:col>
      <xdr:colOff>68580</xdr:colOff>
      <xdr:row>50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48</xdr:col>
      <xdr:colOff>10251</xdr:colOff>
      <xdr:row>31</xdr:row>
      <xdr:rowOff>70348</xdr:rowOff>
    </xdr:from>
    <xdr:to>
      <xdr:col>52</xdr:col>
      <xdr:colOff>510540</xdr:colOff>
      <xdr:row>49</xdr:row>
      <xdr:rowOff>38099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55</xdr:col>
      <xdr:colOff>962842</xdr:colOff>
      <xdr:row>31</xdr:row>
      <xdr:rowOff>77650</xdr:rowOff>
    </xdr:from>
    <xdr:to>
      <xdr:col>66</xdr:col>
      <xdr:colOff>365760</xdr:colOff>
      <xdr:row>49</xdr:row>
      <xdr:rowOff>68579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69</xdr:col>
      <xdr:colOff>45721</xdr:colOff>
      <xdr:row>31</xdr:row>
      <xdr:rowOff>14875</xdr:rowOff>
    </xdr:from>
    <xdr:to>
      <xdr:col>76</xdr:col>
      <xdr:colOff>480061</xdr:colOff>
      <xdr:row>49</xdr:row>
      <xdr:rowOff>22860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0.64942</cdr:x>
      <cdr:y>0.44942</cdr:y>
    </cdr:from>
    <cdr:to>
      <cdr:x>0.73466</cdr:x>
      <cdr:y>0.54592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56C88ED-0DF7-404A-8285-02716DBA55A4}"/>
            </a:ext>
          </a:extLst>
        </cdr:cNvPr>
        <cdr:cNvSpPr txBox="1"/>
      </cdr:nvSpPr>
      <cdr:spPr>
        <a:xfrm xmlns:a="http://schemas.openxmlformats.org/drawingml/2006/main">
          <a:off x="2710180" y="1468120"/>
          <a:ext cx="355727" cy="3152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*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457200</xdr:colOff>
      <xdr:row>27</xdr:row>
      <xdr:rowOff>52388</xdr:rowOff>
    </xdr:from>
    <xdr:to>
      <xdr:col>35</xdr:col>
      <xdr:colOff>609600</xdr:colOff>
      <xdr:row>41</xdr:row>
      <xdr:rowOff>119063</xdr:rowOff>
    </xdr:to>
    <xdr:graphicFrame macro="">
      <xdr:nvGraphicFramePr>
        <xdr:cNvPr id="6" name="Chart 5" title="Decelerations/gam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581025</xdr:colOff>
      <xdr:row>27</xdr:row>
      <xdr:rowOff>71438</xdr:rowOff>
    </xdr:from>
    <xdr:to>
      <xdr:col>43</xdr:col>
      <xdr:colOff>742950</xdr:colOff>
      <xdr:row>41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31"/>
  <sheetViews>
    <sheetView tabSelected="1" zoomScale="60" zoomScaleNormal="60" workbookViewId="0">
      <pane xSplit="1" topLeftCell="BB1" activePane="topRight" state="frozen"/>
      <selection pane="topRight" activeCell="CC2" sqref="CC1:CJ1048576"/>
    </sheetView>
  </sheetViews>
  <sheetFormatPr defaultColWidth="8.77734375" defaultRowHeight="14.4" x14ac:dyDescent="0.3"/>
  <cols>
    <col min="1" max="1" width="18.33203125" style="1" customWidth="1"/>
    <col min="2" max="2" width="8.77734375" style="1"/>
    <col min="3" max="3" width="11.6640625" style="1" bestFit="1" customWidth="1"/>
    <col min="4" max="6" width="8.77734375" style="1"/>
    <col min="7" max="7" width="8.77734375" style="6"/>
    <col min="8" max="8" width="13.44140625" style="1" bestFit="1" customWidth="1"/>
    <col min="9" max="9" width="8.77734375" style="6"/>
    <col min="10" max="10" width="11.6640625" style="1" hidden="1" customWidth="1"/>
    <col min="11" max="31" width="8.77734375" style="1"/>
    <col min="32" max="33" width="0" style="12" hidden="1" customWidth="1"/>
    <col min="34" max="40" width="12" style="1" hidden="1" customWidth="1"/>
    <col min="41" max="44" width="11.6640625" style="16" bestFit="1" customWidth="1"/>
    <col min="45" max="45" width="13.77734375" style="12" bestFit="1" customWidth="1"/>
    <col min="46" max="46" width="14.77734375" style="12" bestFit="1" customWidth="1"/>
    <col min="47" max="47" width="15.6640625" style="12" customWidth="1"/>
    <col min="48" max="48" width="16.109375" style="12" customWidth="1"/>
    <col min="49" max="49" width="13" style="16" bestFit="1" customWidth="1"/>
    <col min="50" max="52" width="11.6640625" style="16" customWidth="1"/>
    <col min="53" max="53" width="16.77734375" style="12" customWidth="1"/>
    <col min="54" max="54" width="11.6640625" style="12" customWidth="1"/>
    <col min="55" max="55" width="15.33203125" style="12" bestFit="1" customWidth="1"/>
    <col min="56" max="56" width="16.77734375" style="12" bestFit="1" customWidth="1"/>
    <col min="57" max="57" width="8.77734375" style="6" hidden="1" customWidth="1"/>
    <col min="58" max="58" width="8.77734375" style="6"/>
    <col min="59" max="59" width="8.77734375" style="6" hidden="1" customWidth="1"/>
    <col min="60" max="60" width="8.77734375" style="6"/>
    <col min="61" max="61" width="8.77734375" style="6" hidden="1" customWidth="1"/>
    <col min="62" max="62" width="8.77734375" style="6"/>
    <col min="63" max="63" width="8.77734375" style="6" hidden="1" customWidth="1"/>
    <col min="64" max="68" width="8.77734375" style="6"/>
    <col min="69" max="69" width="10.6640625" style="1" hidden="1" customWidth="1"/>
    <col min="70" max="70" width="13.44140625" style="6" bestFit="1" customWidth="1"/>
    <col min="71" max="71" width="10.6640625" style="1" hidden="1" customWidth="1"/>
    <col min="72" max="72" width="13.44140625" style="6" bestFit="1" customWidth="1"/>
    <col min="73" max="73" width="10.6640625" style="1" hidden="1" customWidth="1"/>
    <col min="74" max="74" width="13.44140625" style="6" bestFit="1" customWidth="1"/>
    <col min="75" max="75" width="10.6640625" style="1" hidden="1" customWidth="1"/>
    <col min="76" max="76" width="13.44140625" style="6" bestFit="1" customWidth="1"/>
    <col min="77" max="77" width="12.44140625" style="1" bestFit="1" customWidth="1"/>
    <col min="78" max="78" width="13.77734375" style="1" bestFit="1" customWidth="1"/>
    <col min="79" max="80" width="13" style="1" bestFit="1" customWidth="1"/>
    <col min="81" max="16384" width="8.77734375" style="1"/>
  </cols>
  <sheetData>
    <row r="1" spans="1:80" s="9" customFormat="1" ht="18" customHeight="1" x14ac:dyDescent="0.3">
      <c r="A1" s="7"/>
      <c r="B1" s="7"/>
      <c r="C1" s="7"/>
      <c r="D1" s="7"/>
      <c r="E1" s="7"/>
      <c r="F1" s="7"/>
      <c r="G1" s="8"/>
      <c r="H1" s="7"/>
      <c r="I1" s="8"/>
      <c r="J1" s="7" t="s">
        <v>68</v>
      </c>
      <c r="K1" s="7" t="s">
        <v>0</v>
      </c>
      <c r="L1" s="7" t="s">
        <v>1</v>
      </c>
      <c r="M1" s="7" t="s">
        <v>11</v>
      </c>
      <c r="N1" s="7" t="s">
        <v>2</v>
      </c>
      <c r="O1" s="7" t="s">
        <v>166</v>
      </c>
      <c r="P1" s="7"/>
      <c r="Q1" s="7" t="s">
        <v>165</v>
      </c>
      <c r="R1" s="7" t="s">
        <v>2</v>
      </c>
      <c r="S1" s="7" t="s">
        <v>165</v>
      </c>
      <c r="T1" s="7" t="s">
        <v>2</v>
      </c>
      <c r="U1" s="7"/>
      <c r="V1" s="7"/>
      <c r="W1" s="7"/>
      <c r="X1" s="7"/>
      <c r="Y1" s="7"/>
      <c r="Z1" s="7" t="s">
        <v>3</v>
      </c>
      <c r="AA1" s="7" t="s">
        <v>3</v>
      </c>
      <c r="AB1" s="7" t="s">
        <v>3</v>
      </c>
      <c r="AC1" s="7" t="s">
        <v>4</v>
      </c>
      <c r="AD1" s="7" t="s">
        <v>4</v>
      </c>
      <c r="AE1" s="7" t="s">
        <v>4</v>
      </c>
      <c r="AF1" s="11" t="s">
        <v>109</v>
      </c>
      <c r="AG1" s="11" t="s">
        <v>110</v>
      </c>
      <c r="AH1" s="7" t="s">
        <v>111</v>
      </c>
      <c r="AI1" s="7" t="s">
        <v>109</v>
      </c>
      <c r="AJ1" s="7" t="s">
        <v>110</v>
      </c>
      <c r="AK1" s="7" t="s">
        <v>111</v>
      </c>
      <c r="AL1" s="7" t="s">
        <v>109</v>
      </c>
      <c r="AM1" s="7" t="s">
        <v>110</v>
      </c>
      <c r="AN1" s="7" t="s">
        <v>111</v>
      </c>
      <c r="AO1" s="13" t="s">
        <v>12</v>
      </c>
      <c r="AP1" s="13" t="s">
        <v>12</v>
      </c>
      <c r="AQ1" s="13" t="s">
        <v>12</v>
      </c>
      <c r="AR1" s="13" t="s">
        <v>12</v>
      </c>
      <c r="AS1" s="11" t="s">
        <v>131</v>
      </c>
      <c r="AT1" s="11" t="s">
        <v>131</v>
      </c>
      <c r="AU1" s="11" t="s">
        <v>131</v>
      </c>
      <c r="AV1" s="11" t="s">
        <v>131</v>
      </c>
      <c r="AW1" s="13" t="s">
        <v>13</v>
      </c>
      <c r="AX1" s="13" t="s">
        <v>13</v>
      </c>
      <c r="AY1" s="13" t="s">
        <v>13</v>
      </c>
      <c r="AZ1" s="13" t="s">
        <v>13</v>
      </c>
      <c r="BA1" s="11" t="s">
        <v>131</v>
      </c>
      <c r="BB1" s="11" t="s">
        <v>131</v>
      </c>
      <c r="BC1" s="11" t="s">
        <v>131</v>
      </c>
      <c r="BD1" s="11" t="s">
        <v>131</v>
      </c>
      <c r="BE1" s="8" t="s">
        <v>14</v>
      </c>
      <c r="BF1" s="8" t="s">
        <v>15</v>
      </c>
      <c r="BG1" s="8" t="s">
        <v>14</v>
      </c>
      <c r="BH1" s="8" t="s">
        <v>15</v>
      </c>
      <c r="BI1" s="8" t="s">
        <v>14</v>
      </c>
      <c r="BJ1" s="8" t="s">
        <v>15</v>
      </c>
      <c r="BK1" s="8" t="s">
        <v>14</v>
      </c>
      <c r="BL1" s="8" t="s">
        <v>15</v>
      </c>
      <c r="BM1" s="8" t="s">
        <v>131</v>
      </c>
      <c r="BN1" s="8" t="s">
        <v>131</v>
      </c>
      <c r="BO1" s="8" t="s">
        <v>131</v>
      </c>
      <c r="BP1" s="8" t="s">
        <v>131</v>
      </c>
      <c r="BQ1" s="7" t="s">
        <v>16</v>
      </c>
      <c r="BR1" s="8" t="s">
        <v>17</v>
      </c>
      <c r="BS1" s="7" t="s">
        <v>16</v>
      </c>
      <c r="BT1" s="8" t="s">
        <v>17</v>
      </c>
      <c r="BU1" s="7" t="s">
        <v>16</v>
      </c>
      <c r="BV1" s="8" t="s">
        <v>17</v>
      </c>
      <c r="BW1" s="7" t="s">
        <v>16</v>
      </c>
      <c r="BX1" s="8" t="s">
        <v>17</v>
      </c>
      <c r="BY1" s="7" t="s">
        <v>121</v>
      </c>
      <c r="BZ1" s="7" t="s">
        <v>121</v>
      </c>
      <c r="CA1" s="7"/>
      <c r="CB1" s="7"/>
    </row>
    <row r="2" spans="1:80" s="9" customFormat="1" x14ac:dyDescent="0.3">
      <c r="A2" s="7" t="s">
        <v>6</v>
      </c>
      <c r="B2" s="7" t="s">
        <v>9</v>
      </c>
      <c r="C2" s="7" t="s">
        <v>78</v>
      </c>
      <c r="D2" s="7" t="s">
        <v>157</v>
      </c>
      <c r="E2" s="7" t="s">
        <v>158</v>
      </c>
      <c r="F2" s="7" t="s">
        <v>80</v>
      </c>
      <c r="G2" s="8" t="s">
        <v>8</v>
      </c>
      <c r="H2" s="7" t="s">
        <v>79</v>
      </c>
      <c r="I2" s="8" t="s">
        <v>10</v>
      </c>
      <c r="J2" s="7" t="s">
        <v>91</v>
      </c>
      <c r="K2" s="7" t="s">
        <v>81</v>
      </c>
      <c r="L2" s="7" t="s">
        <v>82</v>
      </c>
      <c r="M2" s="7" t="s">
        <v>83</v>
      </c>
      <c r="N2" s="7" t="s">
        <v>84</v>
      </c>
      <c r="O2" s="7" t="s">
        <v>2</v>
      </c>
      <c r="P2" s="7"/>
      <c r="Q2" s="7" t="s">
        <v>163</v>
      </c>
      <c r="R2" s="7" t="s">
        <v>85</v>
      </c>
      <c r="S2" s="7" t="s">
        <v>164</v>
      </c>
      <c r="T2" s="7" t="s">
        <v>141</v>
      </c>
      <c r="U2" s="7"/>
      <c r="V2" s="7" t="s">
        <v>167</v>
      </c>
      <c r="W2" s="7" t="s">
        <v>168</v>
      </c>
      <c r="X2" s="7" t="s">
        <v>170</v>
      </c>
      <c r="Y2" s="7" t="s">
        <v>169</v>
      </c>
      <c r="Z2" s="7" t="s">
        <v>86</v>
      </c>
      <c r="AA2" s="7" t="s">
        <v>87</v>
      </c>
      <c r="AB2" s="7" t="s">
        <v>142</v>
      </c>
      <c r="AC2" s="7" t="s">
        <v>88</v>
      </c>
      <c r="AD2" s="7" t="s">
        <v>89</v>
      </c>
      <c r="AE2" s="7" t="s">
        <v>140</v>
      </c>
      <c r="AF2" s="11" t="s">
        <v>112</v>
      </c>
      <c r="AG2" s="11" t="s">
        <v>113</v>
      </c>
      <c r="AH2" s="7" t="s">
        <v>114</v>
      </c>
      <c r="AI2" s="7" t="s">
        <v>115</v>
      </c>
      <c r="AJ2" s="7" t="s">
        <v>116</v>
      </c>
      <c r="AK2" s="7" t="s">
        <v>117</v>
      </c>
      <c r="AL2" s="7" t="s">
        <v>118</v>
      </c>
      <c r="AM2" s="7" t="s">
        <v>119</v>
      </c>
      <c r="AN2" s="7" t="s">
        <v>120</v>
      </c>
      <c r="AO2" s="13" t="s">
        <v>159</v>
      </c>
      <c r="AP2" s="13" t="s">
        <v>160</v>
      </c>
      <c r="AQ2" s="13" t="s">
        <v>161</v>
      </c>
      <c r="AR2" s="13" t="s">
        <v>162</v>
      </c>
      <c r="AS2" s="11" t="s">
        <v>128</v>
      </c>
      <c r="AT2" s="11" t="s">
        <v>127</v>
      </c>
      <c r="AU2" s="11" t="s">
        <v>129</v>
      </c>
      <c r="AV2" s="11" t="s">
        <v>130</v>
      </c>
      <c r="AW2" s="13" t="s">
        <v>159</v>
      </c>
      <c r="AX2" s="13" t="s">
        <v>160</v>
      </c>
      <c r="AY2" s="13" t="s">
        <v>161</v>
      </c>
      <c r="AZ2" s="13" t="s">
        <v>162</v>
      </c>
      <c r="BA2" s="11" t="s">
        <v>132</v>
      </c>
      <c r="BB2" s="11" t="s">
        <v>133</v>
      </c>
      <c r="BC2" s="11" t="s">
        <v>134</v>
      </c>
      <c r="BD2" s="11" t="s">
        <v>135</v>
      </c>
      <c r="BE2" s="8" t="s">
        <v>93</v>
      </c>
      <c r="BF2" s="13" t="s">
        <v>159</v>
      </c>
      <c r="BG2" s="13" t="s">
        <v>160</v>
      </c>
      <c r="BH2" s="13" t="s">
        <v>160</v>
      </c>
      <c r="BI2" s="13" t="s">
        <v>162</v>
      </c>
      <c r="BJ2" s="8" t="s">
        <v>161</v>
      </c>
      <c r="BK2" s="8" t="s">
        <v>105</v>
      </c>
      <c r="BL2" s="8" t="s">
        <v>162</v>
      </c>
      <c r="BM2" s="8" t="s">
        <v>136</v>
      </c>
      <c r="BN2" s="8" t="s">
        <v>137</v>
      </c>
      <c r="BO2" s="8" t="s">
        <v>138</v>
      </c>
      <c r="BP2" s="8" t="s">
        <v>139</v>
      </c>
      <c r="BQ2" s="7" t="s">
        <v>94</v>
      </c>
      <c r="BR2" s="8" t="s">
        <v>159</v>
      </c>
      <c r="BS2" s="7" t="s">
        <v>98</v>
      </c>
      <c r="BT2" s="8" t="s">
        <v>160</v>
      </c>
      <c r="BU2" s="7" t="s">
        <v>102</v>
      </c>
      <c r="BV2" s="8" t="s">
        <v>161</v>
      </c>
      <c r="BW2" s="7" t="s">
        <v>107</v>
      </c>
      <c r="BX2" s="8" t="s">
        <v>162</v>
      </c>
      <c r="BY2" s="7" t="s">
        <v>147</v>
      </c>
      <c r="BZ2" s="7" t="s">
        <v>148</v>
      </c>
      <c r="CA2" s="7" t="s">
        <v>149</v>
      </c>
      <c r="CB2" s="7" t="s">
        <v>150</v>
      </c>
    </row>
    <row r="3" spans="1:80" s="27" customFormat="1" ht="18" customHeight="1" x14ac:dyDescent="0.3">
      <c r="A3" s="22">
        <v>1</v>
      </c>
      <c r="B3" s="22"/>
      <c r="C3" s="23">
        <v>35780</v>
      </c>
      <c r="D3" s="22">
        <v>70</v>
      </c>
      <c r="E3" s="22">
        <f>D3*2.54</f>
        <v>177.8</v>
      </c>
      <c r="F3" s="22">
        <v>167</v>
      </c>
      <c r="G3" s="24">
        <f t="shared" ref="G3:G24" si="0">F3/2.2</f>
        <v>75.909090909090907</v>
      </c>
      <c r="H3" s="23">
        <v>43342</v>
      </c>
      <c r="I3" s="24">
        <f t="shared" ref="I3:I24" si="1">YEARFRAC(C3,H3)</f>
        <v>20.705555555555556</v>
      </c>
      <c r="J3" s="22">
        <v>90</v>
      </c>
      <c r="K3" s="22">
        <v>90</v>
      </c>
      <c r="L3" s="22">
        <v>90</v>
      </c>
      <c r="M3" s="22">
        <f t="shared" ref="M3:M24" si="2">K3+L3</f>
        <v>180</v>
      </c>
      <c r="N3" s="22">
        <v>6.11</v>
      </c>
      <c r="O3" s="22">
        <v>0.82</v>
      </c>
      <c r="P3" s="22"/>
      <c r="Q3" s="22">
        <f>N3*1.61</f>
        <v>9.8371000000000013</v>
      </c>
      <c r="R3" s="22">
        <v>5.68</v>
      </c>
      <c r="S3" s="22">
        <f>R3*1.61</f>
        <v>9.1448</v>
      </c>
      <c r="T3" s="22">
        <f>N3+R3</f>
        <v>11.79</v>
      </c>
      <c r="U3" s="22">
        <f>T3*1.609</f>
        <v>18.970109999999998</v>
      </c>
      <c r="V3" s="22">
        <v>25</v>
      </c>
      <c r="W3" s="22">
        <v>18</v>
      </c>
      <c r="X3" s="22">
        <v>4</v>
      </c>
      <c r="Y3" s="22">
        <v>3</v>
      </c>
      <c r="Z3" s="22">
        <v>39</v>
      </c>
      <c r="AA3" s="22">
        <v>42</v>
      </c>
      <c r="AB3" s="22">
        <f t="shared" ref="AB3:AB24" si="3">Z3+AA3</f>
        <v>81</v>
      </c>
      <c r="AC3" s="22">
        <v>331.7</v>
      </c>
      <c r="AD3" s="22">
        <v>289.8</v>
      </c>
      <c r="AE3" s="22">
        <f t="shared" ref="AE3:AE24" si="4">AC3+AD3</f>
        <v>621.5</v>
      </c>
      <c r="AF3" s="25">
        <f>N3/K3</f>
        <v>6.7888888888888888E-2</v>
      </c>
      <c r="AG3" s="25">
        <f>Z3/K3</f>
        <v>0.43333333333333335</v>
      </c>
      <c r="AH3" s="25">
        <f>AC3/K3</f>
        <v>3.6855555555555553</v>
      </c>
      <c r="AI3" s="25">
        <f>R3/L3</f>
        <v>6.3111111111111104E-2</v>
      </c>
      <c r="AJ3" s="25">
        <f>AA3/L3</f>
        <v>0.46666666666666667</v>
      </c>
      <c r="AK3" s="25">
        <f>AD3/L3</f>
        <v>3.22</v>
      </c>
      <c r="AL3" s="25">
        <f>T3/M3</f>
        <v>6.5499999999999989E-2</v>
      </c>
      <c r="AM3" s="25">
        <f>AB3/M3</f>
        <v>0.45</v>
      </c>
      <c r="AN3" s="25">
        <f>AE3/M3</f>
        <v>3.4527777777777779</v>
      </c>
      <c r="AO3" s="26">
        <v>54</v>
      </c>
      <c r="AP3" s="26">
        <v>52</v>
      </c>
      <c r="AQ3" s="26">
        <v>45</v>
      </c>
      <c r="AR3" s="26">
        <v>44</v>
      </c>
      <c r="AS3" s="25">
        <f t="shared" ref="AS3:AS12" si="5">(AO3-AP3)/AO3*100</f>
        <v>3.7037037037037033</v>
      </c>
      <c r="AT3" s="25">
        <f t="shared" ref="AT3:AT12" si="6">(AO3-AQ3)/AO3*100</f>
        <v>16.666666666666664</v>
      </c>
      <c r="AU3" s="25">
        <f t="shared" ref="AU3:AU12" si="7">(AQ3-AR3)/AQ3*100</f>
        <v>2.2222222222222223</v>
      </c>
      <c r="AV3" s="25">
        <f t="shared" ref="AV3:AV12" si="8">(AO3-AR3)/AO3*100</f>
        <v>18.518518518518519</v>
      </c>
      <c r="AW3" s="26">
        <v>42</v>
      </c>
      <c r="AX3" s="26">
        <v>36</v>
      </c>
      <c r="AY3" s="26">
        <v>38</v>
      </c>
      <c r="AZ3" s="26">
        <v>31</v>
      </c>
      <c r="BA3" s="25">
        <f t="shared" ref="BA3:BA12" si="9">(AW3-AX3)/AW3*100</f>
        <v>14.285714285714285</v>
      </c>
      <c r="BB3" s="25">
        <f t="shared" ref="BB3:BB12" si="10">(AW3-AY3)/AW3*100</f>
        <v>9.5238095238095237</v>
      </c>
      <c r="BC3" s="25">
        <f t="shared" ref="BC3:BC12" si="11">(AY3-AZ3)/AY3*100</f>
        <v>18.421052631578945</v>
      </c>
      <c r="BD3" s="25">
        <f t="shared" ref="BD3:BD12" si="12">(AW3-AZ3)/AW3*100</f>
        <v>26.190476190476193</v>
      </c>
      <c r="BE3" s="24">
        <v>16</v>
      </c>
      <c r="BF3" s="24">
        <v>40.64</v>
      </c>
      <c r="BG3" s="24">
        <v>16</v>
      </c>
      <c r="BH3" s="24">
        <f t="shared" ref="BH3:BH14" si="13">BG3*2.54</f>
        <v>40.64</v>
      </c>
      <c r="BI3" s="24">
        <v>16.5</v>
      </c>
      <c r="BJ3" s="24">
        <f t="shared" ref="BJ3:BJ14" si="14">BI3*2.54</f>
        <v>41.910000000000004</v>
      </c>
      <c r="BK3" s="24">
        <v>16.5</v>
      </c>
      <c r="BL3" s="24">
        <f t="shared" ref="BL3:BL14" si="15">BK3*2.54</f>
        <v>41.910000000000004</v>
      </c>
      <c r="BM3" s="25">
        <f t="shared" ref="BM3:BM14" si="16">(BF3-BH3)/BF3*100</f>
        <v>0</v>
      </c>
      <c r="BN3" s="25">
        <f t="shared" ref="BN3:BN14" si="17">(BF3-BJ3)/BF3*100</f>
        <v>-3.1250000000000075</v>
      </c>
      <c r="BO3" s="25">
        <f t="shared" ref="BO3:BO14" si="18">(BJ3-BL3)/BJ3*100</f>
        <v>0</v>
      </c>
      <c r="BP3" s="25">
        <f t="shared" ref="BP3:BP14" si="19">(BF3-BL3)/BF3*100</f>
        <v>-3.1250000000000075</v>
      </c>
      <c r="BQ3" s="25">
        <v>0.55900000000000005</v>
      </c>
      <c r="BR3" s="25">
        <f>G3*9.8*0.9525/BQ3</f>
        <v>1267.5731826313222</v>
      </c>
      <c r="BS3" s="25">
        <v>0.54100000000000004</v>
      </c>
      <c r="BT3" s="25">
        <f>G3*9.8*0.9525/BS3</f>
        <v>1309.7475214249707</v>
      </c>
      <c r="BU3" s="25">
        <v>0.55900000000000005</v>
      </c>
      <c r="BV3" s="25">
        <f>G3*9.8*0.9525/BU3</f>
        <v>1267.5731826313222</v>
      </c>
      <c r="BW3" s="25">
        <v>0.57599999999999996</v>
      </c>
      <c r="BX3" s="25">
        <f>G3*9.8*0.9525/BW3</f>
        <v>1230.1621685606062</v>
      </c>
      <c r="BY3" s="25">
        <f t="shared" ref="BY3:BY14" si="20">(BR3-BT3)/BR3*100</f>
        <v>-3.3271719038817085</v>
      </c>
      <c r="BZ3" s="22">
        <f t="shared" ref="BZ3:BZ14" si="21">(BR3-BV3)/BR3*100</f>
        <v>0</v>
      </c>
      <c r="CA3" s="22">
        <f t="shared" ref="CA3:CA14" si="22">(BV3-BX3)/BV3*100</f>
        <v>2.9513888888888777</v>
      </c>
      <c r="CB3" s="22">
        <f t="shared" ref="CB3:CB14" si="23">(BR3-BX3)/BR3*100</f>
        <v>2.9513888888888777</v>
      </c>
    </row>
    <row r="4" spans="1:80" s="27" customFormat="1" ht="18" customHeight="1" x14ac:dyDescent="0.3">
      <c r="A4" s="22">
        <v>2</v>
      </c>
      <c r="B4" s="22"/>
      <c r="C4" s="23">
        <v>36584</v>
      </c>
      <c r="D4" s="22">
        <v>66</v>
      </c>
      <c r="E4" s="22">
        <f t="shared" ref="E4:E24" si="24">D4*2.54</f>
        <v>167.64000000000001</v>
      </c>
      <c r="F4" s="22">
        <v>122.5</v>
      </c>
      <c r="G4" s="24">
        <f t="shared" si="0"/>
        <v>55.68181818181818</v>
      </c>
      <c r="H4" s="23">
        <v>43370</v>
      </c>
      <c r="I4" s="24">
        <f t="shared" si="1"/>
        <v>18.580555555555556</v>
      </c>
      <c r="J4" s="22">
        <v>85.5</v>
      </c>
      <c r="K4" s="22">
        <v>79</v>
      </c>
      <c r="L4" s="22">
        <v>82</v>
      </c>
      <c r="M4" s="22">
        <f t="shared" si="2"/>
        <v>161</v>
      </c>
      <c r="N4" s="22">
        <v>5.78</v>
      </c>
      <c r="O4" s="22">
        <v>1.35</v>
      </c>
      <c r="P4" s="22"/>
      <c r="Q4" s="22">
        <f>N4*1.61</f>
        <v>9.3058000000000014</v>
      </c>
      <c r="R4" s="22">
        <v>5.97</v>
      </c>
      <c r="S4" s="22">
        <f t="shared" ref="S4:S23" si="25">R4*1.61</f>
        <v>9.6117000000000008</v>
      </c>
      <c r="T4" s="22">
        <f>N4+R4</f>
        <v>11.75</v>
      </c>
      <c r="U4" s="22">
        <f t="shared" ref="U4:U24" si="26">T4*1.609</f>
        <v>18.905750000000001</v>
      </c>
      <c r="V4" s="22">
        <v>50</v>
      </c>
      <c r="W4" s="22">
        <v>41</v>
      </c>
      <c r="X4" s="22">
        <v>20</v>
      </c>
      <c r="Y4" s="22">
        <v>18</v>
      </c>
      <c r="Z4" s="22">
        <v>62</v>
      </c>
      <c r="AA4" s="22">
        <v>48</v>
      </c>
      <c r="AB4" s="22">
        <f t="shared" si="3"/>
        <v>110</v>
      </c>
      <c r="AC4" s="22">
        <v>262.83</v>
      </c>
      <c r="AD4" s="22">
        <v>360.5</v>
      </c>
      <c r="AE4" s="22">
        <f t="shared" si="4"/>
        <v>623.32999999999993</v>
      </c>
      <c r="AF4" s="25">
        <f>N4/K4</f>
        <v>7.3164556962025326E-2</v>
      </c>
      <c r="AG4" s="25">
        <f>Z4/K4</f>
        <v>0.78481012658227844</v>
      </c>
      <c r="AH4" s="25">
        <f>AC4/K4</f>
        <v>3.3269620253164556</v>
      </c>
      <c r="AI4" s="25">
        <f>R4/L4</f>
        <v>7.2804878048780483E-2</v>
      </c>
      <c r="AJ4" s="25">
        <f>AA4/L4</f>
        <v>0.58536585365853655</v>
      </c>
      <c r="AK4" s="25">
        <f>AD4/L4</f>
        <v>4.3963414634146343</v>
      </c>
      <c r="AL4" s="25">
        <f>T4/M4</f>
        <v>7.2981366459627328E-2</v>
      </c>
      <c r="AM4" s="25">
        <f>AB4/M4</f>
        <v>0.68322981366459623</v>
      </c>
      <c r="AN4" s="25">
        <f>AE4/M4</f>
        <v>3.8716149068322978</v>
      </c>
      <c r="AO4" s="26">
        <v>66</v>
      </c>
      <c r="AP4" s="26">
        <v>57</v>
      </c>
      <c r="AQ4" s="26">
        <v>60</v>
      </c>
      <c r="AR4" s="26">
        <v>67</v>
      </c>
      <c r="AS4" s="25">
        <f t="shared" si="5"/>
        <v>13.636363636363635</v>
      </c>
      <c r="AT4" s="25">
        <f t="shared" si="6"/>
        <v>9.0909090909090917</v>
      </c>
      <c r="AU4" s="25">
        <f t="shared" si="7"/>
        <v>-11.666666666666666</v>
      </c>
      <c r="AV4" s="25">
        <f t="shared" si="8"/>
        <v>-1.5151515151515151</v>
      </c>
      <c r="AW4" s="26">
        <v>48</v>
      </c>
      <c r="AX4" s="26">
        <v>43</v>
      </c>
      <c r="AY4" s="26">
        <v>48</v>
      </c>
      <c r="AZ4" s="26">
        <v>47</v>
      </c>
      <c r="BA4" s="25">
        <f t="shared" si="9"/>
        <v>10.416666666666668</v>
      </c>
      <c r="BB4" s="25">
        <f t="shared" si="10"/>
        <v>0</v>
      </c>
      <c r="BC4" s="25">
        <f t="shared" si="11"/>
        <v>2.083333333333333</v>
      </c>
      <c r="BD4" s="25">
        <f t="shared" si="12"/>
        <v>2.083333333333333</v>
      </c>
      <c r="BE4" s="24">
        <v>22</v>
      </c>
      <c r="BF4" s="24">
        <v>55.88</v>
      </c>
      <c r="BG4" s="24">
        <v>22</v>
      </c>
      <c r="BH4" s="24">
        <f t="shared" si="13"/>
        <v>55.88</v>
      </c>
      <c r="BI4" s="24">
        <v>21</v>
      </c>
      <c r="BJ4" s="24">
        <f t="shared" si="14"/>
        <v>53.34</v>
      </c>
      <c r="BK4" s="24">
        <v>20.5</v>
      </c>
      <c r="BL4" s="24">
        <f t="shared" si="15"/>
        <v>52.07</v>
      </c>
      <c r="BM4" s="25">
        <f t="shared" si="16"/>
        <v>0</v>
      </c>
      <c r="BN4" s="25">
        <f t="shared" si="17"/>
        <v>4.5454545454545432</v>
      </c>
      <c r="BO4" s="25">
        <f t="shared" si="18"/>
        <v>2.3809523809523867</v>
      </c>
      <c r="BP4" s="25">
        <f t="shared" si="19"/>
        <v>6.8181818181818219</v>
      </c>
      <c r="BQ4" s="25">
        <v>0.55900000000000005</v>
      </c>
      <c r="BR4" s="25">
        <f>G4*9.8*0.9525/BQ4</f>
        <v>929.80667588225731</v>
      </c>
      <c r="BS4" s="25">
        <v>0.54100000000000004</v>
      </c>
      <c r="BT4" s="25">
        <f>G4*9.8*0.9525/BS4</f>
        <v>960.74294236262824</v>
      </c>
      <c r="BU4" s="25">
        <v>0.55900000000000005</v>
      </c>
      <c r="BV4" s="25">
        <f>G4*9.8*0.9525/BU4</f>
        <v>929.80667588225731</v>
      </c>
      <c r="BW4" s="25">
        <v>0.50600000000000001</v>
      </c>
      <c r="BX4" s="25">
        <f>G4*9.8*0.9525/BW4</f>
        <v>1027.1974937118218</v>
      </c>
      <c r="BY4" s="25">
        <f t="shared" si="20"/>
        <v>-3.3271719038817094</v>
      </c>
      <c r="BZ4" s="22">
        <f t="shared" si="21"/>
        <v>0</v>
      </c>
      <c r="CA4" s="22">
        <f t="shared" si="22"/>
        <v>-10.47430830039526</v>
      </c>
      <c r="CB4" s="22">
        <f t="shared" si="23"/>
        <v>-10.47430830039526</v>
      </c>
    </row>
    <row r="5" spans="1:80" s="27" customFormat="1" ht="18" customHeight="1" x14ac:dyDescent="0.3">
      <c r="A5" s="22">
        <v>3</v>
      </c>
      <c r="B5" s="22"/>
      <c r="C5" s="23">
        <v>35645</v>
      </c>
      <c r="D5" s="22">
        <v>67</v>
      </c>
      <c r="E5" s="22">
        <f t="shared" si="24"/>
        <v>170.18</v>
      </c>
      <c r="F5" s="22">
        <v>147</v>
      </c>
      <c r="G5" s="24">
        <f t="shared" si="0"/>
        <v>66.818181818181813</v>
      </c>
      <c r="H5" s="23">
        <v>43342</v>
      </c>
      <c r="I5" s="24">
        <f t="shared" si="1"/>
        <v>21.074999999999999</v>
      </c>
      <c r="J5" s="22">
        <v>87</v>
      </c>
      <c r="K5" s="22">
        <v>77</v>
      </c>
      <c r="L5" s="22">
        <v>66</v>
      </c>
      <c r="M5" s="22">
        <f t="shared" si="2"/>
        <v>143</v>
      </c>
      <c r="N5" s="22">
        <v>5.91</v>
      </c>
      <c r="O5" s="22">
        <v>0.7</v>
      </c>
      <c r="P5" s="22"/>
      <c r="Q5" s="22">
        <f>N5*1.61</f>
        <v>9.5151000000000003</v>
      </c>
      <c r="R5" s="22">
        <v>5</v>
      </c>
      <c r="S5" s="22">
        <f t="shared" si="25"/>
        <v>8.0500000000000007</v>
      </c>
      <c r="T5" s="22">
        <f>N5+R5</f>
        <v>10.91</v>
      </c>
      <c r="U5" s="22">
        <f t="shared" si="26"/>
        <v>17.554189999999998</v>
      </c>
      <c r="V5" s="22">
        <v>32</v>
      </c>
      <c r="W5" s="22">
        <v>23</v>
      </c>
      <c r="X5" s="22">
        <v>12</v>
      </c>
      <c r="Y5" s="22">
        <v>4</v>
      </c>
      <c r="Z5" s="22">
        <v>46</v>
      </c>
      <c r="AA5" s="22">
        <v>35</v>
      </c>
      <c r="AB5" s="22">
        <f t="shared" si="3"/>
        <v>81</v>
      </c>
      <c r="AC5" s="22">
        <v>1059.3499999999999</v>
      </c>
      <c r="AD5" s="22">
        <v>945.78</v>
      </c>
      <c r="AE5" s="22">
        <f t="shared" si="4"/>
        <v>2005.1299999999999</v>
      </c>
      <c r="AF5" s="25">
        <f>N5/K5</f>
        <v>7.6753246753246754E-2</v>
      </c>
      <c r="AG5" s="25">
        <f>Z5/K5</f>
        <v>0.59740259740259738</v>
      </c>
      <c r="AH5" s="25">
        <f>AC5/K5</f>
        <v>13.757792207792207</v>
      </c>
      <c r="AI5" s="25">
        <f>R5/L5</f>
        <v>7.575757575757576E-2</v>
      </c>
      <c r="AJ5" s="25">
        <f>AA5/L5</f>
        <v>0.53030303030303028</v>
      </c>
      <c r="AK5" s="25">
        <f>AD5/L5</f>
        <v>14.33</v>
      </c>
      <c r="AL5" s="25">
        <f>T5/M5</f>
        <v>7.6293706293706298E-2</v>
      </c>
      <c r="AM5" s="25">
        <f>AB5/M5</f>
        <v>0.56643356643356646</v>
      </c>
      <c r="AN5" s="25">
        <f>AE5/M5</f>
        <v>14.021888111888112</v>
      </c>
      <c r="AO5" s="26">
        <v>47</v>
      </c>
      <c r="AP5" s="26">
        <v>49</v>
      </c>
      <c r="AQ5" s="26">
        <v>43</v>
      </c>
      <c r="AR5" s="26">
        <v>44</v>
      </c>
      <c r="AS5" s="25">
        <f t="shared" si="5"/>
        <v>-4.2553191489361701</v>
      </c>
      <c r="AT5" s="25">
        <f t="shared" si="6"/>
        <v>8.5106382978723403</v>
      </c>
      <c r="AU5" s="25">
        <f t="shared" si="7"/>
        <v>-2.3255813953488373</v>
      </c>
      <c r="AV5" s="25">
        <f t="shared" si="8"/>
        <v>6.3829787234042552</v>
      </c>
      <c r="AW5" s="26">
        <v>47</v>
      </c>
      <c r="AX5" s="26">
        <v>52</v>
      </c>
      <c r="AY5" s="26">
        <v>53</v>
      </c>
      <c r="AZ5" s="26">
        <v>45</v>
      </c>
      <c r="BA5" s="25">
        <f t="shared" si="9"/>
        <v>-10.638297872340425</v>
      </c>
      <c r="BB5" s="25">
        <f t="shared" si="10"/>
        <v>-12.76595744680851</v>
      </c>
      <c r="BC5" s="25">
        <f t="shared" si="11"/>
        <v>15.09433962264151</v>
      </c>
      <c r="BD5" s="25">
        <f t="shared" si="12"/>
        <v>4.2553191489361701</v>
      </c>
      <c r="BE5" s="24">
        <v>16.5</v>
      </c>
      <c r="BF5" s="24">
        <v>41.91</v>
      </c>
      <c r="BG5" s="24">
        <v>15.5</v>
      </c>
      <c r="BH5" s="24">
        <f t="shared" si="13"/>
        <v>39.369999999999997</v>
      </c>
      <c r="BI5" s="24">
        <v>15.5</v>
      </c>
      <c r="BJ5" s="24">
        <f t="shared" si="14"/>
        <v>39.369999999999997</v>
      </c>
      <c r="BK5" s="24">
        <v>15.5</v>
      </c>
      <c r="BL5" s="24">
        <f t="shared" si="15"/>
        <v>39.369999999999997</v>
      </c>
      <c r="BM5" s="25">
        <f t="shared" si="16"/>
        <v>6.0606060606060597</v>
      </c>
      <c r="BN5" s="25">
        <f t="shared" si="17"/>
        <v>6.0606060606060597</v>
      </c>
      <c r="BO5" s="25">
        <f t="shared" si="18"/>
        <v>0</v>
      </c>
      <c r="BP5" s="25">
        <f t="shared" si="19"/>
        <v>6.0606060606060597</v>
      </c>
      <c r="BQ5" s="25">
        <v>0.71599999999999997</v>
      </c>
      <c r="BR5" s="25">
        <f>G5*9.8*0.9525/BQ5</f>
        <v>871.10938293550043</v>
      </c>
      <c r="BS5" s="25">
        <v>0.59399999999999997</v>
      </c>
      <c r="BT5" s="25">
        <f>G5*9.8*0.9525/BS5</f>
        <v>1050.0241046831959</v>
      </c>
      <c r="BU5" s="25">
        <v>0.64600000000000002</v>
      </c>
      <c r="BV5" s="25">
        <f>G5*9.8*0.9525/BU5</f>
        <v>965.50204052913045</v>
      </c>
      <c r="BW5" s="25">
        <v>0.628</v>
      </c>
      <c r="BX5" s="25">
        <f>G5*9.8*0.9525/BW5</f>
        <v>993.17566589461512</v>
      </c>
      <c r="BY5" s="25">
        <f t="shared" si="20"/>
        <v>-20.538720538720547</v>
      </c>
      <c r="BZ5" s="22">
        <f t="shared" si="21"/>
        <v>-10.835913312693492</v>
      </c>
      <c r="CA5" s="22">
        <f t="shared" si="22"/>
        <v>-2.8662420382165643</v>
      </c>
      <c r="CB5" s="22">
        <f t="shared" si="23"/>
        <v>-14.012738853503182</v>
      </c>
    </row>
    <row r="6" spans="1:80" s="27" customFormat="1" ht="18" customHeight="1" x14ac:dyDescent="0.3">
      <c r="A6" s="22">
        <v>4</v>
      </c>
      <c r="B6" s="22"/>
      <c r="C6" s="23">
        <v>36126</v>
      </c>
      <c r="D6" s="22">
        <v>62.5</v>
      </c>
      <c r="E6" s="22">
        <f t="shared" si="24"/>
        <v>158.75</v>
      </c>
      <c r="F6" s="22">
        <v>135.5</v>
      </c>
      <c r="G6" s="24">
        <f t="shared" si="0"/>
        <v>61.590909090909086</v>
      </c>
      <c r="H6" s="23">
        <v>43370</v>
      </c>
      <c r="I6" s="24">
        <f t="shared" si="1"/>
        <v>19.833333333333332</v>
      </c>
      <c r="J6" s="22">
        <v>81</v>
      </c>
      <c r="K6" s="22">
        <v>64</v>
      </c>
      <c r="L6" s="22">
        <v>62</v>
      </c>
      <c r="M6" s="22">
        <f t="shared" si="2"/>
        <v>126</v>
      </c>
      <c r="N6" s="22">
        <v>5.24</v>
      </c>
      <c r="O6" s="22"/>
      <c r="P6" s="22" t="s">
        <v>171</v>
      </c>
      <c r="Q6" s="22">
        <f>N6*1.61</f>
        <v>8.4364000000000008</v>
      </c>
      <c r="R6" s="22">
        <v>5.21</v>
      </c>
      <c r="S6" s="22">
        <f t="shared" si="25"/>
        <v>8.3880999999999997</v>
      </c>
      <c r="T6" s="22">
        <f>N6+R6</f>
        <v>10.45</v>
      </c>
      <c r="U6" s="22">
        <f t="shared" si="26"/>
        <v>16.814049999999998</v>
      </c>
      <c r="V6" s="22">
        <v>29</v>
      </c>
      <c r="W6" s="22"/>
      <c r="X6" s="22">
        <v>1</v>
      </c>
      <c r="Y6" s="22">
        <v>14</v>
      </c>
      <c r="Z6" s="22">
        <v>28</v>
      </c>
      <c r="AA6" s="22">
        <v>41</v>
      </c>
      <c r="AB6" s="22">
        <f t="shared" si="3"/>
        <v>69</v>
      </c>
      <c r="AC6" s="22">
        <v>627.14</v>
      </c>
      <c r="AD6" s="22">
        <v>834.87</v>
      </c>
      <c r="AE6" s="22">
        <f t="shared" si="4"/>
        <v>1462.01</v>
      </c>
      <c r="AF6" s="25">
        <f>N6/K6</f>
        <v>8.1875000000000003E-2</v>
      </c>
      <c r="AG6" s="25">
        <f>Z6/K6</f>
        <v>0.4375</v>
      </c>
      <c r="AH6" s="25">
        <f>AC6/K6</f>
        <v>9.7990624999999998</v>
      </c>
      <c r="AI6" s="25">
        <f>R6/L6</f>
        <v>8.4032258064516127E-2</v>
      </c>
      <c r="AJ6" s="25">
        <f>AA6/L6</f>
        <v>0.66129032258064513</v>
      </c>
      <c r="AK6" s="25">
        <f>AD6/L6</f>
        <v>13.465645161290322</v>
      </c>
      <c r="AL6" s="25">
        <f>T6/M6</f>
        <v>8.2936507936507933E-2</v>
      </c>
      <c r="AM6" s="25">
        <f>AB6/M6</f>
        <v>0.54761904761904767</v>
      </c>
      <c r="AN6" s="25">
        <f>AE6/M6</f>
        <v>11.603253968253968</v>
      </c>
      <c r="AO6" s="26">
        <v>44</v>
      </c>
      <c r="AP6" s="26">
        <v>41</v>
      </c>
      <c r="AQ6" s="26">
        <v>34</v>
      </c>
      <c r="AR6" s="26">
        <v>43</v>
      </c>
      <c r="AS6" s="25">
        <f t="shared" si="5"/>
        <v>6.8181818181818175</v>
      </c>
      <c r="AT6" s="25">
        <f t="shared" si="6"/>
        <v>22.727272727272727</v>
      </c>
      <c r="AU6" s="25">
        <f t="shared" si="7"/>
        <v>-26.47058823529412</v>
      </c>
      <c r="AV6" s="25">
        <f t="shared" si="8"/>
        <v>2.2727272727272729</v>
      </c>
      <c r="AW6" s="26">
        <v>37</v>
      </c>
      <c r="AX6" s="26">
        <v>35</v>
      </c>
      <c r="AY6" s="26">
        <v>37</v>
      </c>
      <c r="AZ6" s="26">
        <v>32</v>
      </c>
      <c r="BA6" s="25">
        <f t="shared" si="9"/>
        <v>5.4054054054054053</v>
      </c>
      <c r="BB6" s="25">
        <f t="shared" si="10"/>
        <v>0</v>
      </c>
      <c r="BC6" s="25">
        <f t="shared" si="11"/>
        <v>13.513513513513514</v>
      </c>
      <c r="BD6" s="25">
        <f t="shared" si="12"/>
        <v>13.513513513513514</v>
      </c>
      <c r="BE6" s="24">
        <v>14.5</v>
      </c>
      <c r="BF6" s="24">
        <v>36.83</v>
      </c>
      <c r="BG6" s="24">
        <v>15</v>
      </c>
      <c r="BH6" s="24">
        <f t="shared" si="13"/>
        <v>38.1</v>
      </c>
      <c r="BI6" s="24">
        <v>14</v>
      </c>
      <c r="BJ6" s="24">
        <f t="shared" si="14"/>
        <v>35.56</v>
      </c>
      <c r="BK6" s="24">
        <v>14</v>
      </c>
      <c r="BL6" s="24">
        <f t="shared" si="15"/>
        <v>35.56</v>
      </c>
      <c r="BM6" s="25">
        <f t="shared" si="16"/>
        <v>-3.4482758620689746</v>
      </c>
      <c r="BN6" s="25">
        <f t="shared" si="17"/>
        <v>3.4482758620689551</v>
      </c>
      <c r="BO6" s="25">
        <f t="shared" si="18"/>
        <v>0</v>
      </c>
      <c r="BP6" s="25">
        <f t="shared" si="19"/>
        <v>3.4482758620689551</v>
      </c>
      <c r="BQ6" s="25">
        <v>0.55900000000000005</v>
      </c>
      <c r="BR6" s="25">
        <f>G6*9.8*0.9525/BQ6</f>
        <v>1028.480037404456</v>
      </c>
      <c r="BS6" s="25">
        <v>0.54100000000000004</v>
      </c>
      <c r="BT6" s="25">
        <f>G6*9.8*0.9525/BS6</f>
        <v>1062.6993362460089</v>
      </c>
      <c r="BU6" s="25">
        <v>0.61099999999999999</v>
      </c>
      <c r="BV6" s="25">
        <f>G6*9.8*0.9525/BU6</f>
        <v>940.94982145514064</v>
      </c>
      <c r="BW6" s="25">
        <v>0.59299999999999997</v>
      </c>
      <c r="BX6" s="25">
        <f>G6*9.8*0.9525/BW6</f>
        <v>969.51153610302015</v>
      </c>
      <c r="BY6" s="25">
        <f t="shared" si="20"/>
        <v>-3.3271719038816872</v>
      </c>
      <c r="BZ6" s="22">
        <f t="shared" si="21"/>
        <v>8.5106382978723332</v>
      </c>
      <c r="CA6" s="22">
        <f t="shared" si="22"/>
        <v>-3.0354131534570015</v>
      </c>
      <c r="CB6" s="22">
        <f t="shared" si="23"/>
        <v>5.7335581787520979</v>
      </c>
    </row>
    <row r="7" spans="1:80" s="27" customFormat="1" ht="18" customHeight="1" x14ac:dyDescent="0.3">
      <c r="A7" s="22">
        <v>5</v>
      </c>
      <c r="B7" s="22"/>
      <c r="C7" s="23">
        <v>35838</v>
      </c>
      <c r="D7" s="22">
        <v>67.5</v>
      </c>
      <c r="E7" s="22">
        <f t="shared" si="24"/>
        <v>171.45</v>
      </c>
      <c r="F7" s="22">
        <v>139</v>
      </c>
      <c r="G7" s="24">
        <f t="shared" si="0"/>
        <v>63.18181818181818</v>
      </c>
      <c r="H7" s="23">
        <v>43342</v>
      </c>
      <c r="I7" s="24">
        <f t="shared" si="1"/>
        <v>20.55</v>
      </c>
      <c r="J7" s="22">
        <v>90</v>
      </c>
      <c r="K7" s="22">
        <v>90</v>
      </c>
      <c r="L7" s="22">
        <v>90</v>
      </c>
      <c r="M7" s="22">
        <f t="shared" si="2"/>
        <v>180</v>
      </c>
      <c r="N7" s="22">
        <v>5.1100000000000003</v>
      </c>
      <c r="O7" s="22"/>
      <c r="P7" s="22" t="s">
        <v>171</v>
      </c>
      <c r="Q7" s="22">
        <f>N7*1.61</f>
        <v>8.2271000000000019</v>
      </c>
      <c r="R7" s="22">
        <v>4.99</v>
      </c>
      <c r="S7" s="22">
        <f t="shared" si="25"/>
        <v>8.0339000000000009</v>
      </c>
      <c r="T7" s="22">
        <f>N7+R7</f>
        <v>10.100000000000001</v>
      </c>
      <c r="U7" s="22">
        <f t="shared" si="26"/>
        <v>16.250900000000001</v>
      </c>
      <c r="V7" s="22">
        <v>29</v>
      </c>
      <c r="W7" s="22">
        <v>28</v>
      </c>
      <c r="X7" s="22">
        <v>8</v>
      </c>
      <c r="Y7" s="22">
        <v>7</v>
      </c>
      <c r="Z7" s="22">
        <v>45</v>
      </c>
      <c r="AA7" s="22">
        <v>42</v>
      </c>
      <c r="AB7" s="22">
        <f t="shared" si="3"/>
        <v>87</v>
      </c>
      <c r="AC7" s="22">
        <v>670.35</v>
      </c>
      <c r="AD7" s="22">
        <v>639.27</v>
      </c>
      <c r="AE7" s="22">
        <f t="shared" si="4"/>
        <v>1309.6199999999999</v>
      </c>
      <c r="AF7" s="25">
        <f>N7/K7</f>
        <v>5.6777777777777781E-2</v>
      </c>
      <c r="AG7" s="25">
        <f>Z7/K7</f>
        <v>0.5</v>
      </c>
      <c r="AH7" s="25">
        <f>AC7/K7</f>
        <v>7.4483333333333333</v>
      </c>
      <c r="AI7" s="25">
        <f>R7/L7</f>
        <v>5.5444444444444449E-2</v>
      </c>
      <c r="AJ7" s="25">
        <f>AA7/L7</f>
        <v>0.46666666666666667</v>
      </c>
      <c r="AK7" s="25">
        <f>AD7/L7</f>
        <v>7.1029999999999998</v>
      </c>
      <c r="AL7" s="25">
        <f>T7/M7</f>
        <v>5.6111111111111119E-2</v>
      </c>
      <c r="AM7" s="25">
        <f>AB7/M7</f>
        <v>0.48333333333333334</v>
      </c>
      <c r="AN7" s="25">
        <f>AE7/M7</f>
        <v>7.2756666666666661</v>
      </c>
      <c r="AO7" s="26">
        <v>48</v>
      </c>
      <c r="AP7" s="26">
        <v>40</v>
      </c>
      <c r="AQ7" s="26">
        <v>39</v>
      </c>
      <c r="AR7" s="26">
        <v>45</v>
      </c>
      <c r="AS7" s="25">
        <f t="shared" si="5"/>
        <v>16.666666666666664</v>
      </c>
      <c r="AT7" s="25">
        <f t="shared" si="6"/>
        <v>18.75</v>
      </c>
      <c r="AU7" s="25">
        <f t="shared" si="7"/>
        <v>-15.384615384615385</v>
      </c>
      <c r="AV7" s="25">
        <f t="shared" si="8"/>
        <v>6.25</v>
      </c>
      <c r="AW7" s="26">
        <v>40</v>
      </c>
      <c r="AX7" s="26">
        <v>37</v>
      </c>
      <c r="AY7" s="26">
        <v>41</v>
      </c>
      <c r="AZ7" s="26">
        <v>36</v>
      </c>
      <c r="BA7" s="25">
        <f t="shared" si="9"/>
        <v>7.5</v>
      </c>
      <c r="BB7" s="25">
        <f t="shared" si="10"/>
        <v>-2.5</v>
      </c>
      <c r="BC7" s="25">
        <f t="shared" si="11"/>
        <v>12.195121951219512</v>
      </c>
      <c r="BD7" s="25">
        <f t="shared" si="12"/>
        <v>10</v>
      </c>
      <c r="BE7" s="24">
        <v>17.5</v>
      </c>
      <c r="BF7" s="24">
        <v>44.45</v>
      </c>
      <c r="BG7" s="24">
        <v>15</v>
      </c>
      <c r="BH7" s="24">
        <f t="shared" si="13"/>
        <v>38.1</v>
      </c>
      <c r="BI7" s="24">
        <v>15.5</v>
      </c>
      <c r="BJ7" s="24">
        <f t="shared" si="14"/>
        <v>39.369999999999997</v>
      </c>
      <c r="BK7" s="24">
        <v>15.5</v>
      </c>
      <c r="BL7" s="24">
        <f t="shared" si="15"/>
        <v>39.369999999999997</v>
      </c>
      <c r="BM7" s="25">
        <f t="shared" si="16"/>
        <v>14.285714285714288</v>
      </c>
      <c r="BN7" s="25">
        <f t="shared" si="17"/>
        <v>11.428571428571439</v>
      </c>
      <c r="BO7" s="25">
        <f t="shared" si="18"/>
        <v>0</v>
      </c>
      <c r="BP7" s="25">
        <f t="shared" si="19"/>
        <v>11.428571428571439</v>
      </c>
      <c r="BQ7" s="25">
        <v>0.629</v>
      </c>
      <c r="BR7" s="25">
        <f>G7*9.8*0.9525/BQ7</f>
        <v>937.63224454400927</v>
      </c>
      <c r="BS7" s="25">
        <v>0.57599999999999996</v>
      </c>
      <c r="BT7" s="25">
        <f>G7*9.8*0.9525/BS7</f>
        <v>1023.9074337121214</v>
      </c>
      <c r="BU7" s="25">
        <v>0.59299999999999997</v>
      </c>
      <c r="BV7" s="25">
        <f>G7*9.8*0.9525/BU7</f>
        <v>994.55426950789524</v>
      </c>
      <c r="BW7" s="25">
        <v>0.54100000000000004</v>
      </c>
      <c r="BX7" s="25">
        <f>G7*9.8*0.9525/BW7</f>
        <v>1090.149134599227</v>
      </c>
      <c r="BY7" s="25">
        <f t="shared" si="20"/>
        <v>-9.2013888888889017</v>
      </c>
      <c r="BZ7" s="22">
        <f t="shared" si="21"/>
        <v>-6.0708263069140056</v>
      </c>
      <c r="CA7" s="22">
        <f t="shared" si="22"/>
        <v>-9.6118299445471163</v>
      </c>
      <c r="CB7" s="22">
        <f t="shared" si="23"/>
        <v>-16.266173752310525</v>
      </c>
    </row>
    <row r="8" spans="1:80" s="27" customFormat="1" ht="18" customHeight="1" x14ac:dyDescent="0.3">
      <c r="A8" s="22">
        <v>6</v>
      </c>
      <c r="B8" s="22"/>
      <c r="C8" s="23">
        <v>36622</v>
      </c>
      <c r="D8" s="22">
        <v>65</v>
      </c>
      <c r="E8" s="22">
        <f t="shared" si="24"/>
        <v>165.1</v>
      </c>
      <c r="F8" s="22">
        <v>144.5</v>
      </c>
      <c r="G8" s="24">
        <f t="shared" si="0"/>
        <v>65.681818181818173</v>
      </c>
      <c r="H8" s="23">
        <v>43342</v>
      </c>
      <c r="I8" s="24">
        <f t="shared" si="1"/>
        <v>18.399999999999999</v>
      </c>
      <c r="J8" s="22">
        <v>83.5</v>
      </c>
      <c r="K8" s="22">
        <v>76</v>
      </c>
      <c r="L8" s="22">
        <v>82</v>
      </c>
      <c r="M8" s="22">
        <f t="shared" si="2"/>
        <v>158</v>
      </c>
      <c r="N8" s="22">
        <v>4.92</v>
      </c>
      <c r="O8" s="22"/>
      <c r="P8" s="22" t="s">
        <v>171</v>
      </c>
      <c r="Q8" s="22">
        <f>N8*1.61</f>
        <v>7.9212000000000007</v>
      </c>
      <c r="R8" s="22">
        <v>5.17</v>
      </c>
      <c r="S8" s="22">
        <f t="shared" si="25"/>
        <v>8.3237000000000005</v>
      </c>
      <c r="T8" s="22">
        <f>N8+R8</f>
        <v>10.09</v>
      </c>
      <c r="U8" s="22">
        <f t="shared" si="26"/>
        <v>16.23481</v>
      </c>
      <c r="V8" s="22">
        <v>21</v>
      </c>
      <c r="W8" s="22">
        <v>30</v>
      </c>
      <c r="X8" s="22">
        <v>29</v>
      </c>
      <c r="Y8" s="22">
        <v>19</v>
      </c>
      <c r="Z8" s="22">
        <v>37</v>
      </c>
      <c r="AA8" s="22">
        <v>42</v>
      </c>
      <c r="AB8" s="22">
        <f t="shared" si="3"/>
        <v>79</v>
      </c>
      <c r="AC8" s="22">
        <v>252.82</v>
      </c>
      <c r="AD8" s="22">
        <v>212.43</v>
      </c>
      <c r="AE8" s="22">
        <f t="shared" si="4"/>
        <v>465.25</v>
      </c>
      <c r="AF8" s="25">
        <f>N8/K8</f>
        <v>6.4736842105263162E-2</v>
      </c>
      <c r="AG8" s="25">
        <f>Z8/K8</f>
        <v>0.48684210526315791</v>
      </c>
      <c r="AH8" s="25">
        <f>AC8/K8</f>
        <v>3.3265789473684211</v>
      </c>
      <c r="AI8" s="25">
        <f>R8/L8</f>
        <v>6.3048780487804879E-2</v>
      </c>
      <c r="AJ8" s="25">
        <f>AA8/L8</f>
        <v>0.51219512195121952</v>
      </c>
      <c r="AK8" s="25">
        <f>AD8/L8</f>
        <v>2.5906097560975612</v>
      </c>
      <c r="AL8" s="25">
        <f>T8/M8</f>
        <v>6.3860759493670885E-2</v>
      </c>
      <c r="AM8" s="25">
        <f>AB8/M8</f>
        <v>0.5</v>
      </c>
      <c r="AN8" s="25">
        <f>AE8/M8</f>
        <v>2.9446202531645569</v>
      </c>
      <c r="AO8" s="26">
        <v>54</v>
      </c>
      <c r="AP8" s="26">
        <v>47</v>
      </c>
      <c r="AQ8" s="26">
        <v>43</v>
      </c>
      <c r="AR8" s="26">
        <v>45</v>
      </c>
      <c r="AS8" s="25">
        <f t="shared" si="5"/>
        <v>12.962962962962962</v>
      </c>
      <c r="AT8" s="25">
        <f t="shared" si="6"/>
        <v>20.37037037037037</v>
      </c>
      <c r="AU8" s="25">
        <f t="shared" si="7"/>
        <v>-4.6511627906976747</v>
      </c>
      <c r="AV8" s="25">
        <f t="shared" si="8"/>
        <v>16.666666666666664</v>
      </c>
      <c r="AW8" s="26">
        <v>48</v>
      </c>
      <c r="AX8" s="26">
        <v>32</v>
      </c>
      <c r="AY8" s="26">
        <v>44</v>
      </c>
      <c r="AZ8" s="26">
        <v>31</v>
      </c>
      <c r="BA8" s="25">
        <f t="shared" si="9"/>
        <v>33.333333333333329</v>
      </c>
      <c r="BB8" s="25">
        <f t="shared" si="10"/>
        <v>8.3333333333333321</v>
      </c>
      <c r="BC8" s="25">
        <f t="shared" si="11"/>
        <v>29.545454545454547</v>
      </c>
      <c r="BD8" s="25">
        <f t="shared" si="12"/>
        <v>35.416666666666671</v>
      </c>
      <c r="BE8" s="24">
        <v>18</v>
      </c>
      <c r="BF8" s="24">
        <v>45.72</v>
      </c>
      <c r="BG8" s="24">
        <v>18</v>
      </c>
      <c r="BH8" s="24">
        <f t="shared" si="13"/>
        <v>45.72</v>
      </c>
      <c r="BI8" s="24">
        <v>17.5</v>
      </c>
      <c r="BJ8" s="24">
        <f t="shared" si="14"/>
        <v>44.45</v>
      </c>
      <c r="BK8" s="24">
        <v>17</v>
      </c>
      <c r="BL8" s="24">
        <f t="shared" si="15"/>
        <v>43.18</v>
      </c>
      <c r="BM8" s="25">
        <f t="shared" si="16"/>
        <v>0</v>
      </c>
      <c r="BN8" s="25">
        <f t="shared" si="17"/>
        <v>2.7777777777777692</v>
      </c>
      <c r="BO8" s="25">
        <f t="shared" si="18"/>
        <v>2.8571428571428639</v>
      </c>
      <c r="BP8" s="25">
        <f t="shared" si="19"/>
        <v>5.5555555555555536</v>
      </c>
      <c r="BQ8" s="25">
        <v>0.59399999999999997</v>
      </c>
      <c r="BR8" s="25">
        <f>G8*9.8*0.9525/BQ8</f>
        <v>1032.1665518824609</v>
      </c>
      <c r="BS8" s="25">
        <v>0.61099999999999999</v>
      </c>
      <c r="BT8" s="25">
        <f>G8*9.8*0.9525/BS8</f>
        <v>1003.4483335813123</v>
      </c>
      <c r="BU8" s="25">
        <v>0.54100000000000004</v>
      </c>
      <c r="BV8" s="25">
        <f>G8*9.8*0.9525/BU8</f>
        <v>1133.2845320114266</v>
      </c>
      <c r="BW8" s="25">
        <v>0.50600000000000001</v>
      </c>
      <c r="BX8" s="25">
        <f>G8*9.8*0.9525/BW8</f>
        <v>1211.6737782968021</v>
      </c>
      <c r="BY8" s="25">
        <f t="shared" si="20"/>
        <v>2.782324058919794</v>
      </c>
      <c r="BZ8" s="22">
        <f t="shared" si="21"/>
        <v>-9.7966728280961171</v>
      </c>
      <c r="CA8" s="22">
        <f t="shared" si="22"/>
        <v>-6.9169960474308443</v>
      </c>
      <c r="CB8" s="22">
        <f t="shared" si="23"/>
        <v>-17.3913043478261</v>
      </c>
    </row>
    <row r="9" spans="1:80" s="27" customFormat="1" ht="18" customHeight="1" x14ac:dyDescent="0.3">
      <c r="A9" s="22">
        <v>7</v>
      </c>
      <c r="B9" s="22"/>
      <c r="C9" s="23">
        <v>35902</v>
      </c>
      <c r="D9" s="22">
        <v>67</v>
      </c>
      <c r="E9" s="22">
        <f t="shared" si="24"/>
        <v>170.18</v>
      </c>
      <c r="F9" s="22">
        <v>137</v>
      </c>
      <c r="G9" s="24">
        <f t="shared" si="0"/>
        <v>62.272727272727266</v>
      </c>
      <c r="H9" s="23">
        <v>43370</v>
      </c>
      <c r="I9" s="24">
        <f t="shared" si="1"/>
        <v>20.444444444444443</v>
      </c>
      <c r="J9" s="22">
        <v>89.5</v>
      </c>
      <c r="K9" s="22">
        <v>72</v>
      </c>
      <c r="L9" s="22">
        <v>63</v>
      </c>
      <c r="M9" s="22">
        <f t="shared" si="2"/>
        <v>135</v>
      </c>
      <c r="N9" s="22">
        <v>5.2</v>
      </c>
      <c r="O9" s="22">
        <v>1.1499999999999999</v>
      </c>
      <c r="P9" s="22"/>
      <c r="Q9" s="22">
        <f>N9*1.61</f>
        <v>8.3720000000000017</v>
      </c>
      <c r="R9" s="22">
        <v>4.8899999999999997</v>
      </c>
      <c r="S9" s="22">
        <f t="shared" si="25"/>
        <v>7.8728999999999996</v>
      </c>
      <c r="T9" s="22">
        <f>N9+R9</f>
        <v>10.09</v>
      </c>
      <c r="U9" s="22">
        <f t="shared" si="26"/>
        <v>16.23481</v>
      </c>
      <c r="V9" s="22"/>
      <c r="W9" s="22">
        <v>31</v>
      </c>
      <c r="X9" s="22">
        <v>3</v>
      </c>
      <c r="Y9" s="22">
        <v>0</v>
      </c>
      <c r="Z9" s="22">
        <v>44</v>
      </c>
      <c r="AA9" s="22">
        <v>49</v>
      </c>
      <c r="AB9" s="22">
        <f t="shared" si="3"/>
        <v>93</v>
      </c>
      <c r="AC9" s="22">
        <v>569.79999999999995</v>
      </c>
      <c r="AD9" s="22">
        <v>561.83000000000004</v>
      </c>
      <c r="AE9" s="22">
        <f t="shared" si="4"/>
        <v>1131.6300000000001</v>
      </c>
      <c r="AF9" s="25">
        <f>N9/K9</f>
        <v>7.2222222222222229E-2</v>
      </c>
      <c r="AG9" s="25">
        <f>Z9/K9</f>
        <v>0.61111111111111116</v>
      </c>
      <c r="AH9" s="25">
        <f>AC9/K9</f>
        <v>7.9138888888888879</v>
      </c>
      <c r="AI9" s="25">
        <f>R9/L9</f>
        <v>7.7619047619047615E-2</v>
      </c>
      <c r="AJ9" s="25">
        <f>AA9/L9</f>
        <v>0.77777777777777779</v>
      </c>
      <c r="AK9" s="25">
        <f>AD9/L9</f>
        <v>8.9179365079365081</v>
      </c>
      <c r="AL9" s="25">
        <f>T9/M9</f>
        <v>7.4740740740740746E-2</v>
      </c>
      <c r="AM9" s="25">
        <f>AB9/M9</f>
        <v>0.68888888888888888</v>
      </c>
      <c r="AN9" s="25">
        <f>AE9/M9</f>
        <v>8.3824444444444453</v>
      </c>
      <c r="AO9" s="26">
        <v>40</v>
      </c>
      <c r="AP9" s="26">
        <v>42</v>
      </c>
      <c r="AQ9" s="26">
        <v>41</v>
      </c>
      <c r="AR9" s="26">
        <v>43</v>
      </c>
      <c r="AS9" s="25">
        <f t="shared" si="5"/>
        <v>-5</v>
      </c>
      <c r="AT9" s="25">
        <f t="shared" si="6"/>
        <v>-2.5</v>
      </c>
      <c r="AU9" s="25">
        <f t="shared" si="7"/>
        <v>-4.8780487804878048</v>
      </c>
      <c r="AV9" s="25">
        <f t="shared" si="8"/>
        <v>-7.5</v>
      </c>
      <c r="AW9" s="26">
        <v>41</v>
      </c>
      <c r="AX9" s="26">
        <v>32</v>
      </c>
      <c r="AY9" s="26">
        <v>42</v>
      </c>
      <c r="AZ9" s="26">
        <v>38</v>
      </c>
      <c r="BA9" s="25">
        <f t="shared" si="9"/>
        <v>21.951219512195124</v>
      </c>
      <c r="BB9" s="25">
        <f t="shared" si="10"/>
        <v>-2.4390243902439024</v>
      </c>
      <c r="BC9" s="25">
        <f t="shared" si="11"/>
        <v>9.5238095238095237</v>
      </c>
      <c r="BD9" s="25">
        <f t="shared" si="12"/>
        <v>7.3170731707317067</v>
      </c>
      <c r="BE9" s="24">
        <v>17</v>
      </c>
      <c r="BF9" s="24">
        <v>43.18</v>
      </c>
      <c r="BG9" s="24">
        <v>17.5</v>
      </c>
      <c r="BH9" s="24">
        <f t="shared" si="13"/>
        <v>44.45</v>
      </c>
      <c r="BI9" s="24">
        <v>16.5</v>
      </c>
      <c r="BJ9" s="24">
        <f t="shared" si="14"/>
        <v>41.910000000000004</v>
      </c>
      <c r="BK9" s="24">
        <v>17</v>
      </c>
      <c r="BL9" s="24">
        <f t="shared" si="15"/>
        <v>43.18</v>
      </c>
      <c r="BM9" s="25">
        <f t="shared" si="16"/>
        <v>-2.9411764705882426</v>
      </c>
      <c r="BN9" s="25">
        <f t="shared" si="17"/>
        <v>2.9411764705882262</v>
      </c>
      <c r="BO9" s="25">
        <f t="shared" si="18"/>
        <v>-3.0303030303030205</v>
      </c>
      <c r="BP9" s="25">
        <f t="shared" si="19"/>
        <v>0</v>
      </c>
      <c r="BQ9" s="25">
        <v>0.55800000000000005</v>
      </c>
      <c r="BR9" s="25">
        <f>G9*9.8*0.9525/BQ9</f>
        <v>1041.7289833822092</v>
      </c>
      <c r="BS9" s="25">
        <v>0.59399999999999997</v>
      </c>
      <c r="BT9" s="25">
        <f>G9*9.8*0.9525/BS9</f>
        <v>978.59389348025718</v>
      </c>
      <c r="BU9" s="25">
        <v>0.59399999999999997</v>
      </c>
      <c r="BV9" s="25">
        <f>G9*9.8*0.9525/BU9</f>
        <v>978.59389348025718</v>
      </c>
      <c r="BW9" s="25">
        <v>0.59299999999999997</v>
      </c>
      <c r="BX9" s="25">
        <f>G9*9.8*0.9525/BW9</f>
        <v>980.24413613368097</v>
      </c>
      <c r="BY9" s="25">
        <f t="shared" si="20"/>
        <v>6.060606060606057</v>
      </c>
      <c r="BZ9" s="22">
        <f t="shared" si="21"/>
        <v>6.060606060606057</v>
      </c>
      <c r="CA9" s="22">
        <f t="shared" si="22"/>
        <v>-0.16863406408095286</v>
      </c>
      <c r="CB9" s="22">
        <f t="shared" si="23"/>
        <v>5.9021922428330393</v>
      </c>
    </row>
    <row r="10" spans="1:80" s="27" customFormat="1" ht="18" customHeight="1" x14ac:dyDescent="0.3">
      <c r="A10" s="22">
        <v>8</v>
      </c>
      <c r="B10" s="22"/>
      <c r="C10" s="23">
        <v>36039</v>
      </c>
      <c r="D10" s="22">
        <v>65</v>
      </c>
      <c r="E10" s="22">
        <f t="shared" si="24"/>
        <v>165.1</v>
      </c>
      <c r="F10" s="22">
        <v>125</v>
      </c>
      <c r="G10" s="24">
        <f t="shared" si="0"/>
        <v>56.818181818181813</v>
      </c>
      <c r="H10" s="23">
        <v>43342</v>
      </c>
      <c r="I10" s="24">
        <f t="shared" si="1"/>
        <v>19.997222222222224</v>
      </c>
      <c r="J10" s="22">
        <v>83.5</v>
      </c>
      <c r="K10" s="22">
        <v>72</v>
      </c>
      <c r="L10" s="22">
        <v>65</v>
      </c>
      <c r="M10" s="22">
        <f t="shared" si="2"/>
        <v>137</v>
      </c>
      <c r="N10" s="22">
        <v>4.67</v>
      </c>
      <c r="O10" s="22">
        <v>0.45</v>
      </c>
      <c r="P10" s="22"/>
      <c r="Q10" s="22">
        <f>N10*1.61</f>
        <v>7.5186999999999999</v>
      </c>
      <c r="R10" s="22">
        <v>4.63</v>
      </c>
      <c r="S10" s="22">
        <f t="shared" si="25"/>
        <v>7.4542999999999999</v>
      </c>
      <c r="T10" s="22">
        <f>N10+R10</f>
        <v>9.3000000000000007</v>
      </c>
      <c r="U10" s="22">
        <f t="shared" si="26"/>
        <v>14.963700000000001</v>
      </c>
      <c r="V10" s="22">
        <v>39</v>
      </c>
      <c r="W10" s="22">
        <v>31</v>
      </c>
      <c r="X10" s="22">
        <v>14</v>
      </c>
      <c r="Y10" s="22">
        <v>8</v>
      </c>
      <c r="Z10" s="22">
        <v>37</v>
      </c>
      <c r="AA10" s="22">
        <v>42</v>
      </c>
      <c r="AB10" s="22">
        <f t="shared" si="3"/>
        <v>79</v>
      </c>
      <c r="AC10" s="22">
        <v>398.36</v>
      </c>
      <c r="AD10" s="22">
        <v>430.2</v>
      </c>
      <c r="AE10" s="22">
        <f t="shared" si="4"/>
        <v>828.56</v>
      </c>
      <c r="AF10" s="25">
        <f>N10/K10</f>
        <v>6.4861111111111105E-2</v>
      </c>
      <c r="AG10" s="25">
        <f>Z10/K10</f>
        <v>0.51388888888888884</v>
      </c>
      <c r="AH10" s="25">
        <f>AC10/K10</f>
        <v>5.5327777777777776</v>
      </c>
      <c r="AI10" s="25">
        <f>R10/L10</f>
        <v>7.1230769230769223E-2</v>
      </c>
      <c r="AJ10" s="25">
        <f>AA10/L10</f>
        <v>0.64615384615384619</v>
      </c>
      <c r="AK10" s="25">
        <f>AD10/L10</f>
        <v>6.6184615384615384</v>
      </c>
      <c r="AL10" s="25">
        <f>T10/M10</f>
        <v>6.7883211678832128E-2</v>
      </c>
      <c r="AM10" s="25">
        <f>AB10/M10</f>
        <v>0.57664233576642332</v>
      </c>
      <c r="AN10" s="25">
        <f>AE10/M10</f>
        <v>6.0478832116788315</v>
      </c>
      <c r="AO10" s="26">
        <v>54</v>
      </c>
      <c r="AP10" s="26">
        <v>55</v>
      </c>
      <c r="AQ10" s="26">
        <v>50</v>
      </c>
      <c r="AR10" s="26">
        <v>48</v>
      </c>
      <c r="AS10" s="25">
        <f t="shared" si="5"/>
        <v>-1.8518518518518516</v>
      </c>
      <c r="AT10" s="25">
        <f t="shared" si="6"/>
        <v>7.4074074074074066</v>
      </c>
      <c r="AU10" s="25">
        <f t="shared" si="7"/>
        <v>4</v>
      </c>
      <c r="AV10" s="25">
        <f t="shared" si="8"/>
        <v>11.111111111111111</v>
      </c>
      <c r="AW10" s="26">
        <v>45</v>
      </c>
      <c r="AX10" s="26">
        <v>42</v>
      </c>
      <c r="AY10" s="26">
        <v>44</v>
      </c>
      <c r="AZ10" s="26">
        <v>41</v>
      </c>
      <c r="BA10" s="25">
        <f t="shared" si="9"/>
        <v>6.666666666666667</v>
      </c>
      <c r="BB10" s="25">
        <f t="shared" si="10"/>
        <v>2.2222222222222223</v>
      </c>
      <c r="BC10" s="25">
        <f t="shared" si="11"/>
        <v>6.8181818181818175</v>
      </c>
      <c r="BD10" s="25">
        <f t="shared" si="12"/>
        <v>8.8888888888888893</v>
      </c>
      <c r="BE10" s="24">
        <v>22</v>
      </c>
      <c r="BF10" s="24">
        <v>55.88</v>
      </c>
      <c r="BG10" s="24">
        <v>19.5</v>
      </c>
      <c r="BH10" s="24">
        <f t="shared" si="13"/>
        <v>49.53</v>
      </c>
      <c r="BI10" s="24">
        <v>20</v>
      </c>
      <c r="BJ10" s="24">
        <f t="shared" si="14"/>
        <v>50.8</v>
      </c>
      <c r="BK10" s="24">
        <v>20.5</v>
      </c>
      <c r="BL10" s="24">
        <f t="shared" si="15"/>
        <v>52.07</v>
      </c>
      <c r="BM10" s="25">
        <f t="shared" si="16"/>
        <v>11.363636363636367</v>
      </c>
      <c r="BN10" s="25">
        <f t="shared" si="17"/>
        <v>9.0909090909090988</v>
      </c>
      <c r="BO10" s="25">
        <f t="shared" si="18"/>
        <v>-2.5000000000000062</v>
      </c>
      <c r="BP10" s="25">
        <f t="shared" si="19"/>
        <v>6.8181818181818219</v>
      </c>
      <c r="BQ10" s="25">
        <v>0.52400000000000002</v>
      </c>
      <c r="BR10" s="25">
        <f>G10*9.8*0.9525/BQ10</f>
        <v>1012.1551873698819</v>
      </c>
      <c r="BS10" s="25">
        <v>0.50600000000000001</v>
      </c>
      <c r="BT10" s="25">
        <f>G10*9.8*0.9525/BS10</f>
        <v>1048.1607078692057</v>
      </c>
      <c r="BU10" s="25">
        <v>0.48899999999999999</v>
      </c>
      <c r="BV10" s="25">
        <f>G10*9.8*0.9525/BU10</f>
        <v>1084.5998326826548</v>
      </c>
      <c r="BW10" s="25">
        <v>0.48899999999999999</v>
      </c>
      <c r="BX10" s="25">
        <f>G10*9.8*0.9525/BW10</f>
        <v>1084.5998326826548</v>
      </c>
      <c r="BY10" s="25">
        <f t="shared" si="20"/>
        <v>-3.5573122529644188</v>
      </c>
      <c r="BZ10" s="22">
        <f t="shared" si="21"/>
        <v>-7.1574642126789501</v>
      </c>
      <c r="CA10" s="22">
        <f t="shared" si="22"/>
        <v>0</v>
      </c>
      <c r="CB10" s="22">
        <f t="shared" si="23"/>
        <v>-7.1574642126789501</v>
      </c>
    </row>
    <row r="11" spans="1:80" s="27" customFormat="1" ht="18" hidden="1" customHeight="1" x14ac:dyDescent="0.3">
      <c r="A11" s="22">
        <v>9</v>
      </c>
      <c r="B11" s="22"/>
      <c r="C11" s="23">
        <v>36669</v>
      </c>
      <c r="D11" s="22">
        <v>67</v>
      </c>
      <c r="E11" s="22">
        <f t="shared" si="24"/>
        <v>170.18</v>
      </c>
      <c r="F11" s="22">
        <v>141.5</v>
      </c>
      <c r="G11" s="24">
        <f t="shared" si="0"/>
        <v>64.318181818181813</v>
      </c>
      <c r="H11" s="23">
        <v>43342</v>
      </c>
      <c r="I11" s="24">
        <f t="shared" si="1"/>
        <v>18.269444444444446</v>
      </c>
      <c r="J11" s="22">
        <v>87</v>
      </c>
      <c r="K11" s="22">
        <v>39</v>
      </c>
      <c r="L11" s="22">
        <v>31</v>
      </c>
      <c r="M11" s="22">
        <f t="shared" si="2"/>
        <v>70</v>
      </c>
      <c r="N11" s="22">
        <v>3.19</v>
      </c>
      <c r="O11" s="22"/>
      <c r="P11" s="22"/>
      <c r="Q11" s="22">
        <f>N11*1.61</f>
        <v>5.1359000000000004</v>
      </c>
      <c r="R11" s="22">
        <v>2.95</v>
      </c>
      <c r="S11" s="22">
        <f t="shared" si="25"/>
        <v>4.7495000000000003</v>
      </c>
      <c r="T11" s="22">
        <f>N11+R11</f>
        <v>6.1400000000000006</v>
      </c>
      <c r="U11" s="22">
        <f t="shared" si="26"/>
        <v>9.8792600000000004</v>
      </c>
      <c r="V11" s="22"/>
      <c r="W11" s="22"/>
      <c r="X11" s="22"/>
      <c r="Y11" s="22"/>
      <c r="Z11" s="22">
        <v>24</v>
      </c>
      <c r="AA11" s="22">
        <v>23</v>
      </c>
      <c r="AB11" s="22">
        <f t="shared" si="3"/>
        <v>47</v>
      </c>
      <c r="AC11" s="22">
        <v>167.01</v>
      </c>
      <c r="AD11" s="22">
        <v>151.25</v>
      </c>
      <c r="AE11" s="22">
        <f t="shared" si="4"/>
        <v>318.26</v>
      </c>
      <c r="AF11" s="25">
        <f>N11/K11</f>
        <v>8.1794871794871798E-2</v>
      </c>
      <c r="AG11" s="25">
        <f>Z11/K11</f>
        <v>0.61538461538461542</v>
      </c>
      <c r="AH11" s="25">
        <f>AC11/K11</f>
        <v>4.2823076923076924</v>
      </c>
      <c r="AI11" s="25">
        <f>R11/L11</f>
        <v>9.5161290322580652E-2</v>
      </c>
      <c r="AJ11" s="25">
        <f>AA11/L11</f>
        <v>0.74193548387096775</v>
      </c>
      <c r="AK11" s="25">
        <f>AD11/L11</f>
        <v>4.879032258064516</v>
      </c>
      <c r="AL11" s="25">
        <f>T11/M11</f>
        <v>8.7714285714285717E-2</v>
      </c>
      <c r="AM11" s="25">
        <f>AB11/M11</f>
        <v>0.67142857142857137</v>
      </c>
      <c r="AN11" s="25">
        <f>AE11/M11</f>
        <v>4.5465714285714283</v>
      </c>
      <c r="AO11" s="26">
        <v>57</v>
      </c>
      <c r="AP11" s="26">
        <v>56</v>
      </c>
      <c r="AQ11" s="26">
        <v>56</v>
      </c>
      <c r="AR11" s="26">
        <v>50</v>
      </c>
      <c r="AS11" s="25">
        <f t="shared" si="5"/>
        <v>1.7543859649122806</v>
      </c>
      <c r="AT11" s="25">
        <f t="shared" si="6"/>
        <v>1.7543859649122806</v>
      </c>
      <c r="AU11" s="25">
        <f t="shared" si="7"/>
        <v>10.714285714285714</v>
      </c>
      <c r="AV11" s="25">
        <f t="shared" si="8"/>
        <v>12.280701754385964</v>
      </c>
      <c r="AW11" s="26">
        <v>52</v>
      </c>
      <c r="AX11" s="26">
        <v>58</v>
      </c>
      <c r="AY11" s="26">
        <v>57</v>
      </c>
      <c r="AZ11" s="26">
        <v>45</v>
      </c>
      <c r="BA11" s="25">
        <f t="shared" si="9"/>
        <v>-11.538461538461538</v>
      </c>
      <c r="BB11" s="25">
        <f t="shared" si="10"/>
        <v>-9.6153846153846168</v>
      </c>
      <c r="BC11" s="25">
        <f t="shared" si="11"/>
        <v>21.052631578947366</v>
      </c>
      <c r="BD11" s="25">
        <f t="shared" si="12"/>
        <v>13.461538461538462</v>
      </c>
      <c r="BE11" s="24">
        <v>19</v>
      </c>
      <c r="BF11" s="24">
        <v>48.26</v>
      </c>
      <c r="BG11" s="24">
        <v>18</v>
      </c>
      <c r="BH11" s="24">
        <f t="shared" si="13"/>
        <v>45.72</v>
      </c>
      <c r="BI11" s="24">
        <v>18</v>
      </c>
      <c r="BJ11" s="24">
        <f t="shared" si="14"/>
        <v>45.72</v>
      </c>
      <c r="BK11" s="24">
        <v>19.5</v>
      </c>
      <c r="BL11" s="24">
        <f t="shared" si="15"/>
        <v>49.53</v>
      </c>
      <c r="BM11" s="25">
        <f t="shared" si="16"/>
        <v>5.2631578947368407</v>
      </c>
      <c r="BN11" s="25">
        <f t="shared" si="17"/>
        <v>5.2631578947368407</v>
      </c>
      <c r="BO11" s="25">
        <f t="shared" si="18"/>
        <v>-8.3333333333333393</v>
      </c>
      <c r="BP11" s="25">
        <f t="shared" si="19"/>
        <v>-2.6315789473684275</v>
      </c>
      <c r="BQ11" s="25">
        <v>0.50700000000000001</v>
      </c>
      <c r="BR11" s="25">
        <f>G11*9.8*0.9525/BQ11</f>
        <v>1184.1776492738031</v>
      </c>
      <c r="BS11" s="25">
        <v>0.57599999999999996</v>
      </c>
      <c r="BT11" s="25">
        <f>G11*9.8*0.9525/BS11</f>
        <v>1042.323035037879</v>
      </c>
      <c r="BU11" s="25">
        <v>0.52300000000000002</v>
      </c>
      <c r="BV11" s="25">
        <f>G11*9.8*0.9525/BU11</f>
        <v>1147.9504171736485</v>
      </c>
      <c r="BW11" s="25">
        <v>0.48899999999999999</v>
      </c>
      <c r="BX11" s="25">
        <f>G11*9.8*0.9525/BW11</f>
        <v>1227.7670105967652</v>
      </c>
      <c r="BY11" s="25">
        <f t="shared" si="20"/>
        <v>11.97916666666665</v>
      </c>
      <c r="BZ11" s="22">
        <f t="shared" si="21"/>
        <v>3.0592734225621467</v>
      </c>
      <c r="CA11" s="22">
        <f t="shared" si="22"/>
        <v>-6.9529652351738305</v>
      </c>
      <c r="CB11" s="22">
        <f t="shared" si="23"/>
        <v>-3.6809815950920242</v>
      </c>
    </row>
    <row r="12" spans="1:80" s="27" customFormat="1" ht="18" hidden="1" customHeight="1" x14ac:dyDescent="0.3">
      <c r="A12" s="22">
        <v>10</v>
      </c>
      <c r="B12" s="22"/>
      <c r="C12" s="23">
        <v>36021</v>
      </c>
      <c r="D12" s="22">
        <v>61</v>
      </c>
      <c r="E12" s="22">
        <f t="shared" si="24"/>
        <v>154.94</v>
      </c>
      <c r="F12" s="22">
        <v>120</v>
      </c>
      <c r="G12" s="24">
        <f t="shared" si="0"/>
        <v>54.54545454545454</v>
      </c>
      <c r="H12" s="23">
        <v>43370</v>
      </c>
      <c r="I12" s="24">
        <f t="shared" si="1"/>
        <v>20.119444444444444</v>
      </c>
      <c r="J12" s="22">
        <v>82</v>
      </c>
      <c r="K12" s="22">
        <v>45</v>
      </c>
      <c r="L12" s="22">
        <v>34</v>
      </c>
      <c r="M12" s="22">
        <f t="shared" si="2"/>
        <v>79</v>
      </c>
      <c r="N12" s="22">
        <v>3.04</v>
      </c>
      <c r="O12" s="22"/>
      <c r="P12" s="22"/>
      <c r="Q12" s="22">
        <f>N12*1.61</f>
        <v>4.8944000000000001</v>
      </c>
      <c r="R12" s="22">
        <v>3.05</v>
      </c>
      <c r="S12" s="22">
        <f t="shared" si="25"/>
        <v>4.9104999999999999</v>
      </c>
      <c r="T12" s="22">
        <f>N12+R12</f>
        <v>6.09</v>
      </c>
      <c r="U12" s="22">
        <f t="shared" si="26"/>
        <v>9.7988099999999996</v>
      </c>
      <c r="V12" s="22"/>
      <c r="W12" s="22"/>
      <c r="X12" s="22"/>
      <c r="Y12" s="22"/>
      <c r="Z12" s="22">
        <v>39</v>
      </c>
      <c r="AA12" s="22">
        <v>33</v>
      </c>
      <c r="AB12" s="22">
        <f t="shared" si="3"/>
        <v>72</v>
      </c>
      <c r="AC12" s="22">
        <v>221.17</v>
      </c>
      <c r="AD12" s="22">
        <v>256.43</v>
      </c>
      <c r="AE12" s="22">
        <f t="shared" si="4"/>
        <v>477.6</v>
      </c>
      <c r="AF12" s="25">
        <f>N12/K12</f>
        <v>6.7555555555555563E-2</v>
      </c>
      <c r="AG12" s="25">
        <f>Z12/K12</f>
        <v>0.8666666666666667</v>
      </c>
      <c r="AH12" s="25">
        <f>AC12/K12</f>
        <v>4.9148888888888882</v>
      </c>
      <c r="AI12" s="25">
        <f>R12/L12</f>
        <v>8.9705882352941177E-2</v>
      </c>
      <c r="AJ12" s="25">
        <f>AA12/L12</f>
        <v>0.97058823529411764</v>
      </c>
      <c r="AK12" s="25">
        <f>AD12/L12</f>
        <v>7.5420588235294117</v>
      </c>
      <c r="AL12" s="25">
        <f>T12/M12</f>
        <v>7.7088607594936701E-2</v>
      </c>
      <c r="AM12" s="25">
        <f>AB12/M12</f>
        <v>0.91139240506329111</v>
      </c>
      <c r="AN12" s="25">
        <f>AE12/M12</f>
        <v>6.0455696202531648</v>
      </c>
      <c r="AO12" s="26">
        <v>51</v>
      </c>
      <c r="AP12" s="26">
        <v>48</v>
      </c>
      <c r="AQ12" s="26">
        <v>46</v>
      </c>
      <c r="AR12" s="26">
        <v>50</v>
      </c>
      <c r="AS12" s="25">
        <f t="shared" si="5"/>
        <v>5.8823529411764701</v>
      </c>
      <c r="AT12" s="25">
        <f t="shared" si="6"/>
        <v>9.8039215686274517</v>
      </c>
      <c r="AU12" s="25">
        <f t="shared" si="7"/>
        <v>-8.695652173913043</v>
      </c>
      <c r="AV12" s="25">
        <f t="shared" si="8"/>
        <v>1.9607843137254901</v>
      </c>
      <c r="AW12" s="26">
        <v>32</v>
      </c>
      <c r="AX12" s="26">
        <v>25</v>
      </c>
      <c r="AY12" s="26">
        <v>31</v>
      </c>
      <c r="AZ12" s="26">
        <v>29</v>
      </c>
      <c r="BA12" s="25">
        <f t="shared" si="9"/>
        <v>21.875</v>
      </c>
      <c r="BB12" s="25">
        <f t="shared" si="10"/>
        <v>3.125</v>
      </c>
      <c r="BC12" s="25">
        <f t="shared" si="11"/>
        <v>6.4516129032258061</v>
      </c>
      <c r="BD12" s="25">
        <f t="shared" si="12"/>
        <v>9.375</v>
      </c>
      <c r="BE12" s="24">
        <v>21</v>
      </c>
      <c r="BF12" s="24">
        <v>53.34</v>
      </c>
      <c r="BG12" s="24">
        <v>21</v>
      </c>
      <c r="BH12" s="24">
        <f t="shared" si="13"/>
        <v>53.34</v>
      </c>
      <c r="BI12" s="24">
        <v>22</v>
      </c>
      <c r="BJ12" s="24">
        <f t="shared" si="14"/>
        <v>55.88</v>
      </c>
      <c r="BK12" s="24">
        <v>21.5</v>
      </c>
      <c r="BL12" s="24">
        <f t="shared" si="15"/>
        <v>54.61</v>
      </c>
      <c r="BM12" s="25">
        <f t="shared" si="16"/>
        <v>0</v>
      </c>
      <c r="BN12" s="25">
        <f t="shared" si="17"/>
        <v>-4.7619047619047601</v>
      </c>
      <c r="BO12" s="25">
        <f t="shared" si="18"/>
        <v>2.2727272727272783</v>
      </c>
      <c r="BP12" s="25">
        <f t="shared" si="19"/>
        <v>-2.3809523809523734</v>
      </c>
      <c r="BQ12" s="25">
        <v>0.47099999999999997</v>
      </c>
      <c r="BR12" s="25">
        <f>G12*9.8*0.9525/BQ12</f>
        <v>1081.0075275043428</v>
      </c>
      <c r="BS12" s="25">
        <v>0.52400000000000002</v>
      </c>
      <c r="BT12" s="25">
        <f>G12*9.8*0.9525/BS12</f>
        <v>971.66897987508662</v>
      </c>
      <c r="BU12" s="25">
        <v>0.47099999999999997</v>
      </c>
      <c r="BV12" s="25">
        <f>G12*9.8*0.9525/BU12</f>
        <v>1081.0075275043428</v>
      </c>
      <c r="BW12" s="25">
        <v>0.47099999999999997</v>
      </c>
      <c r="BX12" s="25">
        <f>G12*9.8*0.9525/BW12</f>
        <v>1081.0075275043428</v>
      </c>
      <c r="BY12" s="25">
        <f t="shared" si="20"/>
        <v>10.114503816793901</v>
      </c>
      <c r="BZ12" s="22">
        <f t="shared" si="21"/>
        <v>0</v>
      </c>
      <c r="CA12" s="22">
        <f t="shared" si="22"/>
        <v>0</v>
      </c>
      <c r="CB12" s="22">
        <f t="shared" si="23"/>
        <v>0</v>
      </c>
    </row>
    <row r="13" spans="1:80" s="27" customFormat="1" ht="18" hidden="1" customHeight="1" x14ac:dyDescent="0.3">
      <c r="A13" s="22">
        <v>11</v>
      </c>
      <c r="B13" s="22"/>
      <c r="C13" s="23">
        <v>35650</v>
      </c>
      <c r="D13" s="22">
        <v>68.5</v>
      </c>
      <c r="E13" s="22">
        <f t="shared" si="24"/>
        <v>173.99</v>
      </c>
      <c r="F13" s="22">
        <v>150</v>
      </c>
      <c r="G13" s="24">
        <f t="shared" si="0"/>
        <v>68.181818181818173</v>
      </c>
      <c r="H13" s="23">
        <v>43342</v>
      </c>
      <c r="I13" s="24">
        <f t="shared" si="1"/>
        <v>21.06111111111111</v>
      </c>
      <c r="J13" s="22">
        <v>90</v>
      </c>
      <c r="K13" s="22">
        <v>24</v>
      </c>
      <c r="L13" s="22">
        <v>37</v>
      </c>
      <c r="M13" s="22">
        <f t="shared" si="2"/>
        <v>61</v>
      </c>
      <c r="N13" s="22">
        <v>2.23</v>
      </c>
      <c r="O13" s="22"/>
      <c r="P13" s="22"/>
      <c r="Q13" s="22">
        <f>N13*1.61</f>
        <v>3.5903</v>
      </c>
      <c r="R13" s="22">
        <v>2.81</v>
      </c>
      <c r="S13" s="22">
        <f t="shared" si="25"/>
        <v>4.5241000000000007</v>
      </c>
      <c r="T13" s="22">
        <f>N13+R13</f>
        <v>5.04</v>
      </c>
      <c r="U13" s="22">
        <f t="shared" si="26"/>
        <v>8.1093600000000006</v>
      </c>
      <c r="V13" s="22"/>
      <c r="W13" s="22"/>
      <c r="X13" s="22"/>
      <c r="Y13" s="22"/>
      <c r="Z13" s="22">
        <v>16</v>
      </c>
      <c r="AA13" s="22">
        <v>17</v>
      </c>
      <c r="AB13" s="22">
        <f t="shared" si="3"/>
        <v>33</v>
      </c>
      <c r="AC13" s="22">
        <v>79.790000000000006</v>
      </c>
      <c r="AD13" s="22">
        <v>87.91</v>
      </c>
      <c r="AE13" s="22">
        <f t="shared" si="4"/>
        <v>167.7</v>
      </c>
      <c r="AF13" s="25">
        <f>N13/K13</f>
        <v>9.2916666666666661E-2</v>
      </c>
      <c r="AG13" s="25">
        <f>Z13/K13</f>
        <v>0.66666666666666663</v>
      </c>
      <c r="AH13" s="25">
        <f>AC13/K13</f>
        <v>3.3245833333333334</v>
      </c>
      <c r="AI13" s="25">
        <f>R13/L13</f>
        <v>7.5945945945945947E-2</v>
      </c>
      <c r="AJ13" s="25">
        <f>AA13/L13</f>
        <v>0.45945945945945948</v>
      </c>
      <c r="AK13" s="25">
        <f>AD13/L13</f>
        <v>2.3759459459459458</v>
      </c>
      <c r="AL13" s="25">
        <f>T13/M13</f>
        <v>8.2622950819672136E-2</v>
      </c>
      <c r="AM13" s="25">
        <f>AB13/M13</f>
        <v>0.54098360655737709</v>
      </c>
      <c r="AN13" s="25">
        <f>AE13/M13</f>
        <v>2.7491803278688525</v>
      </c>
      <c r="AO13" s="26">
        <v>40</v>
      </c>
      <c r="AP13" s="26"/>
      <c r="AQ13" s="26"/>
      <c r="AR13" s="26"/>
      <c r="AS13" s="25"/>
      <c r="AT13" s="25"/>
      <c r="AU13" s="25"/>
      <c r="AV13" s="25"/>
      <c r="AW13" s="26"/>
      <c r="AX13" s="26"/>
      <c r="AY13" s="26"/>
      <c r="AZ13" s="26"/>
      <c r="BA13" s="25"/>
      <c r="BB13" s="25"/>
      <c r="BC13" s="25"/>
      <c r="BD13" s="25"/>
      <c r="BE13" s="24">
        <v>18</v>
      </c>
      <c r="BF13" s="24">
        <v>45.72</v>
      </c>
      <c r="BG13" s="24">
        <v>17.5</v>
      </c>
      <c r="BH13" s="24">
        <f t="shared" si="13"/>
        <v>44.45</v>
      </c>
      <c r="BI13" s="24">
        <v>17.5</v>
      </c>
      <c r="BJ13" s="24">
        <f t="shared" si="14"/>
        <v>44.45</v>
      </c>
      <c r="BK13" s="24">
        <v>18</v>
      </c>
      <c r="BL13" s="24">
        <f t="shared" si="15"/>
        <v>45.72</v>
      </c>
      <c r="BM13" s="25">
        <f t="shared" si="16"/>
        <v>2.7777777777777692</v>
      </c>
      <c r="BN13" s="25">
        <f t="shared" si="17"/>
        <v>2.7777777777777692</v>
      </c>
      <c r="BO13" s="25">
        <f t="shared" si="18"/>
        <v>-2.8571428571428479</v>
      </c>
      <c r="BP13" s="25">
        <f t="shared" si="19"/>
        <v>0</v>
      </c>
      <c r="BQ13" s="25">
        <v>0.55900000000000005</v>
      </c>
      <c r="BR13" s="25">
        <f>G13*9.8*0.9525/BQ13</f>
        <v>1138.5387867946006</v>
      </c>
      <c r="BS13" s="25">
        <v>0.59399999999999997</v>
      </c>
      <c r="BT13" s="25">
        <f>G13*9.8*0.9525/BS13</f>
        <v>1071.4531680440771</v>
      </c>
      <c r="BU13" s="25">
        <v>0.54100000000000004</v>
      </c>
      <c r="BV13" s="25">
        <f>G13*9.8*0.9525/BU13</f>
        <v>1176.4199294236262</v>
      </c>
      <c r="BW13" s="25">
        <v>0.55900000000000005</v>
      </c>
      <c r="BX13" s="25">
        <f>G13*9.8*0.9525/BW13</f>
        <v>1138.5387867946006</v>
      </c>
      <c r="BY13" s="25">
        <f t="shared" si="20"/>
        <v>5.8922558922558839</v>
      </c>
      <c r="BZ13" s="22">
        <f t="shared" si="21"/>
        <v>-3.3271719038817058</v>
      </c>
      <c r="CA13" s="22">
        <f t="shared" si="22"/>
        <v>3.2200357781753182</v>
      </c>
      <c r="CB13" s="22">
        <f t="shared" si="23"/>
        <v>0</v>
      </c>
    </row>
    <row r="14" spans="1:80" s="27" customFormat="1" ht="18" hidden="1" customHeight="1" x14ac:dyDescent="0.3">
      <c r="A14" s="22">
        <v>12</v>
      </c>
      <c r="B14" s="22"/>
      <c r="C14" s="23">
        <v>36029</v>
      </c>
      <c r="D14" s="22">
        <v>67</v>
      </c>
      <c r="E14" s="22">
        <f t="shared" si="24"/>
        <v>170.18</v>
      </c>
      <c r="F14" s="22">
        <v>162</v>
      </c>
      <c r="G14" s="24">
        <f t="shared" si="0"/>
        <v>73.636363636363626</v>
      </c>
      <c r="H14" s="23">
        <v>43370</v>
      </c>
      <c r="I14" s="24">
        <f t="shared" si="1"/>
        <v>20.097222222222221</v>
      </c>
      <c r="J14" s="22">
        <v>84.5</v>
      </c>
      <c r="K14" s="22">
        <v>28</v>
      </c>
      <c r="L14" s="22">
        <v>21</v>
      </c>
      <c r="M14" s="22">
        <f t="shared" si="2"/>
        <v>49</v>
      </c>
      <c r="N14" s="22">
        <v>2.5099999999999998</v>
      </c>
      <c r="O14" s="22"/>
      <c r="P14" s="22"/>
      <c r="Q14" s="22">
        <f>N14*1.61</f>
        <v>4.0411000000000001</v>
      </c>
      <c r="R14" s="22">
        <v>2.35</v>
      </c>
      <c r="S14" s="22">
        <f t="shared" si="25"/>
        <v>3.7835000000000005</v>
      </c>
      <c r="T14" s="22">
        <f>N14+R14</f>
        <v>4.8599999999999994</v>
      </c>
      <c r="U14" s="22">
        <f t="shared" si="26"/>
        <v>7.8197399999999986</v>
      </c>
      <c r="V14" s="22"/>
      <c r="W14" s="22"/>
      <c r="X14" s="22"/>
      <c r="Y14" s="22"/>
      <c r="Z14" s="22">
        <v>19</v>
      </c>
      <c r="AA14" s="22">
        <v>18</v>
      </c>
      <c r="AB14" s="22">
        <f t="shared" si="3"/>
        <v>37</v>
      </c>
      <c r="AC14" s="22">
        <v>106.02</v>
      </c>
      <c r="AD14" s="22">
        <v>92.44</v>
      </c>
      <c r="AE14" s="22">
        <f t="shared" si="4"/>
        <v>198.45999999999998</v>
      </c>
      <c r="AF14" s="25">
        <f>N14/K14</f>
        <v>8.9642857142857135E-2</v>
      </c>
      <c r="AG14" s="25">
        <f>Z14/K14</f>
        <v>0.6785714285714286</v>
      </c>
      <c r="AH14" s="25">
        <f>AC14/K14</f>
        <v>3.7864285714285715</v>
      </c>
      <c r="AI14" s="25">
        <f>R14/L14</f>
        <v>0.11190476190476191</v>
      </c>
      <c r="AJ14" s="25">
        <f>AA14/L14</f>
        <v>0.8571428571428571</v>
      </c>
      <c r="AK14" s="25">
        <f>AD14/L14</f>
        <v>4.4019047619047615</v>
      </c>
      <c r="AL14" s="25">
        <f>T14/M14</f>
        <v>9.9183673469387737E-2</v>
      </c>
      <c r="AM14" s="25">
        <f>AB14/M14</f>
        <v>0.75510204081632648</v>
      </c>
      <c r="AN14" s="25">
        <f>AE14/M14</f>
        <v>4.0502040816326526</v>
      </c>
      <c r="AO14" s="26">
        <v>64</v>
      </c>
      <c r="AP14" s="26">
        <v>62</v>
      </c>
      <c r="AQ14" s="26">
        <v>59</v>
      </c>
      <c r="AR14" s="26">
        <v>66</v>
      </c>
      <c r="AS14" s="25">
        <f t="shared" ref="AS14:AS24" si="27">(AO14-AP14)/AO14*100</f>
        <v>3.125</v>
      </c>
      <c r="AT14" s="25">
        <f>(AO14-AQ14)/AO14*100</f>
        <v>7.8125</v>
      </c>
      <c r="AU14" s="25">
        <f>(AQ14-AR14)/AQ14*100</f>
        <v>-11.864406779661017</v>
      </c>
      <c r="AV14" s="25">
        <f>(AO14-AR14)/AO14*100</f>
        <v>-3.125</v>
      </c>
      <c r="AW14" s="26">
        <v>36</v>
      </c>
      <c r="AX14" s="26">
        <v>44</v>
      </c>
      <c r="AY14" s="26">
        <v>43</v>
      </c>
      <c r="AZ14" s="26">
        <v>41</v>
      </c>
      <c r="BA14" s="25">
        <f t="shared" ref="BA14:BA23" si="28">(AW14-AX14)/AW14*100</f>
        <v>-22.222222222222221</v>
      </c>
      <c r="BB14" s="25">
        <f>(AW14-AY14)/AW14*100</f>
        <v>-19.444444444444446</v>
      </c>
      <c r="BC14" s="25">
        <f>(AY14-AZ14)/AY14*100</f>
        <v>4.6511627906976747</v>
      </c>
      <c r="BD14" s="25">
        <f>(AW14-AZ14)/AW14*100</f>
        <v>-13.888888888888889</v>
      </c>
      <c r="BE14" s="24">
        <v>19.5</v>
      </c>
      <c r="BF14" s="24">
        <v>49.53</v>
      </c>
      <c r="BG14" s="24">
        <v>21</v>
      </c>
      <c r="BH14" s="24">
        <f t="shared" si="13"/>
        <v>53.34</v>
      </c>
      <c r="BI14" s="24">
        <v>20.5</v>
      </c>
      <c r="BJ14" s="24">
        <f t="shared" si="14"/>
        <v>52.07</v>
      </c>
      <c r="BK14" s="24">
        <v>20</v>
      </c>
      <c r="BL14" s="24">
        <f t="shared" si="15"/>
        <v>50.8</v>
      </c>
      <c r="BM14" s="25">
        <f t="shared" si="16"/>
        <v>-7.692307692307697</v>
      </c>
      <c r="BN14" s="25">
        <f t="shared" si="17"/>
        <v>-5.1282051282051269</v>
      </c>
      <c r="BO14" s="25">
        <f t="shared" si="18"/>
        <v>2.4390243902439086</v>
      </c>
      <c r="BP14" s="25">
        <f t="shared" si="19"/>
        <v>-2.5641025641025559</v>
      </c>
      <c r="BQ14" s="25">
        <v>0.54100000000000004</v>
      </c>
      <c r="BR14" s="25">
        <f>G14*9.8*0.9525/BQ14</f>
        <v>1270.5335237775164</v>
      </c>
      <c r="BS14" s="25">
        <v>0.61099999999999999</v>
      </c>
      <c r="BT14" s="25">
        <f>G14*9.8*0.9525/BS14</f>
        <v>1124.9732182710907</v>
      </c>
      <c r="BU14" s="25">
        <v>0.55900000000000005</v>
      </c>
      <c r="BV14" s="25">
        <f>G14*9.8*0.9525/BU14</f>
        <v>1229.6218897381686</v>
      </c>
      <c r="BW14" s="25">
        <v>0.52400000000000002</v>
      </c>
      <c r="BX14" s="25">
        <f>G14*9.8*0.9525/BW14</f>
        <v>1311.7531228313671</v>
      </c>
      <c r="BY14" s="25">
        <f t="shared" si="20"/>
        <v>11.456628477905069</v>
      </c>
      <c r="BZ14" s="22">
        <f t="shared" si="21"/>
        <v>3.2200357781753266</v>
      </c>
      <c r="CA14" s="22">
        <f t="shared" si="22"/>
        <v>-6.6793893129771158</v>
      </c>
      <c r="CB14" s="22">
        <f t="shared" si="23"/>
        <v>-3.2442748091603071</v>
      </c>
    </row>
    <row r="15" spans="1:80" s="27" customFormat="1" ht="18" hidden="1" customHeight="1" x14ac:dyDescent="0.3">
      <c r="A15" s="22">
        <v>13</v>
      </c>
      <c r="B15" s="22"/>
      <c r="C15" s="23">
        <v>36361</v>
      </c>
      <c r="D15" s="22">
        <v>66.5</v>
      </c>
      <c r="E15" s="22">
        <f t="shared" si="24"/>
        <v>168.91</v>
      </c>
      <c r="F15" s="22">
        <v>136.5</v>
      </c>
      <c r="G15" s="24">
        <f t="shared" si="0"/>
        <v>62.04545454545454</v>
      </c>
      <c r="H15" s="23">
        <v>43370</v>
      </c>
      <c r="I15" s="24">
        <f t="shared" si="1"/>
        <v>19.18611111111111</v>
      </c>
      <c r="J15" s="22">
        <v>87</v>
      </c>
      <c r="K15" s="22">
        <v>47</v>
      </c>
      <c r="L15" s="22">
        <v>13</v>
      </c>
      <c r="M15" s="22">
        <f t="shared" si="2"/>
        <v>60</v>
      </c>
      <c r="N15" s="22">
        <v>3.62</v>
      </c>
      <c r="O15" s="22"/>
      <c r="P15" s="22"/>
      <c r="Q15" s="22">
        <f>N15*1.61</f>
        <v>5.8282000000000007</v>
      </c>
      <c r="R15" s="22"/>
      <c r="S15" s="22">
        <f t="shared" si="25"/>
        <v>0</v>
      </c>
      <c r="T15" s="22">
        <f>N15+R15</f>
        <v>3.62</v>
      </c>
      <c r="U15" s="22">
        <f t="shared" si="26"/>
        <v>5.8245800000000001</v>
      </c>
      <c r="V15" s="22"/>
      <c r="W15" s="22"/>
      <c r="X15" s="22"/>
      <c r="Y15" s="22"/>
      <c r="Z15" s="22">
        <v>30</v>
      </c>
      <c r="AA15" s="22"/>
      <c r="AB15" s="22">
        <f t="shared" si="3"/>
        <v>30</v>
      </c>
      <c r="AC15" s="22">
        <v>168.83</v>
      </c>
      <c r="AD15" s="22"/>
      <c r="AE15" s="22">
        <f t="shared" si="4"/>
        <v>168.83</v>
      </c>
      <c r="AF15" s="25">
        <f>N15/K15</f>
        <v>7.7021276595744689E-2</v>
      </c>
      <c r="AG15" s="25">
        <f>Z15/K15</f>
        <v>0.63829787234042556</v>
      </c>
      <c r="AH15" s="25">
        <f>AC15/K15</f>
        <v>3.5921276595744684</v>
      </c>
      <c r="AI15" s="25">
        <f>R15/L15</f>
        <v>0</v>
      </c>
      <c r="AJ15" s="25">
        <f>AA15/L15</f>
        <v>0</v>
      </c>
      <c r="AK15" s="25">
        <f>AD15/L15</f>
        <v>0</v>
      </c>
      <c r="AL15" s="25">
        <f>T15/M15</f>
        <v>6.0333333333333336E-2</v>
      </c>
      <c r="AM15" s="25">
        <f>AB15/M15</f>
        <v>0.5</v>
      </c>
      <c r="AN15" s="25">
        <f>AE15/M15</f>
        <v>2.8138333333333336</v>
      </c>
      <c r="AO15" s="26">
        <v>57</v>
      </c>
      <c r="AP15" s="26">
        <v>46</v>
      </c>
      <c r="AQ15" s="26"/>
      <c r="AR15" s="26"/>
      <c r="AS15" s="25">
        <f t="shared" si="27"/>
        <v>19.298245614035086</v>
      </c>
      <c r="AT15" s="25"/>
      <c r="AU15" s="25"/>
      <c r="AV15" s="25"/>
      <c r="AW15" s="26">
        <v>41</v>
      </c>
      <c r="AX15" s="26">
        <v>38</v>
      </c>
      <c r="AY15" s="26"/>
      <c r="AZ15" s="26"/>
      <c r="BA15" s="25">
        <f t="shared" si="28"/>
        <v>7.3170731707317067</v>
      </c>
      <c r="BB15" s="25"/>
      <c r="BC15" s="25"/>
      <c r="BD15" s="25"/>
      <c r="BE15" s="24">
        <v>16.5</v>
      </c>
      <c r="BF15" s="24">
        <v>41.91</v>
      </c>
      <c r="BG15" s="24"/>
      <c r="BH15" s="24"/>
      <c r="BI15" s="24"/>
      <c r="BJ15" s="24"/>
      <c r="BK15" s="24"/>
      <c r="BL15" s="24"/>
      <c r="BM15" s="25"/>
      <c r="BN15" s="25"/>
      <c r="BO15" s="25"/>
      <c r="BP15" s="25"/>
      <c r="BQ15" s="25">
        <v>0.55800000000000005</v>
      </c>
      <c r="BR15" s="25">
        <f>G15*9.8*0.9525/BQ15</f>
        <v>1037.9270527859235</v>
      </c>
      <c r="BS15" s="25"/>
      <c r="BT15" s="25"/>
      <c r="BU15" s="25"/>
      <c r="BV15" s="25"/>
      <c r="BW15" s="25"/>
      <c r="BX15" s="25"/>
      <c r="BY15" s="25"/>
      <c r="BZ15" s="22"/>
      <c r="CA15" s="22"/>
      <c r="CB15" s="22"/>
    </row>
    <row r="16" spans="1:80" s="27" customFormat="1" ht="18" hidden="1" customHeight="1" x14ac:dyDescent="0.3">
      <c r="A16" s="22">
        <v>14</v>
      </c>
      <c r="B16" s="22"/>
      <c r="C16" s="23">
        <v>35738</v>
      </c>
      <c r="D16" s="22">
        <v>66</v>
      </c>
      <c r="E16" s="22">
        <f t="shared" si="24"/>
        <v>167.64000000000001</v>
      </c>
      <c r="F16" s="22">
        <v>132</v>
      </c>
      <c r="G16" s="24">
        <f t="shared" si="0"/>
        <v>59.999999999999993</v>
      </c>
      <c r="H16" s="23">
        <v>43370</v>
      </c>
      <c r="I16" s="24">
        <f t="shared" si="1"/>
        <v>20.897222222222222</v>
      </c>
      <c r="J16" s="22">
        <v>88</v>
      </c>
      <c r="K16" s="22">
        <v>27</v>
      </c>
      <c r="L16" s="22">
        <v>0</v>
      </c>
      <c r="M16" s="22">
        <f t="shared" si="2"/>
        <v>27</v>
      </c>
      <c r="N16" s="22">
        <v>2.5299999999999998</v>
      </c>
      <c r="O16" s="22"/>
      <c r="P16" s="22"/>
      <c r="Q16" s="22">
        <f>N16*1.61</f>
        <v>4.0732999999999997</v>
      </c>
      <c r="R16" s="22"/>
      <c r="S16" s="22">
        <f t="shared" si="25"/>
        <v>0</v>
      </c>
      <c r="T16" s="22">
        <f>N16+R16</f>
        <v>2.5299999999999998</v>
      </c>
      <c r="U16" s="22">
        <f t="shared" si="26"/>
        <v>4.0707699999999996</v>
      </c>
      <c r="V16" s="22"/>
      <c r="W16" s="22"/>
      <c r="X16" s="22"/>
      <c r="Y16" s="22"/>
      <c r="Z16" s="22">
        <v>25</v>
      </c>
      <c r="AA16" s="22"/>
      <c r="AB16" s="22">
        <f t="shared" si="3"/>
        <v>25</v>
      </c>
      <c r="AC16" s="22">
        <v>161.12</v>
      </c>
      <c r="AD16" s="22"/>
      <c r="AE16" s="22">
        <f t="shared" si="4"/>
        <v>161.12</v>
      </c>
      <c r="AF16" s="25">
        <f>N16/K16</f>
        <v>9.3703703703703692E-2</v>
      </c>
      <c r="AG16" s="25">
        <f>Z16/K16</f>
        <v>0.92592592592592593</v>
      </c>
      <c r="AH16" s="25">
        <f>AC16/K16</f>
        <v>5.9674074074074079</v>
      </c>
      <c r="AI16" s="25"/>
      <c r="AJ16" s="25"/>
      <c r="AK16" s="25"/>
      <c r="AL16" s="25">
        <f>T16/M16</f>
        <v>9.3703703703703692E-2</v>
      </c>
      <c r="AM16" s="25">
        <f>AB16/M16</f>
        <v>0.92592592592592593</v>
      </c>
      <c r="AN16" s="25">
        <f>AE16/M16</f>
        <v>5.9674074074074079</v>
      </c>
      <c r="AO16" s="26">
        <v>52</v>
      </c>
      <c r="AP16" s="26">
        <v>51</v>
      </c>
      <c r="AQ16" s="26"/>
      <c r="AR16" s="26"/>
      <c r="AS16" s="25">
        <f t="shared" si="27"/>
        <v>1.9230769230769231</v>
      </c>
      <c r="AT16" s="25"/>
      <c r="AU16" s="25"/>
      <c r="AV16" s="25"/>
      <c r="AW16" s="26">
        <v>42</v>
      </c>
      <c r="AX16" s="26">
        <v>42</v>
      </c>
      <c r="AY16" s="26"/>
      <c r="AZ16" s="26"/>
      <c r="BA16" s="25">
        <f t="shared" si="28"/>
        <v>0</v>
      </c>
      <c r="BB16" s="25"/>
      <c r="BC16" s="25"/>
      <c r="BD16" s="25"/>
      <c r="BE16" s="24">
        <v>15</v>
      </c>
      <c r="BF16" s="24">
        <v>38.1</v>
      </c>
      <c r="BG16" s="24">
        <v>15.5</v>
      </c>
      <c r="BH16" s="24">
        <f t="shared" ref="BH16:BH23" si="29">BG16*2.54</f>
        <v>39.369999999999997</v>
      </c>
      <c r="BI16" s="24"/>
      <c r="BJ16" s="24"/>
      <c r="BK16" s="24"/>
      <c r="BL16" s="24"/>
      <c r="BM16" s="25">
        <f t="shared" ref="BM16:BM23" si="30">(BF16-BH16)/BF16*100</f>
        <v>-3.3333333333333228</v>
      </c>
      <c r="BN16" s="25"/>
      <c r="BO16" s="25"/>
      <c r="BP16" s="25"/>
      <c r="BQ16" s="25">
        <v>0.61199999999999999</v>
      </c>
      <c r="BR16" s="25">
        <f>G16*9.8*0.9525/BQ16</f>
        <v>915.14705882352951</v>
      </c>
      <c r="BS16" s="25">
        <v>0.59399999999999997</v>
      </c>
      <c r="BT16" s="25">
        <f>G16*9.8*0.9525/BS16</f>
        <v>942.87878787878799</v>
      </c>
      <c r="BU16" s="25"/>
      <c r="BV16" s="25"/>
      <c r="BW16" s="25"/>
      <c r="BX16" s="25"/>
      <c r="BY16" s="25">
        <f>(BR16-BT16)/BR16*100</f>
        <v>-3.0303030303030316</v>
      </c>
      <c r="BZ16" s="22"/>
      <c r="CA16" s="22"/>
      <c r="CB16" s="22"/>
    </row>
    <row r="17" spans="1:80" s="27" customFormat="1" ht="18" customHeight="1" x14ac:dyDescent="0.3">
      <c r="A17" s="22">
        <v>15</v>
      </c>
      <c r="B17" s="22"/>
      <c r="C17" s="23">
        <v>35894</v>
      </c>
      <c r="D17" s="22">
        <v>62</v>
      </c>
      <c r="E17" s="22">
        <f t="shared" si="24"/>
        <v>157.47999999999999</v>
      </c>
      <c r="F17" s="22">
        <v>121</v>
      </c>
      <c r="G17" s="24">
        <f t="shared" si="0"/>
        <v>54.999999999999993</v>
      </c>
      <c r="H17" s="23">
        <v>43383</v>
      </c>
      <c r="I17" s="24">
        <f t="shared" si="1"/>
        <v>20.502777777777776</v>
      </c>
      <c r="J17" s="22">
        <v>81</v>
      </c>
      <c r="K17" s="22">
        <v>0</v>
      </c>
      <c r="L17" s="22">
        <v>0</v>
      </c>
      <c r="M17" s="22">
        <f t="shared" si="2"/>
        <v>0</v>
      </c>
      <c r="N17" s="22">
        <f t="shared" ref="N17:N24" si="31">L17+M17</f>
        <v>0</v>
      </c>
      <c r="O17" s="22"/>
      <c r="P17" s="22"/>
      <c r="Q17" s="22">
        <f>N17*1.61</f>
        <v>0</v>
      </c>
      <c r="R17" s="22">
        <f>M17+N17</f>
        <v>0</v>
      </c>
      <c r="S17" s="22">
        <f t="shared" si="25"/>
        <v>0</v>
      </c>
      <c r="T17" s="22">
        <f>N17+R17</f>
        <v>0</v>
      </c>
      <c r="U17" s="22">
        <f t="shared" si="26"/>
        <v>0</v>
      </c>
      <c r="V17" s="22"/>
      <c r="W17" s="22"/>
      <c r="X17" s="22"/>
      <c r="Y17" s="22"/>
      <c r="Z17" s="22">
        <f t="shared" ref="Z17:Z24" si="32">R17+T17</f>
        <v>0</v>
      </c>
      <c r="AA17" s="22">
        <f t="shared" ref="AA17:AA24" si="33">T17+Z17</f>
        <v>0</v>
      </c>
      <c r="AB17" s="22">
        <f t="shared" si="3"/>
        <v>0</v>
      </c>
      <c r="AC17" s="22">
        <f t="shared" ref="AC17:AD24" si="34">AA17+AB17</f>
        <v>0</v>
      </c>
      <c r="AD17" s="22">
        <f t="shared" si="34"/>
        <v>0</v>
      </c>
      <c r="AE17" s="22">
        <f t="shared" si="4"/>
        <v>0</v>
      </c>
      <c r="AF17" s="25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6">
        <v>59</v>
      </c>
      <c r="AP17" s="26">
        <v>61</v>
      </c>
      <c r="AQ17" s="26">
        <v>56</v>
      </c>
      <c r="AR17" s="26">
        <v>57</v>
      </c>
      <c r="AS17" s="25">
        <f t="shared" si="27"/>
        <v>-3.3898305084745761</v>
      </c>
      <c r="AT17" s="25">
        <f t="shared" ref="AT17:AT23" si="35">(AO17-AQ17)/AO17*100</f>
        <v>5.0847457627118651</v>
      </c>
      <c r="AU17" s="25">
        <f t="shared" ref="AU17:AU23" si="36">(AQ17-AR17)/AQ17*100</f>
        <v>-1.7857142857142856</v>
      </c>
      <c r="AV17" s="25">
        <f t="shared" ref="AV17:AV23" si="37">(AO17-AR17)/AO17*100</f>
        <v>3.3898305084745761</v>
      </c>
      <c r="AW17" s="26">
        <v>48</v>
      </c>
      <c r="AX17" s="26">
        <v>47</v>
      </c>
      <c r="AY17" s="26">
        <v>46</v>
      </c>
      <c r="AZ17" s="26">
        <v>42</v>
      </c>
      <c r="BA17" s="25">
        <f t="shared" si="28"/>
        <v>2.083333333333333</v>
      </c>
      <c r="BB17" s="25">
        <f t="shared" ref="BB17:BB23" si="38">(AW17-AY17)/AW17*100</f>
        <v>4.1666666666666661</v>
      </c>
      <c r="BC17" s="25">
        <f t="shared" ref="BC17:BC23" si="39">(AY17-AZ17)/AY17*100</f>
        <v>8.695652173913043</v>
      </c>
      <c r="BD17" s="25">
        <f t="shared" ref="BD17:BD23" si="40">(AW17-AZ17)/AW17*100</f>
        <v>12.5</v>
      </c>
      <c r="BE17" s="24">
        <v>19.5</v>
      </c>
      <c r="BF17" s="24">
        <v>49.53</v>
      </c>
      <c r="BG17" s="24">
        <v>20</v>
      </c>
      <c r="BH17" s="24">
        <f t="shared" si="29"/>
        <v>50.8</v>
      </c>
      <c r="BI17" s="24">
        <v>20.5</v>
      </c>
      <c r="BJ17" s="24">
        <f t="shared" ref="BJ17:BJ23" si="41">BI17*2.54</f>
        <v>52.07</v>
      </c>
      <c r="BK17" s="24">
        <v>22.5</v>
      </c>
      <c r="BL17" s="24">
        <f t="shared" ref="BL17:BL23" si="42">BK17*2.54</f>
        <v>57.15</v>
      </c>
      <c r="BM17" s="25">
        <f t="shared" si="30"/>
        <v>-2.5641025641025559</v>
      </c>
      <c r="BN17" s="25">
        <f t="shared" ref="BN17:BN23" si="43">(BF17-BJ17)/BF17*100</f>
        <v>-5.1282051282051269</v>
      </c>
      <c r="BO17" s="25">
        <f t="shared" ref="BO17:BO23" si="44">(BJ17-BL17)/BJ17*100</f>
        <v>-9.756097560975606</v>
      </c>
      <c r="BP17" s="25">
        <f t="shared" ref="BP17:BP23" si="45">(BF17-BL17)/BF17*100</f>
        <v>-15.38461538461538</v>
      </c>
      <c r="BQ17" s="25">
        <v>0.55900000000000005</v>
      </c>
      <c r="BR17" s="25">
        <f>G17*9.8*0.9525/BQ17</f>
        <v>918.42128801431124</v>
      </c>
      <c r="BS17" s="25">
        <v>0.54100000000000004</v>
      </c>
      <c r="BT17" s="25">
        <f>G17*9.8*0.9525/BS17</f>
        <v>948.97874306839185</v>
      </c>
      <c r="BU17" s="25">
        <v>0.59399999999999997</v>
      </c>
      <c r="BV17" s="25">
        <f>G17*9.8*0.9525/BU17</f>
        <v>864.30555555555566</v>
      </c>
      <c r="BW17" s="25">
        <v>0.54100000000000004</v>
      </c>
      <c r="BX17" s="25">
        <f>G17*9.8*0.9525/BW17</f>
        <v>948.97874306839185</v>
      </c>
      <c r="BY17" s="25">
        <f>(BR17-BT17)/BR17*100</f>
        <v>-3.3271719038817018</v>
      </c>
      <c r="BZ17" s="22">
        <f>(BR17-BV17)/BR17*100</f>
        <v>5.8922558922558785</v>
      </c>
      <c r="CA17" s="22">
        <f>(BV17-BX17)/BV17*100</f>
        <v>-9.7966728280961028</v>
      </c>
      <c r="CB17" s="22">
        <f>(BR17-BX17)/BR17*100</f>
        <v>-3.3271719038817018</v>
      </c>
    </row>
    <row r="18" spans="1:80" s="27" customFormat="1" ht="18" customHeight="1" x14ac:dyDescent="0.3">
      <c r="A18" s="22">
        <v>16</v>
      </c>
      <c r="B18" s="22"/>
      <c r="C18" s="23">
        <v>35982</v>
      </c>
      <c r="D18" s="22">
        <v>63</v>
      </c>
      <c r="E18" s="22">
        <f t="shared" si="24"/>
        <v>160.02000000000001</v>
      </c>
      <c r="F18" s="22">
        <v>132</v>
      </c>
      <c r="G18" s="24">
        <f t="shared" si="0"/>
        <v>59.999999999999993</v>
      </c>
      <c r="H18" s="23">
        <v>43383</v>
      </c>
      <c r="I18" s="24">
        <f t="shared" si="1"/>
        <v>20.261111111111113</v>
      </c>
      <c r="J18" s="22">
        <v>83</v>
      </c>
      <c r="K18" s="22">
        <v>0</v>
      </c>
      <c r="L18" s="22">
        <v>0</v>
      </c>
      <c r="M18" s="22">
        <f t="shared" si="2"/>
        <v>0</v>
      </c>
      <c r="N18" s="22">
        <f t="shared" si="31"/>
        <v>0</v>
      </c>
      <c r="O18" s="22"/>
      <c r="P18" s="22"/>
      <c r="Q18" s="22">
        <f>N18*1.61</f>
        <v>0</v>
      </c>
      <c r="R18" s="22">
        <f>M18+N18</f>
        <v>0</v>
      </c>
      <c r="S18" s="22">
        <f t="shared" si="25"/>
        <v>0</v>
      </c>
      <c r="T18" s="22">
        <f>N18+R18</f>
        <v>0</v>
      </c>
      <c r="U18" s="22">
        <f t="shared" si="26"/>
        <v>0</v>
      </c>
      <c r="V18" s="22"/>
      <c r="W18" s="22"/>
      <c r="X18" s="22"/>
      <c r="Y18" s="22"/>
      <c r="Z18" s="22">
        <f t="shared" si="32"/>
        <v>0</v>
      </c>
      <c r="AA18" s="22">
        <f t="shared" si="33"/>
        <v>0</v>
      </c>
      <c r="AB18" s="22">
        <f t="shared" si="3"/>
        <v>0</v>
      </c>
      <c r="AC18" s="22">
        <f t="shared" si="34"/>
        <v>0</v>
      </c>
      <c r="AD18" s="22">
        <f t="shared" si="34"/>
        <v>0</v>
      </c>
      <c r="AE18" s="22">
        <f t="shared" si="4"/>
        <v>0</v>
      </c>
      <c r="AF18" s="25">
        <v>0</v>
      </c>
      <c r="AG18" s="25">
        <v>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v>0</v>
      </c>
      <c r="AO18" s="26">
        <v>53</v>
      </c>
      <c r="AP18" s="26">
        <v>50</v>
      </c>
      <c r="AQ18" s="26">
        <v>51</v>
      </c>
      <c r="AR18" s="26">
        <v>51</v>
      </c>
      <c r="AS18" s="25">
        <f t="shared" si="27"/>
        <v>5.6603773584905666</v>
      </c>
      <c r="AT18" s="25">
        <f t="shared" si="35"/>
        <v>3.7735849056603774</v>
      </c>
      <c r="AU18" s="25">
        <f t="shared" si="36"/>
        <v>0</v>
      </c>
      <c r="AV18" s="25">
        <f t="shared" si="37"/>
        <v>3.7735849056603774</v>
      </c>
      <c r="AW18" s="26">
        <v>40</v>
      </c>
      <c r="AX18" s="26">
        <v>41</v>
      </c>
      <c r="AY18" s="26">
        <v>41</v>
      </c>
      <c r="AZ18" s="26">
        <v>36</v>
      </c>
      <c r="BA18" s="25">
        <f t="shared" si="28"/>
        <v>-2.5</v>
      </c>
      <c r="BB18" s="25">
        <f t="shared" si="38"/>
        <v>-2.5</v>
      </c>
      <c r="BC18" s="25">
        <f t="shared" si="39"/>
        <v>12.195121951219512</v>
      </c>
      <c r="BD18" s="25">
        <f t="shared" si="40"/>
        <v>10</v>
      </c>
      <c r="BE18" s="24">
        <v>15.5</v>
      </c>
      <c r="BF18" s="24">
        <v>39.369999999999997</v>
      </c>
      <c r="BG18" s="24">
        <v>15</v>
      </c>
      <c r="BH18" s="24">
        <f t="shared" si="29"/>
        <v>38.1</v>
      </c>
      <c r="BI18" s="24">
        <v>14.5</v>
      </c>
      <c r="BJ18" s="24">
        <f t="shared" si="41"/>
        <v>36.83</v>
      </c>
      <c r="BK18" s="24">
        <v>14.5</v>
      </c>
      <c r="BL18" s="24">
        <f t="shared" si="42"/>
        <v>36.83</v>
      </c>
      <c r="BM18" s="25">
        <f t="shared" si="30"/>
        <v>3.2258064516128933</v>
      </c>
      <c r="BN18" s="25">
        <f t="shared" si="43"/>
        <v>6.4516129032258052</v>
      </c>
      <c r="BO18" s="25">
        <f t="shared" si="44"/>
        <v>0</v>
      </c>
      <c r="BP18" s="25">
        <f t="shared" si="45"/>
        <v>6.4516129032258052</v>
      </c>
      <c r="BQ18" s="25">
        <v>0.66400000000000003</v>
      </c>
      <c r="BR18" s="25">
        <f>G18*9.8*0.9525/BQ18</f>
        <v>843.47891566265059</v>
      </c>
      <c r="BS18" s="25">
        <v>0.57599999999999996</v>
      </c>
      <c r="BT18" s="25">
        <f>G18*9.8*0.9525/BS18</f>
        <v>972.34375000000011</v>
      </c>
      <c r="BU18" s="25">
        <v>0.59399999999999997</v>
      </c>
      <c r="BV18" s="25">
        <f>G18*9.8*0.9525/BU18</f>
        <v>942.87878787878799</v>
      </c>
      <c r="BW18" s="25">
        <v>0.55900000000000005</v>
      </c>
      <c r="BX18" s="25">
        <f>G18*9.8*0.9525/BW18</f>
        <v>1001.9141323792486</v>
      </c>
      <c r="BY18" s="25">
        <f>(BR18-BT18)/BR18*100</f>
        <v>-15.277777777777793</v>
      </c>
      <c r="BZ18" s="22">
        <f>(BR18-BV18)/BR18*100</f>
        <v>-11.7845117845118</v>
      </c>
      <c r="CA18" s="22">
        <f>(BV18-BX18)/BV18*100</f>
        <v>-6.261180679785312</v>
      </c>
      <c r="CB18" s="22">
        <f>(BR18-BX18)/BR18*100</f>
        <v>-18.783542039355989</v>
      </c>
    </row>
    <row r="19" spans="1:80" s="27" customFormat="1" ht="18" customHeight="1" x14ac:dyDescent="0.3">
      <c r="A19" s="22">
        <v>17</v>
      </c>
      <c r="B19" s="22"/>
      <c r="C19" s="23">
        <v>36509</v>
      </c>
      <c r="D19" s="22">
        <v>66.5</v>
      </c>
      <c r="E19" s="22">
        <f t="shared" si="24"/>
        <v>168.91</v>
      </c>
      <c r="F19" s="22">
        <v>140.5</v>
      </c>
      <c r="G19" s="24">
        <f t="shared" si="0"/>
        <v>63.86363636363636</v>
      </c>
      <c r="H19" s="23">
        <v>43383</v>
      </c>
      <c r="I19" s="24">
        <f t="shared" si="1"/>
        <v>18.819444444444443</v>
      </c>
      <c r="J19" s="22">
        <v>92</v>
      </c>
      <c r="K19" s="22">
        <v>0</v>
      </c>
      <c r="L19" s="22">
        <v>0</v>
      </c>
      <c r="M19" s="22">
        <f t="shared" si="2"/>
        <v>0</v>
      </c>
      <c r="N19" s="22">
        <f t="shared" si="31"/>
        <v>0</v>
      </c>
      <c r="O19" s="22"/>
      <c r="P19" s="22"/>
      <c r="Q19" s="22">
        <f>N19*1.61</f>
        <v>0</v>
      </c>
      <c r="R19" s="22">
        <f>M19+N19</f>
        <v>0</v>
      </c>
      <c r="S19" s="22">
        <f t="shared" si="25"/>
        <v>0</v>
      </c>
      <c r="T19" s="22">
        <f>N19+R19</f>
        <v>0</v>
      </c>
      <c r="U19" s="22">
        <f t="shared" si="26"/>
        <v>0</v>
      </c>
      <c r="V19" s="22"/>
      <c r="W19" s="22"/>
      <c r="X19" s="22"/>
      <c r="Y19" s="22"/>
      <c r="Z19" s="22">
        <f t="shared" si="32"/>
        <v>0</v>
      </c>
      <c r="AA19" s="22">
        <f t="shared" si="33"/>
        <v>0</v>
      </c>
      <c r="AB19" s="22">
        <f t="shared" si="3"/>
        <v>0</v>
      </c>
      <c r="AC19" s="22">
        <f t="shared" si="34"/>
        <v>0</v>
      </c>
      <c r="AD19" s="22">
        <f t="shared" si="34"/>
        <v>0</v>
      </c>
      <c r="AE19" s="22">
        <f t="shared" si="4"/>
        <v>0</v>
      </c>
      <c r="AF19" s="25">
        <v>0</v>
      </c>
      <c r="AG19" s="25">
        <v>0</v>
      </c>
      <c r="AH19" s="25">
        <v>0</v>
      </c>
      <c r="AI19" s="25">
        <v>0</v>
      </c>
      <c r="AJ19" s="25">
        <v>0</v>
      </c>
      <c r="AK19" s="25">
        <v>0</v>
      </c>
      <c r="AL19" s="25">
        <v>0</v>
      </c>
      <c r="AM19" s="25">
        <v>0</v>
      </c>
      <c r="AN19" s="25">
        <v>0</v>
      </c>
      <c r="AO19" s="26">
        <v>44</v>
      </c>
      <c r="AP19" s="26">
        <v>40</v>
      </c>
      <c r="AQ19" s="26">
        <v>41</v>
      </c>
      <c r="AR19" s="26">
        <v>44</v>
      </c>
      <c r="AS19" s="25">
        <f t="shared" si="27"/>
        <v>9.0909090909090917</v>
      </c>
      <c r="AT19" s="25">
        <f t="shared" si="35"/>
        <v>6.8181818181818175</v>
      </c>
      <c r="AU19" s="25">
        <f t="shared" si="36"/>
        <v>-7.3170731707317067</v>
      </c>
      <c r="AV19" s="25">
        <f t="shared" si="37"/>
        <v>0</v>
      </c>
      <c r="AW19" s="26">
        <v>44</v>
      </c>
      <c r="AX19" s="26">
        <v>43</v>
      </c>
      <c r="AY19" s="26">
        <v>44</v>
      </c>
      <c r="AZ19" s="26">
        <v>45</v>
      </c>
      <c r="BA19" s="25">
        <f t="shared" si="28"/>
        <v>2.2727272727272729</v>
      </c>
      <c r="BB19" s="25">
        <f t="shared" si="38"/>
        <v>0</v>
      </c>
      <c r="BC19" s="25">
        <f t="shared" si="39"/>
        <v>-2.2727272727272729</v>
      </c>
      <c r="BD19" s="25">
        <f t="shared" si="40"/>
        <v>-2.2727272727272729</v>
      </c>
      <c r="BE19" s="24">
        <v>12</v>
      </c>
      <c r="BF19" s="24">
        <v>30.48</v>
      </c>
      <c r="BG19" s="24">
        <v>14</v>
      </c>
      <c r="BH19" s="24">
        <f t="shared" si="29"/>
        <v>35.56</v>
      </c>
      <c r="BI19" s="24">
        <v>14.5</v>
      </c>
      <c r="BJ19" s="24">
        <f t="shared" si="41"/>
        <v>36.83</v>
      </c>
      <c r="BK19" s="24">
        <v>16.5</v>
      </c>
      <c r="BL19" s="24">
        <f t="shared" si="42"/>
        <v>41.910000000000004</v>
      </c>
      <c r="BM19" s="25">
        <f t="shared" si="30"/>
        <v>-16.666666666666671</v>
      </c>
      <c r="BN19" s="25">
        <f t="shared" si="43"/>
        <v>-20.833333333333325</v>
      </c>
      <c r="BO19" s="25">
        <f t="shared" si="44"/>
        <v>-13.793103448275879</v>
      </c>
      <c r="BP19" s="25">
        <f t="shared" si="45"/>
        <v>-37.500000000000014</v>
      </c>
      <c r="BQ19" s="25">
        <v>0.52400000000000002</v>
      </c>
      <c r="BR19" s="25">
        <f>G19*9.8*0.9525/BQ19</f>
        <v>1137.6624306037472</v>
      </c>
      <c r="BS19" s="25">
        <v>0.54100000000000004</v>
      </c>
      <c r="BT19" s="25">
        <f>G19*9.8*0.9525/BS19</f>
        <v>1101.9133338934632</v>
      </c>
      <c r="BU19" s="25">
        <v>0.52400000000000002</v>
      </c>
      <c r="BV19" s="25">
        <f>G19*9.8*0.9525/BU19</f>
        <v>1137.6624306037472</v>
      </c>
      <c r="BW19" s="25">
        <v>0.52300000000000002</v>
      </c>
      <c r="BX19" s="25">
        <f>G19*9.8*0.9525/BW19</f>
        <v>1139.8376933773682</v>
      </c>
      <c r="BY19" s="25">
        <f>(BR19-BT19)/BR19*100</f>
        <v>3.1423290203327072</v>
      </c>
      <c r="BZ19" s="22">
        <f>(BR19-BV19)/BR19*100</f>
        <v>0</v>
      </c>
      <c r="CA19" s="22">
        <f>(BV19-BX19)/BV19*100</f>
        <v>-0.19120458891013487</v>
      </c>
      <c r="CB19" s="22">
        <f>(BR19-BX19)/BR19*100</f>
        <v>-0.19120458891013487</v>
      </c>
    </row>
    <row r="20" spans="1:80" s="27" customFormat="1" ht="18" customHeight="1" x14ac:dyDescent="0.3">
      <c r="A20" s="22">
        <v>18</v>
      </c>
      <c r="B20" s="22"/>
      <c r="C20" s="23">
        <v>35418</v>
      </c>
      <c r="D20" s="22">
        <v>69</v>
      </c>
      <c r="E20" s="22">
        <f t="shared" si="24"/>
        <v>175.26</v>
      </c>
      <c r="F20" s="22">
        <v>141</v>
      </c>
      <c r="G20" s="24">
        <f t="shared" si="0"/>
        <v>64.090909090909079</v>
      </c>
      <c r="H20" s="23">
        <v>43383</v>
      </c>
      <c r="I20" s="24">
        <f t="shared" si="1"/>
        <v>21.808333333333334</v>
      </c>
      <c r="J20" s="22">
        <v>90.5</v>
      </c>
      <c r="K20" s="22">
        <v>0</v>
      </c>
      <c r="L20" s="22">
        <v>0</v>
      </c>
      <c r="M20" s="22">
        <f t="shared" si="2"/>
        <v>0</v>
      </c>
      <c r="N20" s="22">
        <f t="shared" si="31"/>
        <v>0</v>
      </c>
      <c r="O20" s="22"/>
      <c r="P20" s="22"/>
      <c r="Q20" s="22">
        <f>N20*1.61</f>
        <v>0</v>
      </c>
      <c r="R20" s="22">
        <f>M20+N20</f>
        <v>0</v>
      </c>
      <c r="S20" s="22">
        <f t="shared" si="25"/>
        <v>0</v>
      </c>
      <c r="T20" s="22">
        <f>N20+R20</f>
        <v>0</v>
      </c>
      <c r="U20" s="22">
        <f t="shared" si="26"/>
        <v>0</v>
      </c>
      <c r="V20" s="22"/>
      <c r="W20" s="22"/>
      <c r="X20" s="22"/>
      <c r="Y20" s="22"/>
      <c r="Z20" s="22">
        <f t="shared" si="32"/>
        <v>0</v>
      </c>
      <c r="AA20" s="22">
        <f t="shared" si="33"/>
        <v>0</v>
      </c>
      <c r="AB20" s="22">
        <f t="shared" si="3"/>
        <v>0</v>
      </c>
      <c r="AC20" s="22">
        <f t="shared" si="34"/>
        <v>0</v>
      </c>
      <c r="AD20" s="22">
        <f t="shared" si="34"/>
        <v>0</v>
      </c>
      <c r="AE20" s="22">
        <f t="shared" si="4"/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6">
        <v>57</v>
      </c>
      <c r="AP20" s="26">
        <v>56</v>
      </c>
      <c r="AQ20" s="26">
        <v>54</v>
      </c>
      <c r="AR20" s="26">
        <v>54</v>
      </c>
      <c r="AS20" s="25">
        <f t="shared" si="27"/>
        <v>1.7543859649122806</v>
      </c>
      <c r="AT20" s="25">
        <f t="shared" si="35"/>
        <v>5.2631578947368416</v>
      </c>
      <c r="AU20" s="25">
        <f t="shared" si="36"/>
        <v>0</v>
      </c>
      <c r="AV20" s="25">
        <f t="shared" si="37"/>
        <v>5.2631578947368416</v>
      </c>
      <c r="AW20" s="26">
        <v>35</v>
      </c>
      <c r="AX20" s="26">
        <v>36</v>
      </c>
      <c r="AY20" s="26">
        <v>35</v>
      </c>
      <c r="AZ20" s="26">
        <v>32</v>
      </c>
      <c r="BA20" s="25">
        <f t="shared" si="28"/>
        <v>-2.8571428571428572</v>
      </c>
      <c r="BB20" s="25">
        <f t="shared" si="38"/>
        <v>0</v>
      </c>
      <c r="BC20" s="25">
        <f t="shared" si="39"/>
        <v>8.5714285714285712</v>
      </c>
      <c r="BD20" s="25">
        <f t="shared" si="40"/>
        <v>8.5714285714285712</v>
      </c>
      <c r="BE20" s="24">
        <v>14</v>
      </c>
      <c r="BF20" s="24">
        <v>35.56</v>
      </c>
      <c r="BG20" s="24">
        <v>15</v>
      </c>
      <c r="BH20" s="24">
        <f t="shared" si="29"/>
        <v>38.1</v>
      </c>
      <c r="BI20" s="24">
        <v>14.5</v>
      </c>
      <c r="BJ20" s="24">
        <f t="shared" si="41"/>
        <v>36.83</v>
      </c>
      <c r="BK20" s="24">
        <v>17.5</v>
      </c>
      <c r="BL20" s="24">
        <f t="shared" si="42"/>
        <v>44.45</v>
      </c>
      <c r="BM20" s="25">
        <f t="shared" si="30"/>
        <v>-7.1428571428571397</v>
      </c>
      <c r="BN20" s="25">
        <f t="shared" si="43"/>
        <v>-3.5714285714285601</v>
      </c>
      <c r="BO20" s="25">
        <f t="shared" si="44"/>
        <v>-20.689655172413808</v>
      </c>
      <c r="BP20" s="25">
        <f t="shared" si="45"/>
        <v>-25</v>
      </c>
      <c r="BQ20" s="25"/>
      <c r="BR20" s="25"/>
      <c r="BS20" s="25"/>
      <c r="BT20" s="25"/>
      <c r="BU20" s="25"/>
      <c r="BV20" s="25"/>
      <c r="BW20" s="25"/>
      <c r="BX20" s="25"/>
      <c r="BY20" s="25"/>
      <c r="BZ20" s="22"/>
      <c r="CA20" s="22"/>
      <c r="CB20" s="22"/>
    </row>
    <row r="21" spans="1:80" s="27" customFormat="1" ht="18" customHeight="1" x14ac:dyDescent="0.3">
      <c r="A21" s="22">
        <v>19</v>
      </c>
      <c r="B21" s="22"/>
      <c r="C21" s="23">
        <v>35347</v>
      </c>
      <c r="D21" s="22">
        <v>67.5</v>
      </c>
      <c r="E21" s="22">
        <f t="shared" si="24"/>
        <v>171.45</v>
      </c>
      <c r="F21" s="22">
        <v>137</v>
      </c>
      <c r="G21" s="24">
        <f t="shared" si="0"/>
        <v>62.272727272727266</v>
      </c>
      <c r="H21" s="23">
        <v>43383</v>
      </c>
      <c r="I21" s="24">
        <f t="shared" si="1"/>
        <v>22.002777777777776</v>
      </c>
      <c r="J21" s="22">
        <v>85.5</v>
      </c>
      <c r="K21" s="22">
        <v>0</v>
      </c>
      <c r="L21" s="22">
        <v>0</v>
      </c>
      <c r="M21" s="22">
        <f t="shared" si="2"/>
        <v>0</v>
      </c>
      <c r="N21" s="22">
        <f t="shared" si="31"/>
        <v>0</v>
      </c>
      <c r="O21" s="22"/>
      <c r="P21" s="22"/>
      <c r="Q21" s="22">
        <f>N21*1.61</f>
        <v>0</v>
      </c>
      <c r="R21" s="22">
        <f>M21+N21</f>
        <v>0</v>
      </c>
      <c r="S21" s="22">
        <f t="shared" si="25"/>
        <v>0</v>
      </c>
      <c r="T21" s="22">
        <f>N21+R21</f>
        <v>0</v>
      </c>
      <c r="U21" s="22">
        <f t="shared" si="26"/>
        <v>0</v>
      </c>
      <c r="V21" s="22"/>
      <c r="W21" s="22"/>
      <c r="X21" s="22"/>
      <c r="Y21" s="22"/>
      <c r="Z21" s="22">
        <f t="shared" si="32"/>
        <v>0</v>
      </c>
      <c r="AA21" s="22">
        <f t="shared" si="33"/>
        <v>0</v>
      </c>
      <c r="AB21" s="22">
        <f t="shared" si="3"/>
        <v>0</v>
      </c>
      <c r="AC21" s="22">
        <f t="shared" si="34"/>
        <v>0</v>
      </c>
      <c r="AD21" s="22">
        <f t="shared" si="34"/>
        <v>0</v>
      </c>
      <c r="AE21" s="22">
        <f t="shared" si="4"/>
        <v>0</v>
      </c>
      <c r="AF21" s="25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6">
        <v>47</v>
      </c>
      <c r="AP21" s="26">
        <v>46</v>
      </c>
      <c r="AQ21" s="26">
        <v>47</v>
      </c>
      <c r="AR21" s="26">
        <v>45</v>
      </c>
      <c r="AS21" s="25">
        <f t="shared" si="27"/>
        <v>2.1276595744680851</v>
      </c>
      <c r="AT21" s="25">
        <f t="shared" si="35"/>
        <v>0</v>
      </c>
      <c r="AU21" s="25">
        <f t="shared" si="36"/>
        <v>4.2553191489361701</v>
      </c>
      <c r="AV21" s="25">
        <f t="shared" si="37"/>
        <v>4.2553191489361701</v>
      </c>
      <c r="AW21" s="26">
        <v>40</v>
      </c>
      <c r="AX21" s="26">
        <v>41</v>
      </c>
      <c r="AY21" s="26">
        <v>39</v>
      </c>
      <c r="AZ21" s="26">
        <v>40</v>
      </c>
      <c r="BA21" s="25">
        <f t="shared" si="28"/>
        <v>-2.5</v>
      </c>
      <c r="BB21" s="25">
        <f t="shared" si="38"/>
        <v>2.5</v>
      </c>
      <c r="BC21" s="25">
        <f t="shared" si="39"/>
        <v>-2.5641025641025639</v>
      </c>
      <c r="BD21" s="25">
        <f t="shared" si="40"/>
        <v>0</v>
      </c>
      <c r="BE21" s="24">
        <v>16.5</v>
      </c>
      <c r="BF21" s="24">
        <v>41.91</v>
      </c>
      <c r="BG21" s="24">
        <v>16.5</v>
      </c>
      <c r="BH21" s="24">
        <f t="shared" si="29"/>
        <v>41.910000000000004</v>
      </c>
      <c r="BI21" s="24">
        <v>17</v>
      </c>
      <c r="BJ21" s="24">
        <f t="shared" si="41"/>
        <v>43.18</v>
      </c>
      <c r="BK21" s="24">
        <v>19</v>
      </c>
      <c r="BL21" s="24">
        <f t="shared" si="42"/>
        <v>48.26</v>
      </c>
      <c r="BM21" s="25">
        <f t="shared" si="30"/>
        <v>-1.6954014215225488E-14</v>
      </c>
      <c r="BN21" s="25">
        <f t="shared" si="43"/>
        <v>-3.0303030303030378</v>
      </c>
      <c r="BO21" s="25">
        <f t="shared" si="44"/>
        <v>-11.764705882352937</v>
      </c>
      <c r="BP21" s="25">
        <f t="shared" si="45"/>
        <v>-15.151515151515158</v>
      </c>
      <c r="BQ21" s="25">
        <v>0.52400000000000002</v>
      </c>
      <c r="BR21" s="25">
        <f>G21*9.8*0.9525/BQ21</f>
        <v>1109.3220853573907</v>
      </c>
      <c r="BS21" s="25">
        <v>0.50600000000000001</v>
      </c>
      <c r="BT21" s="25">
        <f>G21*9.8*0.9525/BS21</f>
        <v>1148.7841358246496</v>
      </c>
      <c r="BU21" s="25">
        <v>0.50600000000000001</v>
      </c>
      <c r="BV21" s="25">
        <f>G21*9.8*0.9525/BU21</f>
        <v>1148.7841358246496</v>
      </c>
      <c r="BW21" s="25">
        <v>0.50600000000000001</v>
      </c>
      <c r="BX21" s="25">
        <f>G21*9.8*0.9525/BW21</f>
        <v>1148.7841358246496</v>
      </c>
      <c r="BY21" s="25">
        <f>(BR21-BT21)/BR21*100</f>
        <v>-3.5573122529644223</v>
      </c>
      <c r="BZ21" s="22">
        <f>(BR21-BV21)/BR21*100</f>
        <v>-3.5573122529644223</v>
      </c>
      <c r="CA21" s="22">
        <f>(BV21-BX21)/BV21*100</f>
        <v>0</v>
      </c>
      <c r="CB21" s="22">
        <f>(BR21-BX21)/BR21*100</f>
        <v>-3.5573122529644223</v>
      </c>
    </row>
    <row r="22" spans="1:80" s="27" customFormat="1" ht="18" customHeight="1" x14ac:dyDescent="0.3">
      <c r="A22" s="22">
        <v>20</v>
      </c>
      <c r="B22" s="22"/>
      <c r="C22" s="23">
        <v>35402</v>
      </c>
      <c r="D22" s="22">
        <v>66.5</v>
      </c>
      <c r="E22" s="22">
        <f t="shared" si="24"/>
        <v>168.91</v>
      </c>
      <c r="F22" s="22">
        <v>125</v>
      </c>
      <c r="G22" s="24">
        <f t="shared" si="0"/>
        <v>56.818181818181813</v>
      </c>
      <c r="H22" s="23">
        <v>43383</v>
      </c>
      <c r="I22" s="24">
        <f t="shared" si="1"/>
        <v>21.852777777777778</v>
      </c>
      <c r="J22" s="22">
        <v>84.5</v>
      </c>
      <c r="K22" s="22">
        <v>0</v>
      </c>
      <c r="L22" s="22">
        <v>0</v>
      </c>
      <c r="M22" s="22">
        <f t="shared" si="2"/>
        <v>0</v>
      </c>
      <c r="N22" s="22">
        <f t="shared" si="31"/>
        <v>0</v>
      </c>
      <c r="O22" s="22"/>
      <c r="P22" s="22"/>
      <c r="Q22" s="22">
        <f>N22*1.61</f>
        <v>0</v>
      </c>
      <c r="R22" s="22">
        <f>M22+N22</f>
        <v>0</v>
      </c>
      <c r="S22" s="22">
        <f t="shared" si="25"/>
        <v>0</v>
      </c>
      <c r="T22" s="22">
        <f>N22+R22</f>
        <v>0</v>
      </c>
      <c r="U22" s="22">
        <f t="shared" si="26"/>
        <v>0</v>
      </c>
      <c r="V22" s="22"/>
      <c r="W22" s="22"/>
      <c r="X22" s="22"/>
      <c r="Y22" s="22"/>
      <c r="Z22" s="22">
        <f t="shared" si="32"/>
        <v>0</v>
      </c>
      <c r="AA22" s="22">
        <f t="shared" si="33"/>
        <v>0</v>
      </c>
      <c r="AB22" s="22">
        <f t="shared" si="3"/>
        <v>0</v>
      </c>
      <c r="AC22" s="22">
        <f t="shared" si="34"/>
        <v>0</v>
      </c>
      <c r="AD22" s="22">
        <f t="shared" si="34"/>
        <v>0</v>
      </c>
      <c r="AE22" s="22">
        <f t="shared" si="4"/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5">
        <v>0</v>
      </c>
      <c r="AO22" s="26">
        <v>54</v>
      </c>
      <c r="AP22" s="26">
        <v>55</v>
      </c>
      <c r="AQ22" s="26">
        <v>57</v>
      </c>
      <c r="AR22" s="26">
        <v>58</v>
      </c>
      <c r="AS22" s="25">
        <f t="shared" si="27"/>
        <v>-1.8518518518518516</v>
      </c>
      <c r="AT22" s="25">
        <f t="shared" si="35"/>
        <v>-5.5555555555555554</v>
      </c>
      <c r="AU22" s="25">
        <f t="shared" si="36"/>
        <v>-1.7543859649122806</v>
      </c>
      <c r="AV22" s="25">
        <f t="shared" si="37"/>
        <v>-7.4074074074074066</v>
      </c>
      <c r="AW22" s="26">
        <v>39</v>
      </c>
      <c r="AX22" s="26">
        <v>45</v>
      </c>
      <c r="AY22" s="26">
        <v>42</v>
      </c>
      <c r="AZ22" s="26">
        <v>38</v>
      </c>
      <c r="BA22" s="25">
        <f t="shared" si="28"/>
        <v>-15.384615384615385</v>
      </c>
      <c r="BB22" s="25">
        <f t="shared" si="38"/>
        <v>-7.6923076923076925</v>
      </c>
      <c r="BC22" s="25">
        <f t="shared" si="39"/>
        <v>9.5238095238095237</v>
      </c>
      <c r="BD22" s="25">
        <f t="shared" si="40"/>
        <v>2.5641025641025639</v>
      </c>
      <c r="BE22" s="24">
        <v>14</v>
      </c>
      <c r="BF22" s="24">
        <v>35.56</v>
      </c>
      <c r="BG22" s="24">
        <v>16</v>
      </c>
      <c r="BH22" s="24">
        <f t="shared" si="29"/>
        <v>40.64</v>
      </c>
      <c r="BI22" s="24">
        <v>15</v>
      </c>
      <c r="BJ22" s="24">
        <f t="shared" si="41"/>
        <v>38.1</v>
      </c>
      <c r="BK22" s="24">
        <v>15.5</v>
      </c>
      <c r="BL22" s="24">
        <f t="shared" si="42"/>
        <v>39.369999999999997</v>
      </c>
      <c r="BM22" s="25">
        <f t="shared" si="30"/>
        <v>-14.285714285714279</v>
      </c>
      <c r="BN22" s="25">
        <f t="shared" si="43"/>
        <v>-7.1428571428571397</v>
      </c>
      <c r="BO22" s="25">
        <f t="shared" si="44"/>
        <v>-3.3333333333333228</v>
      </c>
      <c r="BP22" s="25">
        <f t="shared" si="45"/>
        <v>-10.714285714285699</v>
      </c>
      <c r="BQ22" s="25">
        <v>0.69799999999999995</v>
      </c>
      <c r="BR22" s="25">
        <f>G22*9.8*0.9525/BQ22</f>
        <v>759.84143005991143</v>
      </c>
      <c r="BS22" s="25">
        <v>0.69799999999999995</v>
      </c>
      <c r="BT22" s="25">
        <f>G22*9.8*0.9525/BS22</f>
        <v>759.84143005991143</v>
      </c>
      <c r="BU22" s="25">
        <v>0.61099999999999999</v>
      </c>
      <c r="BV22" s="25">
        <f>G22*9.8*0.9525/BU22</f>
        <v>868.03489064127359</v>
      </c>
      <c r="BW22" s="25">
        <v>0.66400000000000003</v>
      </c>
      <c r="BX22" s="25">
        <f>G22*9.8*0.9525/BW22</f>
        <v>798.74897316538875</v>
      </c>
      <c r="BY22" s="25">
        <f>(BR22-BT22)/BR22*100</f>
        <v>0</v>
      </c>
      <c r="BZ22" s="22">
        <f>(BR22-BV22)/BR22*100</f>
        <v>-14.238952536824875</v>
      </c>
      <c r="CA22" s="22">
        <f>(BV22-BX22)/BV22*100</f>
        <v>7.9819277108433795</v>
      </c>
      <c r="CB22" s="22">
        <f>(BR22-BX22)/BR22*100</f>
        <v>-5.1204819277108333</v>
      </c>
    </row>
    <row r="23" spans="1:80" s="27" customFormat="1" ht="18" customHeight="1" x14ac:dyDescent="0.3">
      <c r="A23" s="22">
        <v>21</v>
      </c>
      <c r="B23" s="22"/>
      <c r="C23" s="23">
        <v>35695</v>
      </c>
      <c r="D23" s="22">
        <v>66.5</v>
      </c>
      <c r="E23" s="22">
        <f t="shared" si="24"/>
        <v>168.91</v>
      </c>
      <c r="F23" s="22">
        <v>139.5</v>
      </c>
      <c r="G23" s="24">
        <f t="shared" si="0"/>
        <v>63.409090909090907</v>
      </c>
      <c r="H23" s="23">
        <v>43383</v>
      </c>
      <c r="I23" s="24">
        <f t="shared" si="1"/>
        <v>21.05</v>
      </c>
      <c r="J23" s="22">
        <v>86</v>
      </c>
      <c r="K23" s="22">
        <v>0</v>
      </c>
      <c r="L23" s="22">
        <v>0</v>
      </c>
      <c r="M23" s="22">
        <f t="shared" si="2"/>
        <v>0</v>
      </c>
      <c r="N23" s="22">
        <f t="shared" si="31"/>
        <v>0</v>
      </c>
      <c r="O23" s="22"/>
      <c r="P23" s="22"/>
      <c r="Q23" s="22">
        <f>N23*1.61</f>
        <v>0</v>
      </c>
      <c r="R23" s="22">
        <f>M23+N23</f>
        <v>0</v>
      </c>
      <c r="S23" s="22">
        <f t="shared" si="25"/>
        <v>0</v>
      </c>
      <c r="T23" s="22">
        <f>N23+R23</f>
        <v>0</v>
      </c>
      <c r="U23" s="22">
        <f t="shared" si="26"/>
        <v>0</v>
      </c>
      <c r="V23" s="22"/>
      <c r="W23" s="22"/>
      <c r="X23" s="22"/>
      <c r="Y23" s="22"/>
      <c r="Z23" s="22">
        <f t="shared" si="32"/>
        <v>0</v>
      </c>
      <c r="AA23" s="22">
        <f t="shared" si="33"/>
        <v>0</v>
      </c>
      <c r="AB23" s="22">
        <f t="shared" si="3"/>
        <v>0</v>
      </c>
      <c r="AC23" s="22">
        <f t="shared" si="34"/>
        <v>0</v>
      </c>
      <c r="AD23" s="22">
        <f t="shared" si="34"/>
        <v>0</v>
      </c>
      <c r="AE23" s="22">
        <f t="shared" si="4"/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6">
        <v>51</v>
      </c>
      <c r="AP23" s="26">
        <v>49</v>
      </c>
      <c r="AQ23" s="26">
        <v>48</v>
      </c>
      <c r="AR23" s="26">
        <v>47</v>
      </c>
      <c r="AS23" s="25">
        <f t="shared" si="27"/>
        <v>3.9215686274509802</v>
      </c>
      <c r="AT23" s="25">
        <f t="shared" si="35"/>
        <v>5.8823529411764701</v>
      </c>
      <c r="AU23" s="25">
        <f t="shared" si="36"/>
        <v>2.083333333333333</v>
      </c>
      <c r="AV23" s="25">
        <f t="shared" si="37"/>
        <v>7.8431372549019605</v>
      </c>
      <c r="AW23" s="26">
        <v>40</v>
      </c>
      <c r="AX23" s="26">
        <v>36</v>
      </c>
      <c r="AY23" s="26">
        <v>35</v>
      </c>
      <c r="AZ23" s="26">
        <v>33</v>
      </c>
      <c r="BA23" s="25">
        <f t="shared" si="28"/>
        <v>10</v>
      </c>
      <c r="BB23" s="25">
        <f t="shared" si="38"/>
        <v>12.5</v>
      </c>
      <c r="BC23" s="25">
        <f t="shared" si="39"/>
        <v>5.7142857142857144</v>
      </c>
      <c r="BD23" s="25">
        <f t="shared" si="40"/>
        <v>17.5</v>
      </c>
      <c r="BE23" s="24">
        <v>15.5</v>
      </c>
      <c r="BF23" s="24">
        <v>39.369999999999997</v>
      </c>
      <c r="BG23" s="24">
        <v>15.5</v>
      </c>
      <c r="BH23" s="24">
        <f t="shared" si="29"/>
        <v>39.369999999999997</v>
      </c>
      <c r="BI23" s="24">
        <v>17.5</v>
      </c>
      <c r="BJ23" s="24">
        <f t="shared" si="41"/>
        <v>44.45</v>
      </c>
      <c r="BK23" s="24">
        <v>19</v>
      </c>
      <c r="BL23" s="24">
        <f t="shared" si="42"/>
        <v>48.26</v>
      </c>
      <c r="BM23" s="25">
        <f t="shared" si="30"/>
        <v>0</v>
      </c>
      <c r="BN23" s="25">
        <f t="shared" si="43"/>
        <v>-12.903225806451626</v>
      </c>
      <c r="BO23" s="25">
        <f t="shared" si="44"/>
        <v>-8.5714285714285605</v>
      </c>
      <c r="BP23" s="25">
        <f t="shared" si="45"/>
        <v>-22.580645161290324</v>
      </c>
      <c r="BQ23" s="25">
        <v>0.59299999999999997</v>
      </c>
      <c r="BR23" s="25">
        <f>G23*9.8*0.9525/BQ23</f>
        <v>998.13180285144881</v>
      </c>
      <c r="BS23" s="25">
        <v>0.57599999999999996</v>
      </c>
      <c r="BT23" s="25">
        <f>G23*9.8*0.9525/BS23</f>
        <v>1027.5905539772727</v>
      </c>
      <c r="BU23" s="25">
        <v>0.64600000000000002</v>
      </c>
      <c r="BV23" s="25">
        <f>G23*9.8*0.9525/BU23</f>
        <v>916.24173233886859</v>
      </c>
      <c r="BW23" s="25">
        <v>0.66300000000000003</v>
      </c>
      <c r="BX23" s="25">
        <f>G23*9.8*0.9525/BW23</f>
        <v>892.74835458658981</v>
      </c>
      <c r="BY23" s="25">
        <f>(BR23-BT23)/BR23*100</f>
        <v>-2.9513888888888817</v>
      </c>
      <c r="BZ23" s="22">
        <f>(BR23-BV23)/BR23*100</f>
        <v>8.2043343653250833</v>
      </c>
      <c r="CA23" s="22">
        <f>(BV23-BX23)/BV23*100</f>
        <v>2.5641025641025745</v>
      </c>
      <c r="CB23" s="22">
        <f>(BR23-BX23)/BR23*100</f>
        <v>10.558069381598809</v>
      </c>
    </row>
    <row r="24" spans="1:80" s="27" customFormat="1" ht="18" hidden="1" customHeight="1" x14ac:dyDescent="0.3">
      <c r="A24" s="22">
        <v>22</v>
      </c>
      <c r="B24" s="22"/>
      <c r="C24" s="23">
        <v>35370</v>
      </c>
      <c r="D24" s="22">
        <v>67.5</v>
      </c>
      <c r="E24" s="22">
        <f t="shared" si="24"/>
        <v>171.45</v>
      </c>
      <c r="F24" s="22">
        <v>138</v>
      </c>
      <c r="G24" s="24">
        <f t="shared" si="0"/>
        <v>62.72727272727272</v>
      </c>
      <c r="H24" s="23">
        <v>43383</v>
      </c>
      <c r="I24" s="24">
        <f t="shared" si="1"/>
        <v>21.941666666666666</v>
      </c>
      <c r="J24" s="22">
        <v>87.5</v>
      </c>
      <c r="K24" s="22">
        <v>0</v>
      </c>
      <c r="L24" s="22">
        <v>0</v>
      </c>
      <c r="M24" s="22">
        <f t="shared" si="2"/>
        <v>0</v>
      </c>
      <c r="N24" s="22">
        <f t="shared" si="31"/>
        <v>0</v>
      </c>
      <c r="O24" s="22"/>
      <c r="P24" s="22"/>
      <c r="Q24" s="22"/>
      <c r="R24" s="22">
        <f>M24+N24</f>
        <v>0</v>
      </c>
      <c r="S24" s="22"/>
      <c r="T24" s="22">
        <f>N24+R24</f>
        <v>0</v>
      </c>
      <c r="U24" s="22">
        <f t="shared" si="26"/>
        <v>0</v>
      </c>
      <c r="V24" s="22"/>
      <c r="W24" s="22"/>
      <c r="X24" s="22"/>
      <c r="Y24" s="22"/>
      <c r="Z24" s="22">
        <f t="shared" si="32"/>
        <v>0</v>
      </c>
      <c r="AA24" s="22">
        <f t="shared" si="33"/>
        <v>0</v>
      </c>
      <c r="AB24" s="22">
        <f t="shared" si="3"/>
        <v>0</v>
      </c>
      <c r="AC24" s="22">
        <f t="shared" si="34"/>
        <v>0</v>
      </c>
      <c r="AD24" s="22">
        <f t="shared" si="34"/>
        <v>0</v>
      </c>
      <c r="AE24" s="22">
        <f t="shared" si="4"/>
        <v>0</v>
      </c>
      <c r="AF24" s="25">
        <v>0</v>
      </c>
      <c r="AG24" s="25">
        <v>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6"/>
      <c r="AP24" s="26"/>
      <c r="AQ24" s="26"/>
      <c r="AR24" s="26"/>
      <c r="AS24" s="25" t="e">
        <f t="shared" si="27"/>
        <v>#DIV/0!</v>
      </c>
      <c r="AT24" s="25"/>
      <c r="AU24" s="25"/>
      <c r="AV24" s="25"/>
      <c r="AW24" s="26"/>
      <c r="AX24" s="26"/>
      <c r="AY24" s="26"/>
      <c r="AZ24" s="26"/>
      <c r="BA24" s="25"/>
      <c r="BB24" s="25"/>
      <c r="BC24" s="25"/>
      <c r="BD24" s="25"/>
      <c r="BE24" s="24">
        <v>18.5</v>
      </c>
      <c r="BF24" s="24"/>
      <c r="BG24" s="24">
        <v>19.5</v>
      </c>
      <c r="BH24" s="24"/>
      <c r="BI24" s="24"/>
      <c r="BJ24" s="24"/>
      <c r="BK24" s="24"/>
      <c r="BL24" s="24"/>
      <c r="BM24" s="24"/>
      <c r="BN24" s="24"/>
      <c r="BO24" s="24"/>
      <c r="BP24" s="24"/>
      <c r="BQ24" s="25"/>
      <c r="BR24" s="25"/>
      <c r="BS24" s="25"/>
      <c r="BT24" s="25"/>
      <c r="BU24" s="25"/>
      <c r="BV24" s="25"/>
      <c r="BW24" s="25"/>
      <c r="BX24" s="25"/>
      <c r="BY24" s="25"/>
      <c r="BZ24" s="22"/>
      <c r="CA24" s="22"/>
      <c r="CB24" s="22"/>
    </row>
    <row r="25" spans="1:80" s="27" customFormat="1" ht="18" customHeight="1" x14ac:dyDescent="0.3">
      <c r="A25" s="28"/>
      <c r="B25" s="28"/>
      <c r="C25" s="29"/>
      <c r="D25" s="28">
        <f>AVERAGE(D3:D16)</f>
        <v>66.142857142857139</v>
      </c>
      <c r="E25" s="28">
        <f t="shared" ref="E25:I25" si="46">AVERAGE(E3:E16)</f>
        <v>168.00285714285715</v>
      </c>
      <c r="F25" s="28">
        <f t="shared" si="46"/>
        <v>139.96428571428572</v>
      </c>
      <c r="G25" s="28">
        <f t="shared" si="46"/>
        <v>63.620129870129858</v>
      </c>
      <c r="H25" s="28"/>
      <c r="I25" s="28">
        <f t="shared" si="46"/>
        <v>19.94404761904762</v>
      </c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30"/>
      <c r="AG25" s="30"/>
      <c r="AH25" s="30"/>
      <c r="AI25" s="30"/>
      <c r="AJ25" s="30"/>
      <c r="AK25" s="30"/>
      <c r="AL25" s="30"/>
      <c r="AM25" s="30"/>
      <c r="AN25" s="30"/>
      <c r="AO25" s="31"/>
      <c r="AP25" s="31"/>
      <c r="AQ25" s="31"/>
      <c r="AR25" s="31"/>
      <c r="AS25" s="30"/>
      <c r="AT25" s="30"/>
      <c r="AU25" s="30"/>
      <c r="AV25" s="30"/>
      <c r="AW25" s="31"/>
      <c r="AX25" s="31"/>
      <c r="AY25" s="31"/>
      <c r="AZ25" s="31"/>
      <c r="BA25" s="30"/>
      <c r="BB25" s="30"/>
      <c r="BC25" s="30"/>
      <c r="BD25" s="30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0"/>
      <c r="BR25" s="30"/>
      <c r="BS25" s="30"/>
      <c r="BT25" s="30"/>
      <c r="BU25" s="30"/>
      <c r="BV25" s="30"/>
      <c r="BW25" s="30"/>
      <c r="BX25" s="30"/>
      <c r="BY25" s="30"/>
      <c r="BZ25" s="28"/>
      <c r="CA25" s="28"/>
      <c r="CB25" s="28"/>
    </row>
    <row r="26" spans="1:80" s="27" customFormat="1" ht="18" customHeight="1" x14ac:dyDescent="0.3">
      <c r="A26" s="28"/>
      <c r="B26" s="28"/>
      <c r="C26" s="29"/>
      <c r="D26" s="28">
        <f>STDEV(D3:D16)</f>
        <v>2.2822776362202752</v>
      </c>
      <c r="E26" s="28">
        <f t="shared" ref="E26:I26" si="47">STDEV(E3:E16)</f>
        <v>5.7969851959995031</v>
      </c>
      <c r="F26" s="28">
        <f t="shared" si="47"/>
        <v>13.65011170102829</v>
      </c>
      <c r="G26" s="28">
        <f t="shared" si="47"/>
        <v>6.2045962277401303</v>
      </c>
      <c r="H26" s="28"/>
      <c r="I26" s="28">
        <f t="shared" si="47"/>
        <v>0.97365941218134255</v>
      </c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30"/>
      <c r="AG26" s="30"/>
      <c r="AH26" s="30"/>
      <c r="AI26" s="30"/>
      <c r="AJ26" s="30"/>
      <c r="AK26" s="30"/>
      <c r="AL26" s="30"/>
      <c r="AM26" s="30"/>
      <c r="AN26" s="30"/>
      <c r="AO26" s="31"/>
      <c r="AP26" s="31"/>
      <c r="AQ26" s="31"/>
      <c r="AR26" s="31"/>
      <c r="AS26" s="30"/>
      <c r="AT26" s="30"/>
      <c r="AU26" s="30"/>
      <c r="AV26" s="30"/>
      <c r="AW26" s="31"/>
      <c r="AX26" s="31"/>
      <c r="AY26" s="31"/>
      <c r="AZ26" s="31"/>
      <c r="BA26" s="30"/>
      <c r="BB26" s="30"/>
      <c r="BC26" s="30"/>
      <c r="BD26" s="30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0"/>
      <c r="BR26" s="30"/>
      <c r="BS26" s="30"/>
      <c r="BT26" s="30"/>
      <c r="BU26" s="30"/>
      <c r="BV26" s="30"/>
      <c r="BW26" s="30"/>
      <c r="BX26" s="30"/>
      <c r="BY26" s="30"/>
      <c r="BZ26" s="28"/>
      <c r="CA26" s="28"/>
      <c r="CB26" s="28"/>
    </row>
    <row r="27" spans="1:80" s="27" customFormat="1" ht="18" customHeight="1" x14ac:dyDescent="0.3">
      <c r="A27" s="28"/>
      <c r="B27" s="28"/>
      <c r="C27" s="29"/>
      <c r="D27" s="28">
        <f>AVERAGE(D3:D10)</f>
        <v>66.25</v>
      </c>
      <c r="E27" s="28">
        <f>AVERAGE(E3:E10)</f>
        <v>168.27500000000001</v>
      </c>
      <c r="F27" s="28">
        <f>AVERAGE(F3:F10)</f>
        <v>139.6875</v>
      </c>
      <c r="G27" s="28">
        <f>AVERAGE(G3:G10)</f>
        <v>63.49431818181818</v>
      </c>
      <c r="H27" s="29"/>
      <c r="I27" s="28">
        <f>AVERAGE(I3:I10)</f>
        <v>19.948263888888892</v>
      </c>
      <c r="J27" s="28"/>
      <c r="K27" s="28">
        <f>AVERAGE(K3:K10)</f>
        <v>77.5</v>
      </c>
      <c r="L27" s="28">
        <f t="shared" ref="L27:CB27" si="48">AVERAGE(L3:L10)</f>
        <v>75</v>
      </c>
      <c r="M27" s="28">
        <f t="shared" si="48"/>
        <v>152.5</v>
      </c>
      <c r="N27" s="28">
        <f t="shared" si="48"/>
        <v>5.3675000000000006</v>
      </c>
      <c r="O27" s="28">
        <f t="shared" ref="O27" si="49">AVERAGE(O3:O10)</f>
        <v>0.89399999999999991</v>
      </c>
      <c r="P27" s="28"/>
      <c r="Q27" s="28">
        <f t="shared" ref="Q27" si="50">AVERAGE(Q3:Q10)</f>
        <v>8.6416750000000011</v>
      </c>
      <c r="R27" s="28">
        <f t="shared" si="48"/>
        <v>5.1925000000000008</v>
      </c>
      <c r="S27" s="28">
        <f t="shared" ref="S27" si="51">AVERAGE(S3:S10)</f>
        <v>8.3599250000000005</v>
      </c>
      <c r="T27" s="28">
        <f t="shared" si="48"/>
        <v>10.56</v>
      </c>
      <c r="U27" s="28">
        <f t="shared" ref="U27:V27" si="52">AVERAGE(U3:U10)</f>
        <v>16.991039999999998</v>
      </c>
      <c r="V27" s="28">
        <f t="shared" si="52"/>
        <v>32.142857142857146</v>
      </c>
      <c r="W27" s="28">
        <f t="shared" ref="W27:X27" si="53">AVERAGE(W3:W10)</f>
        <v>28.857142857142858</v>
      </c>
      <c r="X27" s="28">
        <f t="shared" si="53"/>
        <v>11.375</v>
      </c>
      <c r="Y27" s="28">
        <f t="shared" ref="Y27" si="54">AVERAGE(Y3:Y10)</f>
        <v>9.125</v>
      </c>
      <c r="Z27" s="28">
        <f t="shared" si="48"/>
        <v>42.25</v>
      </c>
      <c r="AA27" s="28">
        <f t="shared" si="48"/>
        <v>42.625</v>
      </c>
      <c r="AB27" s="28">
        <f t="shared" si="48"/>
        <v>84.875</v>
      </c>
      <c r="AC27" s="28">
        <f t="shared" si="48"/>
        <v>521.54374999999993</v>
      </c>
      <c r="AD27" s="28">
        <f>AVERAGE(AD3:AD10)</f>
        <v>534.33499999999992</v>
      </c>
      <c r="AE27" s="28">
        <f t="shared" si="48"/>
        <v>1055.8787500000001</v>
      </c>
      <c r="AF27" s="28">
        <f t="shared" si="48"/>
        <v>6.9784955727566905E-2</v>
      </c>
      <c r="AG27" s="28">
        <f t="shared" si="48"/>
        <v>0.54561102032267095</v>
      </c>
      <c r="AH27" s="28">
        <f t="shared" si="48"/>
        <v>6.84886890450408</v>
      </c>
      <c r="AI27" s="28">
        <f t="shared" si="48"/>
        <v>7.0381108095506212E-2</v>
      </c>
      <c r="AJ27" s="28">
        <f t="shared" si="48"/>
        <v>0.58080241071979866</v>
      </c>
      <c r="AK27" s="28">
        <f t="shared" si="48"/>
        <v>7.5802493034000706</v>
      </c>
      <c r="AL27" s="28">
        <f t="shared" si="48"/>
        <v>7.0038425464274551E-2</v>
      </c>
      <c r="AM27" s="28">
        <f t="shared" si="48"/>
        <v>0.562018373213232</v>
      </c>
      <c r="AN27" s="28">
        <f t="shared" si="48"/>
        <v>7.2000186675883322</v>
      </c>
      <c r="AO27" s="28">
        <f t="shared" si="48"/>
        <v>50.875</v>
      </c>
      <c r="AP27" s="28">
        <f t="shared" si="48"/>
        <v>47.875</v>
      </c>
      <c r="AQ27" s="28">
        <f t="shared" si="48"/>
        <v>44.375</v>
      </c>
      <c r="AR27" s="28">
        <f t="shared" si="48"/>
        <v>47.375</v>
      </c>
      <c r="AS27" s="28">
        <f t="shared" si="48"/>
        <v>5.3350884733863451</v>
      </c>
      <c r="AT27" s="28">
        <f t="shared" si="48"/>
        <v>12.627908070062325</v>
      </c>
      <c r="AU27" s="28">
        <f t="shared" si="48"/>
        <v>-7.3943051288610331</v>
      </c>
      <c r="AV27" s="28">
        <f t="shared" si="48"/>
        <v>6.5233563471595382</v>
      </c>
      <c r="AW27" s="28">
        <f t="shared" si="48"/>
        <v>43.5</v>
      </c>
      <c r="AX27" s="28">
        <f t="shared" si="48"/>
        <v>38.625</v>
      </c>
      <c r="AY27" s="28">
        <f t="shared" si="48"/>
        <v>43.375</v>
      </c>
      <c r="AZ27" s="28">
        <f t="shared" si="48"/>
        <v>37.625</v>
      </c>
      <c r="BA27" s="28">
        <f t="shared" si="48"/>
        <v>11.115088499705132</v>
      </c>
      <c r="BB27" s="28">
        <f t="shared" si="48"/>
        <v>0.29679790528908317</v>
      </c>
      <c r="BC27" s="28">
        <f t="shared" si="48"/>
        <v>13.399350867466588</v>
      </c>
      <c r="BD27" s="28">
        <f t="shared" si="48"/>
        <v>13.458158864068309</v>
      </c>
      <c r="BE27" s="28">
        <f t="shared" si="48"/>
        <v>17.9375</v>
      </c>
      <c r="BF27" s="32">
        <f>AVERAGE(BF3:BF10)</f>
        <v>45.561249999999994</v>
      </c>
      <c r="BG27" s="28">
        <f t="shared" si="48"/>
        <v>17.3125</v>
      </c>
      <c r="BH27" s="32">
        <f>AVERAGE(BH3:BH10)</f>
        <v>43.973749999999995</v>
      </c>
      <c r="BI27" s="28">
        <f t="shared" si="48"/>
        <v>17.0625</v>
      </c>
      <c r="BJ27" s="32">
        <f>AVERAGE(BJ3:BJ10)</f>
        <v>43.338750000000005</v>
      </c>
      <c r="BK27" s="28">
        <f t="shared" si="48"/>
        <v>17.0625</v>
      </c>
      <c r="BL27" s="32">
        <f>AVERAGE(BL3:BL10)</f>
        <v>43.338749999999997</v>
      </c>
      <c r="BM27" s="28">
        <f t="shared" si="48"/>
        <v>3.165063047162437</v>
      </c>
      <c r="BN27" s="28">
        <f t="shared" si="48"/>
        <v>4.6459714044970104</v>
      </c>
      <c r="BO27" s="28">
        <f t="shared" si="48"/>
        <v>-3.6525974025972019E-2</v>
      </c>
      <c r="BP27" s="28">
        <f t="shared" si="48"/>
        <v>4.6255465678957055</v>
      </c>
      <c r="BQ27" s="28">
        <f t="shared" si="48"/>
        <v>0.58725000000000005</v>
      </c>
      <c r="BR27" s="28">
        <f t="shared" si="48"/>
        <v>1015.0815307540121</v>
      </c>
      <c r="BS27" s="28">
        <f t="shared" si="48"/>
        <v>0.56299999999999994</v>
      </c>
      <c r="BT27" s="28">
        <f t="shared" si="48"/>
        <v>1054.6655341699625</v>
      </c>
      <c r="BU27" s="28">
        <f t="shared" si="48"/>
        <v>0.57399999999999995</v>
      </c>
      <c r="BV27" s="28">
        <f t="shared" si="48"/>
        <v>1036.8580310225104</v>
      </c>
      <c r="BW27" s="28">
        <f t="shared" si="48"/>
        <v>0.55399999999999994</v>
      </c>
      <c r="BX27" s="28">
        <f t="shared" si="48"/>
        <v>1073.3392182478037</v>
      </c>
      <c r="BY27" s="28">
        <f t="shared" si="48"/>
        <v>-4.3045009090866415</v>
      </c>
      <c r="BZ27" s="28">
        <f t="shared" si="48"/>
        <v>-2.4112040377380217</v>
      </c>
      <c r="CA27" s="28">
        <f t="shared" si="48"/>
        <v>-3.7652543324048575</v>
      </c>
      <c r="CB27" s="28">
        <f t="shared" si="48"/>
        <v>-6.3393562695300005</v>
      </c>
    </row>
    <row r="28" spans="1:80" s="27" customFormat="1" ht="18" customHeight="1" x14ac:dyDescent="0.3">
      <c r="A28" s="28"/>
      <c r="B28" s="28"/>
      <c r="C28" s="29"/>
      <c r="D28" s="28">
        <f>AVERAGE(D11:D16)</f>
        <v>66</v>
      </c>
      <c r="E28" s="28">
        <f>AVERAGE(E11:E16)</f>
        <v>167.64</v>
      </c>
      <c r="F28" s="28">
        <f>AVERAGE(F11:F16)</f>
        <v>140.33333333333334</v>
      </c>
      <c r="G28" s="28">
        <f>AVERAGE(G11:G16)</f>
        <v>63.787878787878782</v>
      </c>
      <c r="H28" s="29"/>
      <c r="I28" s="28">
        <f>AVERAGE(I11:I16)</f>
        <v>19.938425925925923</v>
      </c>
      <c r="J28" s="28"/>
      <c r="K28" s="28">
        <f>AVERAGE(K11:K16)</f>
        <v>35</v>
      </c>
      <c r="L28" s="28">
        <f t="shared" ref="L28:CB28" si="55">AVERAGE(L11:L16)</f>
        <v>22.666666666666668</v>
      </c>
      <c r="M28" s="28">
        <f t="shared" si="55"/>
        <v>57.666666666666664</v>
      </c>
      <c r="N28" s="28">
        <f>AVERAGE(N11:N16)</f>
        <v>2.8533333333333335</v>
      </c>
      <c r="O28" s="28" t="e">
        <f>AVERAGE(O11:O16)</f>
        <v>#DIV/0!</v>
      </c>
      <c r="P28" s="28"/>
      <c r="Q28" s="28">
        <f>AVERAGE(Q11:Q16)</f>
        <v>4.5938666666666661</v>
      </c>
      <c r="R28" s="28">
        <f t="shared" si="55"/>
        <v>2.79</v>
      </c>
      <c r="S28" s="28">
        <f>AVERAGE(S11:S16)</f>
        <v>2.9946000000000002</v>
      </c>
      <c r="T28" s="28">
        <f t="shared" si="55"/>
        <v>4.7133333333333338</v>
      </c>
      <c r="U28" s="28">
        <f t="shared" ref="U28:V28" si="56">AVERAGE(U11:U16)</f>
        <v>7.5837533333333313</v>
      </c>
      <c r="V28" s="28" t="e">
        <f t="shared" si="56"/>
        <v>#DIV/0!</v>
      </c>
      <c r="W28" s="28" t="e">
        <f t="shared" ref="W28:X28" si="57">AVERAGE(W11:W16)</f>
        <v>#DIV/0!</v>
      </c>
      <c r="X28" s="28" t="e">
        <f t="shared" si="57"/>
        <v>#DIV/0!</v>
      </c>
      <c r="Y28" s="28" t="e">
        <f t="shared" ref="Y28" si="58">AVERAGE(Y11:Y16)</f>
        <v>#DIV/0!</v>
      </c>
      <c r="Z28" s="28">
        <f t="shared" si="55"/>
        <v>25.5</v>
      </c>
      <c r="AA28" s="28">
        <f t="shared" si="55"/>
        <v>22.75</v>
      </c>
      <c r="AB28" s="28">
        <f t="shared" si="55"/>
        <v>40.666666666666664</v>
      </c>
      <c r="AC28" s="28">
        <f t="shared" si="55"/>
        <v>150.65666666666667</v>
      </c>
      <c r="AD28" s="28">
        <f t="shared" si="55"/>
        <v>147.00749999999999</v>
      </c>
      <c r="AE28" s="28">
        <f t="shared" si="55"/>
        <v>248.66166666666663</v>
      </c>
      <c r="AF28" s="28">
        <f t="shared" si="55"/>
        <v>8.3772488576566592E-2</v>
      </c>
      <c r="AG28" s="28">
        <f t="shared" si="55"/>
        <v>0.73191886259262129</v>
      </c>
      <c r="AH28" s="28">
        <f t="shared" si="55"/>
        <v>4.3112905921567268</v>
      </c>
      <c r="AI28" s="28">
        <f t="shared" si="55"/>
        <v>7.4543576105245937E-2</v>
      </c>
      <c r="AJ28" s="28">
        <f t="shared" si="55"/>
        <v>0.60582520715348043</v>
      </c>
      <c r="AK28" s="28">
        <f t="shared" si="55"/>
        <v>3.8397883578889269</v>
      </c>
      <c r="AL28" s="28">
        <f t="shared" si="55"/>
        <v>8.3441092439219891E-2</v>
      </c>
      <c r="AM28" s="28">
        <f t="shared" si="55"/>
        <v>0.71747209163191528</v>
      </c>
      <c r="AN28" s="28">
        <f t="shared" si="55"/>
        <v>4.362127699844474</v>
      </c>
      <c r="AO28" s="28">
        <f t="shared" si="55"/>
        <v>53.5</v>
      </c>
      <c r="AP28" s="28">
        <f t="shared" si="55"/>
        <v>52.6</v>
      </c>
      <c r="AQ28" s="28">
        <f t="shared" si="55"/>
        <v>53.666666666666664</v>
      </c>
      <c r="AR28" s="28">
        <f t="shared" si="55"/>
        <v>55.333333333333336</v>
      </c>
      <c r="AS28" s="28">
        <f t="shared" si="55"/>
        <v>6.396612288640152</v>
      </c>
      <c r="AT28" s="28">
        <f t="shared" si="55"/>
        <v>6.4569358445132439</v>
      </c>
      <c r="AU28" s="28">
        <f t="shared" si="55"/>
        <v>-3.2819244130961156</v>
      </c>
      <c r="AV28" s="28">
        <f t="shared" si="55"/>
        <v>3.7054953560371513</v>
      </c>
      <c r="AW28" s="32">
        <f t="shared" si="55"/>
        <v>40.6</v>
      </c>
      <c r="AX28" s="32">
        <f t="shared" si="55"/>
        <v>41.4</v>
      </c>
      <c r="AY28" s="32">
        <f t="shared" si="55"/>
        <v>43.666666666666664</v>
      </c>
      <c r="AZ28" s="32">
        <f t="shared" si="55"/>
        <v>38.333333333333336</v>
      </c>
      <c r="BA28" s="28">
        <f t="shared" si="55"/>
        <v>-0.91372211799041059</v>
      </c>
      <c r="BB28" s="28">
        <f t="shared" si="55"/>
        <v>-8.6449430199430211</v>
      </c>
      <c r="BC28" s="28">
        <f t="shared" si="55"/>
        <v>10.718469090956949</v>
      </c>
      <c r="BD28" s="28">
        <f t="shared" si="55"/>
        <v>2.982549857549857</v>
      </c>
      <c r="BE28" s="28">
        <f t="shared" si="55"/>
        <v>18.166666666666668</v>
      </c>
      <c r="BF28" s="28">
        <f t="shared" si="55"/>
        <v>46.143333333333338</v>
      </c>
      <c r="BG28" s="28">
        <f t="shared" si="55"/>
        <v>18.600000000000001</v>
      </c>
      <c r="BH28" s="28">
        <f t="shared" si="55"/>
        <v>47.244</v>
      </c>
      <c r="BI28" s="28">
        <f t="shared" si="55"/>
        <v>19.5</v>
      </c>
      <c r="BJ28" s="28">
        <f t="shared" si="55"/>
        <v>49.53</v>
      </c>
      <c r="BK28" s="28">
        <f t="shared" si="55"/>
        <v>19.75</v>
      </c>
      <c r="BL28" s="28">
        <f t="shared" si="55"/>
        <v>50.165000000000006</v>
      </c>
      <c r="BM28" s="28">
        <f t="shared" si="55"/>
        <v>-0.5969410706252819</v>
      </c>
      <c r="BN28" s="28">
        <f t="shared" si="55"/>
        <v>-0.46229355439881925</v>
      </c>
      <c r="BO28" s="28">
        <f t="shared" si="55"/>
        <v>-1.6196811318762503</v>
      </c>
      <c r="BP28" s="28">
        <f t="shared" si="55"/>
        <v>-1.8941584731058392</v>
      </c>
      <c r="BQ28" s="28">
        <f t="shared" si="55"/>
        <v>0.54133333333333333</v>
      </c>
      <c r="BR28" s="28">
        <f t="shared" si="55"/>
        <v>1104.5552664932859</v>
      </c>
      <c r="BS28" s="28">
        <f t="shared" si="55"/>
        <v>0.57979999999999987</v>
      </c>
      <c r="BT28" s="28">
        <f t="shared" si="55"/>
        <v>1030.6594378213842</v>
      </c>
      <c r="BU28" s="28">
        <f t="shared" si="55"/>
        <v>0.52350000000000008</v>
      </c>
      <c r="BV28" s="28">
        <f t="shared" si="55"/>
        <v>1158.7499409599466</v>
      </c>
      <c r="BW28" s="28">
        <f t="shared" si="55"/>
        <v>0.51075000000000004</v>
      </c>
      <c r="BX28" s="28">
        <f t="shared" si="55"/>
        <v>1189.7666119317689</v>
      </c>
      <c r="BY28" s="28">
        <f t="shared" si="55"/>
        <v>7.2824503646636938</v>
      </c>
      <c r="BZ28" s="28">
        <f t="shared" si="55"/>
        <v>0.73803432421394188</v>
      </c>
      <c r="CA28" s="28">
        <f t="shared" si="55"/>
        <v>-2.6030796924939068</v>
      </c>
      <c r="CB28" s="28">
        <f t="shared" si="55"/>
        <v>-1.7313141010630828</v>
      </c>
    </row>
    <row r="29" spans="1:80" s="27" customFormat="1" ht="18" customHeight="1" x14ac:dyDescent="0.3">
      <c r="A29" s="28"/>
      <c r="B29" s="28"/>
      <c r="C29" s="29"/>
      <c r="D29" s="28">
        <f>AVERAGE(D17:D24)</f>
        <v>66.0625</v>
      </c>
      <c r="E29" s="28">
        <f>AVERAGE(E17:E24)</f>
        <v>167.79874999999998</v>
      </c>
      <c r="F29" s="28">
        <f>AVERAGE(F17:F24)</f>
        <v>134.25</v>
      </c>
      <c r="G29" s="28">
        <f>AVERAGE(G17:G24)</f>
        <v>61.022727272727266</v>
      </c>
      <c r="H29" s="29"/>
      <c r="I29" s="28">
        <f>AVERAGE(I17:I24)</f>
        <v>21.02986111111111</v>
      </c>
      <c r="J29" s="28"/>
      <c r="K29" s="28">
        <f>AVERAGE(K17:K24)</f>
        <v>0</v>
      </c>
      <c r="L29" s="28">
        <f t="shared" ref="L29:CB29" si="59">AVERAGE(L17:L24)</f>
        <v>0</v>
      </c>
      <c r="M29" s="28">
        <f t="shared" si="59"/>
        <v>0</v>
      </c>
      <c r="N29" s="28">
        <f t="shared" si="59"/>
        <v>0</v>
      </c>
      <c r="O29" s="28" t="e">
        <f t="shared" ref="O29" si="60">AVERAGE(O17:O24)</f>
        <v>#DIV/0!</v>
      </c>
      <c r="P29" s="28"/>
      <c r="Q29" s="28">
        <f t="shared" ref="Q29" si="61">AVERAGE(Q17:Q24)</f>
        <v>0</v>
      </c>
      <c r="R29" s="28">
        <f t="shared" si="59"/>
        <v>0</v>
      </c>
      <c r="S29" s="28">
        <f t="shared" ref="S29" si="62">AVERAGE(S17:S24)</f>
        <v>0</v>
      </c>
      <c r="T29" s="28">
        <f t="shared" si="59"/>
        <v>0</v>
      </c>
      <c r="U29" s="28">
        <f t="shared" ref="U29:V29" si="63">AVERAGE(U17:U24)</f>
        <v>0</v>
      </c>
      <c r="V29" s="28" t="e">
        <f t="shared" si="63"/>
        <v>#DIV/0!</v>
      </c>
      <c r="W29" s="28" t="e">
        <f t="shared" ref="W29:X29" si="64">AVERAGE(W17:W24)</f>
        <v>#DIV/0!</v>
      </c>
      <c r="X29" s="28" t="e">
        <f t="shared" si="64"/>
        <v>#DIV/0!</v>
      </c>
      <c r="Y29" s="28" t="e">
        <f t="shared" ref="Y29" si="65">AVERAGE(Y17:Y24)</f>
        <v>#DIV/0!</v>
      </c>
      <c r="Z29" s="28">
        <f t="shared" si="59"/>
        <v>0</v>
      </c>
      <c r="AA29" s="28">
        <f t="shared" si="59"/>
        <v>0</v>
      </c>
      <c r="AB29" s="28">
        <f t="shared" si="59"/>
        <v>0</v>
      </c>
      <c r="AC29" s="28">
        <f t="shared" si="59"/>
        <v>0</v>
      </c>
      <c r="AD29" s="28">
        <f t="shared" si="59"/>
        <v>0</v>
      </c>
      <c r="AE29" s="28">
        <f t="shared" si="59"/>
        <v>0</v>
      </c>
      <c r="AF29" s="28">
        <f t="shared" si="59"/>
        <v>0</v>
      </c>
      <c r="AG29" s="28">
        <f t="shared" si="59"/>
        <v>0</v>
      </c>
      <c r="AH29" s="28">
        <f t="shared" si="59"/>
        <v>0</v>
      </c>
      <c r="AI29" s="28">
        <f t="shared" si="59"/>
        <v>0</v>
      </c>
      <c r="AJ29" s="28">
        <f t="shared" si="59"/>
        <v>0</v>
      </c>
      <c r="AK29" s="28">
        <f t="shared" si="59"/>
        <v>0</v>
      </c>
      <c r="AL29" s="28">
        <f t="shared" si="59"/>
        <v>0</v>
      </c>
      <c r="AM29" s="28">
        <f t="shared" si="59"/>
        <v>0</v>
      </c>
      <c r="AN29" s="28">
        <f t="shared" si="59"/>
        <v>0</v>
      </c>
      <c r="AO29" s="28">
        <f t="shared" si="59"/>
        <v>52.142857142857146</v>
      </c>
      <c r="AP29" s="28">
        <f t="shared" ref="AP29:AR29" si="66">AVERAGE(AP17:AP24)</f>
        <v>51</v>
      </c>
      <c r="AQ29" s="28">
        <f t="shared" si="66"/>
        <v>50.571428571428569</v>
      </c>
      <c r="AR29" s="28">
        <f t="shared" si="66"/>
        <v>50.857142857142854</v>
      </c>
      <c r="AS29" s="28" t="e">
        <f t="shared" si="59"/>
        <v>#DIV/0!</v>
      </c>
      <c r="AT29" s="28">
        <f t="shared" si="59"/>
        <v>3.0380668238445452</v>
      </c>
      <c r="AU29" s="28">
        <f t="shared" si="59"/>
        <v>-0.64550299129839561</v>
      </c>
      <c r="AV29" s="28">
        <f t="shared" si="59"/>
        <v>2.445374615043217</v>
      </c>
      <c r="AW29" s="32">
        <f t="shared" si="59"/>
        <v>40.857142857142854</v>
      </c>
      <c r="AX29" s="32">
        <f t="shared" si="59"/>
        <v>41.285714285714285</v>
      </c>
      <c r="AY29" s="32">
        <f t="shared" si="59"/>
        <v>40.285714285714285</v>
      </c>
      <c r="AZ29" s="32">
        <f t="shared" si="59"/>
        <v>38</v>
      </c>
      <c r="BA29" s="28">
        <f t="shared" si="59"/>
        <v>-1.2693853765282337</v>
      </c>
      <c r="BB29" s="28">
        <f t="shared" si="59"/>
        <v>1.2820512820512822</v>
      </c>
      <c r="BC29" s="28">
        <f t="shared" si="59"/>
        <v>5.6947811568323621</v>
      </c>
      <c r="BD29" s="28">
        <f t="shared" si="59"/>
        <v>6.9804005518291223</v>
      </c>
      <c r="BE29" s="28">
        <f t="shared" si="59"/>
        <v>15.6875</v>
      </c>
      <c r="BF29" s="32">
        <f>AVERAGE(BF17:BF24)</f>
        <v>38.825714285714284</v>
      </c>
      <c r="BG29" s="28">
        <f t="shared" si="59"/>
        <v>16.4375</v>
      </c>
      <c r="BH29" s="32">
        <f>AVERAGE(BH17:BH24)</f>
        <v>40.64</v>
      </c>
      <c r="BI29" s="28">
        <f t="shared" si="59"/>
        <v>16.214285714285715</v>
      </c>
      <c r="BJ29" s="32">
        <f>AVERAGE(BJ17:BJ24)</f>
        <v>41.184285714285714</v>
      </c>
      <c r="BK29" s="28">
        <f t="shared" si="59"/>
        <v>17.785714285714285</v>
      </c>
      <c r="BL29" s="32">
        <f>AVERAGE(BL17:BL24)</f>
        <v>45.175714285714278</v>
      </c>
      <c r="BM29" s="28">
        <f t="shared" si="59"/>
        <v>-5.3476477439611099</v>
      </c>
      <c r="BN29" s="28">
        <f t="shared" si="59"/>
        <v>-6.5939628727647159</v>
      </c>
      <c r="BO29" s="28">
        <f t="shared" si="59"/>
        <v>-9.701189138397158</v>
      </c>
      <c r="BP29" s="28">
        <f t="shared" si="59"/>
        <v>-17.125635501211537</v>
      </c>
      <c r="BQ29" s="28">
        <f t="shared" si="59"/>
        <v>0.59366666666666668</v>
      </c>
      <c r="BR29" s="28">
        <f t="shared" si="59"/>
        <v>961.14299209157662</v>
      </c>
      <c r="BS29" s="28">
        <f t="shared" si="59"/>
        <v>0.57299999999999995</v>
      </c>
      <c r="BT29" s="28">
        <f t="shared" si="59"/>
        <v>993.24199113728162</v>
      </c>
      <c r="BU29" s="28">
        <f t="shared" si="59"/>
        <v>0.57916666666666661</v>
      </c>
      <c r="BV29" s="28">
        <f t="shared" si="59"/>
        <v>979.65125547381376</v>
      </c>
      <c r="BW29" s="28">
        <f t="shared" si="59"/>
        <v>0.57600000000000007</v>
      </c>
      <c r="BX29" s="28">
        <f t="shared" si="59"/>
        <v>988.50200540027288</v>
      </c>
      <c r="BY29" s="28">
        <f t="shared" si="59"/>
        <v>-3.6618869671966823</v>
      </c>
      <c r="BZ29" s="28">
        <f t="shared" si="59"/>
        <v>-2.5806977194533558</v>
      </c>
      <c r="CA29" s="28">
        <f t="shared" si="59"/>
        <v>-0.95050463697426613</v>
      </c>
      <c r="CB29" s="28">
        <f t="shared" si="59"/>
        <v>-3.4036072218707125</v>
      </c>
    </row>
    <row r="30" spans="1:80" s="27" customFormat="1" ht="18" customHeight="1" x14ac:dyDescent="0.3">
      <c r="A30" s="28"/>
      <c r="B30" s="28"/>
      <c r="C30" s="29"/>
      <c r="D30" s="28">
        <f>STDEV(D3:D10)</f>
        <v>2.2038926600773587</v>
      </c>
      <c r="E30" s="28">
        <f>STDEV(E3:E10)</f>
        <v>5.5978873565964955</v>
      </c>
      <c r="F30" s="28">
        <f>STDEV(F3:F10)</f>
        <v>13.933355405541871</v>
      </c>
      <c r="G30" s="28">
        <f>STDEV(G3:G10)</f>
        <v>6.3333433661553959</v>
      </c>
      <c r="H30" s="28"/>
      <c r="I30" s="28">
        <f>STDEV(I3:I10)</f>
        <v>0.98086401630115239</v>
      </c>
      <c r="J30" s="28"/>
      <c r="K30" s="28">
        <f t="shared" ref="K30:AE30" si="67">STDEV(K3:K10)</f>
        <v>8.9442719099991592</v>
      </c>
      <c r="L30" s="28">
        <f t="shared" si="67"/>
        <v>12.200702555883529</v>
      </c>
      <c r="M30" s="28">
        <f t="shared" si="67"/>
        <v>20.542638584174139</v>
      </c>
      <c r="N30" s="28">
        <f t="shared" si="67"/>
        <v>0.50894147853307126</v>
      </c>
      <c r="O30" s="28">
        <f t="shared" ref="O30" si="68">STDEV(O3:O10)</f>
        <v>0.35837131581643056</v>
      </c>
      <c r="P30" s="28"/>
      <c r="Q30" s="28">
        <f t="shared" si="67"/>
        <v>0.81939578043824479</v>
      </c>
      <c r="R30" s="28">
        <f t="shared" si="67"/>
        <v>0.43571779858068677</v>
      </c>
      <c r="S30" s="28">
        <f t="shared" si="67"/>
        <v>0.70150565571490608</v>
      </c>
      <c r="T30" s="28">
        <f t="shared" si="67"/>
        <v>0.87051708771281411</v>
      </c>
      <c r="U30" s="28">
        <f t="shared" si="67"/>
        <v>1.4006619941299181</v>
      </c>
      <c r="V30" s="28">
        <f t="shared" ref="V30:W30" si="69">STDEV(V3:V10)</f>
        <v>9.6683085633522534</v>
      </c>
      <c r="W30" s="28">
        <f t="shared" si="69"/>
        <v>7.1978832867395015</v>
      </c>
      <c r="X30" s="28">
        <f t="shared" ref="X30:Y30" si="70">STDEV(X3:X10)</f>
        <v>9.5309645741806062</v>
      </c>
      <c r="Y30" s="28">
        <f t="shared" si="70"/>
        <v>7.1000503016326784</v>
      </c>
      <c r="Z30" s="28">
        <f t="shared" si="67"/>
        <v>9.8814400338643527</v>
      </c>
      <c r="AA30" s="28">
        <f t="shared" si="67"/>
        <v>4.3404246006912404</v>
      </c>
      <c r="AB30" s="28">
        <f t="shared" si="67"/>
        <v>12.26420459245989</v>
      </c>
      <c r="AC30" s="28">
        <f t="shared" si="67"/>
        <v>271.29800172701499</v>
      </c>
      <c r="AD30" s="28">
        <f t="shared" si="67"/>
        <v>260.72933535428251</v>
      </c>
      <c r="AE30" s="28">
        <f t="shared" si="67"/>
        <v>522.69123030817252</v>
      </c>
      <c r="AF30" s="30"/>
      <c r="AG30" s="30"/>
      <c r="AH30" s="30"/>
      <c r="AI30" s="30"/>
      <c r="AJ30" s="30"/>
      <c r="AK30" s="30"/>
      <c r="AL30" s="30"/>
      <c r="AM30" s="30"/>
      <c r="AN30" s="30"/>
      <c r="AO30" s="28">
        <f>STDEV(AO3:AO10)</f>
        <v>7.9899490432846765</v>
      </c>
      <c r="AP30" s="28">
        <f>STDEV(AP3:AP10)</f>
        <v>6.5123509031465963</v>
      </c>
      <c r="AQ30" s="28">
        <f>STDEV(AQ3:AQ10)</f>
        <v>7.8182478855559445</v>
      </c>
      <c r="AR30" s="28">
        <f>STDEV(AR3:AR10)</f>
        <v>8.0876890571852655</v>
      </c>
      <c r="AS30" s="30"/>
      <c r="AT30" s="30"/>
      <c r="AU30" s="30"/>
      <c r="AV30" s="30"/>
      <c r="AW30" s="28">
        <f t="shared" ref="AW30:AZ30" si="71">STDEV(AW3:AW10)</f>
        <v>4.1057451037714037</v>
      </c>
      <c r="AX30" s="28">
        <f t="shared" si="71"/>
        <v>6.7599133553196209</v>
      </c>
      <c r="AY30" s="28">
        <f t="shared" si="71"/>
        <v>5.2355242608275905</v>
      </c>
      <c r="AZ30" s="28">
        <f t="shared" si="71"/>
        <v>6.2777953363990999</v>
      </c>
      <c r="BA30" s="30"/>
      <c r="BB30" s="30"/>
      <c r="BC30" s="30"/>
      <c r="BD30" s="30"/>
      <c r="BE30" s="32"/>
      <c r="BF30" s="28">
        <f>STDEV(BF3:BF10)</f>
        <v>6.9041259661990217</v>
      </c>
      <c r="BG30" s="32"/>
      <c r="BH30" s="28">
        <f>STDEV(BH3:BH10)</f>
        <v>6.2930481769285249</v>
      </c>
      <c r="BI30" s="28">
        <f t="shared" ref="BI30:BL30" si="72">STDEV(BI3:BI10)</f>
        <v>2.3669977970899279</v>
      </c>
      <c r="BJ30" s="28">
        <f t="shared" si="72"/>
        <v>6.0121744046083636</v>
      </c>
      <c r="BK30" s="28">
        <f t="shared" si="72"/>
        <v>2.3366260780388952</v>
      </c>
      <c r="BL30" s="28">
        <f t="shared" si="72"/>
        <v>5.9350302382188236</v>
      </c>
      <c r="BM30" s="28">
        <f>STDEV(BM3:BM10)</f>
        <v>6.6584526580005168</v>
      </c>
      <c r="BN30" s="28">
        <f>STDEV(BN3:BN10)</f>
        <v>4.4076455222283162</v>
      </c>
      <c r="BO30" s="28">
        <f>STDEV(BO3:BO10)</f>
        <v>2.0443043814364081</v>
      </c>
      <c r="BP30" s="28">
        <f>STDEV(BP3:BP10)</f>
        <v>4.4987836112982862</v>
      </c>
      <c r="BQ30" s="30"/>
      <c r="BR30" s="28">
        <f>STDEV(BR3:BR10)</f>
        <v>118.8878670774892</v>
      </c>
      <c r="BS30" s="32"/>
      <c r="BT30" s="28">
        <f>STDEV(BT3:BT10)</f>
        <v>109.1347973704265</v>
      </c>
      <c r="BU30" s="28">
        <f t="shared" ref="BU30:BX30" si="73">STDEV(BU3:BU10)</f>
        <v>4.7925537481150297E-2</v>
      </c>
      <c r="BV30" s="28">
        <f t="shared" si="73"/>
        <v>116.95005255083554</v>
      </c>
      <c r="BW30" s="28">
        <f t="shared" si="73"/>
        <v>5.0714889332423851E-2</v>
      </c>
      <c r="BX30" s="28">
        <f t="shared" si="73"/>
        <v>101.51804817468538</v>
      </c>
      <c r="BY30" s="30"/>
      <c r="BZ30" s="28"/>
      <c r="CA30" s="28"/>
      <c r="CB30" s="28"/>
    </row>
    <row r="31" spans="1:80" ht="18" customHeight="1" x14ac:dyDescent="0.3">
      <c r="A31" s="17"/>
      <c r="B31" s="17"/>
      <c r="C31" s="18"/>
      <c r="D31" s="17">
        <f>STDEV(D11:D16)</f>
        <v>2.5884358211089569</v>
      </c>
      <c r="E31" s="17">
        <f>STDEV(E11:E16)</f>
        <v>6.5746269856167538</v>
      </c>
      <c r="F31" s="17">
        <f>STDEV(F11:F16)</f>
        <v>14.572805723904601</v>
      </c>
      <c r="G31" s="17">
        <f>STDEV(G11:G16)</f>
        <v>6.6240026017748175</v>
      </c>
      <c r="H31" s="17"/>
      <c r="I31" s="17">
        <f>STDEV(I11:I16)</f>
        <v>1.0572769832648219</v>
      </c>
      <c r="J31" s="17"/>
      <c r="K31" s="17">
        <f t="shared" ref="K31:AE31" si="74">STDEV(K11:K16)</f>
        <v>9.9398189118313418</v>
      </c>
      <c r="L31" s="17">
        <f t="shared" si="74"/>
        <v>14.236104336041748</v>
      </c>
      <c r="M31" s="17">
        <f t="shared" si="74"/>
        <v>18.107088851239077</v>
      </c>
      <c r="N31" s="17">
        <f t="shared" si="74"/>
        <v>0.51902472645016295</v>
      </c>
      <c r="O31" s="17" t="e">
        <f t="shared" ref="O31" si="75">STDEV(O11:O16)</f>
        <v>#DIV/0!</v>
      </c>
      <c r="P31" s="17"/>
      <c r="Q31" s="17">
        <f t="shared" si="74"/>
        <v>0.83562980958476563</v>
      </c>
      <c r="R31" s="17">
        <f t="shared" si="74"/>
        <v>0.30940803695659441</v>
      </c>
      <c r="S31" s="17">
        <f t="shared" si="74"/>
        <v>2.3514820262974587</v>
      </c>
      <c r="T31" s="17">
        <f t="shared" si="74"/>
        <v>1.415707126021009</v>
      </c>
      <c r="U31" s="17">
        <f t="shared" si="74"/>
        <v>2.2778727657678104</v>
      </c>
      <c r="V31" s="17" t="e">
        <f t="shared" ref="V31:W31" si="76">STDEV(V11:V16)</f>
        <v>#DIV/0!</v>
      </c>
      <c r="W31" s="17" t="e">
        <f t="shared" si="76"/>
        <v>#DIV/0!</v>
      </c>
      <c r="X31" s="17" t="e">
        <f t="shared" ref="X31:Y31" si="77">STDEV(X11:X16)</f>
        <v>#DIV/0!</v>
      </c>
      <c r="Y31" s="17" t="e">
        <f t="shared" si="77"/>
        <v>#DIV/0!</v>
      </c>
      <c r="Z31" s="17">
        <f t="shared" si="74"/>
        <v>8.2158383625774913</v>
      </c>
      <c r="AA31" s="17">
        <f t="shared" si="74"/>
        <v>7.3200637519992497</v>
      </c>
      <c r="AB31" s="17">
        <f t="shared" si="74"/>
        <v>17.048949136725899</v>
      </c>
      <c r="AC31" s="17">
        <f t="shared" si="74"/>
        <v>50.386167810884977</v>
      </c>
      <c r="AD31" s="17">
        <f t="shared" si="74"/>
        <v>78.446178736337032</v>
      </c>
      <c r="AE31" s="17">
        <f t="shared" si="74"/>
        <v>126.7819590346619</v>
      </c>
      <c r="AF31" s="20"/>
      <c r="AG31" s="20"/>
      <c r="AH31" s="20"/>
      <c r="AI31" s="20"/>
      <c r="AJ31" s="20"/>
      <c r="AK31" s="20"/>
      <c r="AL31" s="20"/>
      <c r="AM31" s="20"/>
      <c r="AN31" s="20"/>
      <c r="AO31" s="17">
        <f>STDEV(AO17:AO23)</f>
        <v>5.30498417932204</v>
      </c>
      <c r="AP31" s="17">
        <f>STDEV(AP17:AP23)</f>
        <v>6.97614984548545</v>
      </c>
      <c r="AQ31" s="17">
        <f>STDEV(AQ17:AQ23)</f>
        <v>5.6820519432432484</v>
      </c>
      <c r="AR31" s="17">
        <f>STDEV(AR17:AR23)</f>
        <v>5.6987885095158797</v>
      </c>
      <c r="AS31" s="20"/>
      <c r="AT31" s="20"/>
      <c r="AU31" s="20"/>
      <c r="AV31" s="20"/>
      <c r="AW31" s="17">
        <f t="shared" ref="AW31:AZ31" si="78">STDEV(AW17:AW23)</f>
        <v>4.0999419275794393</v>
      </c>
      <c r="AX31" s="17">
        <f t="shared" si="78"/>
        <v>4.1918287860346313</v>
      </c>
      <c r="AY31" s="17">
        <f t="shared" si="78"/>
        <v>4.2314018840996299</v>
      </c>
      <c r="AZ31" s="17">
        <f t="shared" si="78"/>
        <v>4.7258156262526079</v>
      </c>
      <c r="BA31" s="20"/>
      <c r="BB31" s="20"/>
      <c r="BC31" s="20"/>
      <c r="BD31" s="20"/>
      <c r="BE31" s="19"/>
      <c r="BF31" s="17">
        <f>STDEV(BF17:BF23)</f>
        <v>5.995383938617171</v>
      </c>
      <c r="BG31" s="19"/>
      <c r="BH31" s="17">
        <f>STDEV(BH17:BH23)</f>
        <v>4.9186888496833898</v>
      </c>
      <c r="BI31" s="17">
        <f t="shared" ref="BI31:BL31" si="79">STDEV(BI17:BI23)</f>
        <v>2.2704100741412088</v>
      </c>
      <c r="BJ31" s="17">
        <f t="shared" si="79"/>
        <v>5.7668415883186288</v>
      </c>
      <c r="BK31" s="17">
        <f t="shared" si="79"/>
        <v>2.6748386689222823</v>
      </c>
      <c r="BL31" s="17">
        <f t="shared" si="79"/>
        <v>6.7940902190626149</v>
      </c>
      <c r="BM31" s="17">
        <f>STDEV(BM17:BM23)</f>
        <v>7.6341220086984309</v>
      </c>
      <c r="BN31" s="17">
        <f>STDEV(BN17:BN23)</f>
        <v>8.5346219694432897</v>
      </c>
      <c r="BO31" s="17">
        <f>STDEV(BO17:BO23)</f>
        <v>6.8030664896954303</v>
      </c>
      <c r="BP31" s="17">
        <f>STDEV(BP17:BP23)</f>
        <v>13.606357741861952</v>
      </c>
      <c r="BQ31" s="20"/>
      <c r="BR31" s="17">
        <f>STDEV(BR17:BR23)</f>
        <v>148.77945135850402</v>
      </c>
      <c r="BS31" s="19"/>
      <c r="BT31" s="17">
        <f>STDEV(BT17:BT23)</f>
        <v>137.15278838071174</v>
      </c>
      <c r="BU31" s="17">
        <f t="shared" ref="BU31:BX31" si="80">STDEV(BU17:BU23)</f>
        <v>5.3510435119392054E-2</v>
      </c>
      <c r="BV31" s="17">
        <f t="shared" si="80"/>
        <v>130.16089125924543</v>
      </c>
      <c r="BW31" s="17">
        <f t="shared" si="80"/>
        <v>7.0051409693167324E-2</v>
      </c>
      <c r="BX31" s="17">
        <f t="shared" si="80"/>
        <v>138.20984052578456</v>
      </c>
      <c r="BY31" s="20"/>
      <c r="BZ31" s="17"/>
      <c r="CA31" s="17"/>
      <c r="CB31" s="17"/>
    </row>
  </sheetData>
  <sheetProtection selectLockedCells="1"/>
  <sortState ref="A1:BZ31">
    <sortCondition descending="1" ref="T1:T31"/>
  </sortState>
  <pageMargins left="0.7" right="0.7" top="0.75" bottom="0.75" header="0.3" footer="0.3"/>
  <pageSetup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E2" sqref="E2"/>
    </sheetView>
  </sheetViews>
  <sheetFormatPr defaultColWidth="8.77734375" defaultRowHeight="14.4" x14ac:dyDescent="0.3"/>
  <cols>
    <col min="1" max="1" width="10.6640625" customWidth="1"/>
    <col min="4" max="4" width="11.6640625" bestFit="1" customWidth="1"/>
    <col min="5" max="5" width="15.77734375" style="1" customWidth="1"/>
    <col min="6" max="6" width="9.109375" style="1" customWidth="1"/>
    <col min="7" max="7" width="9.44140625" style="1" customWidth="1"/>
    <col min="8" max="8" width="8.77734375" style="1" customWidth="1"/>
    <col min="9" max="9" width="10.6640625" style="1" customWidth="1"/>
    <col min="10" max="10" width="9.6640625" style="1" customWidth="1"/>
    <col min="11" max="11" width="9.109375" style="1" customWidth="1"/>
  </cols>
  <sheetData>
    <row r="1" spans="1:12" x14ac:dyDescent="0.3">
      <c r="E1" s="1" t="s">
        <v>65</v>
      </c>
    </row>
    <row r="3" spans="1:12" ht="19.95" customHeight="1" x14ac:dyDescent="0.3">
      <c r="A3" s="2" t="s">
        <v>5</v>
      </c>
      <c r="B3" s="2" t="s">
        <v>42</v>
      </c>
      <c r="C3" s="2" t="s">
        <v>43</v>
      </c>
      <c r="D3" s="2" t="s">
        <v>44</v>
      </c>
      <c r="E3" s="3" t="s">
        <v>45</v>
      </c>
      <c r="F3" s="3" t="s">
        <v>46</v>
      </c>
      <c r="G3" s="3" t="s">
        <v>47</v>
      </c>
      <c r="H3" s="3" t="s">
        <v>48</v>
      </c>
      <c r="I3" s="3" t="s">
        <v>49</v>
      </c>
      <c r="J3" s="3" t="s">
        <v>50</v>
      </c>
      <c r="K3" s="3" t="s">
        <v>51</v>
      </c>
      <c r="L3" s="3" t="s">
        <v>52</v>
      </c>
    </row>
    <row r="4" spans="1:12" ht="19.95" customHeight="1" x14ac:dyDescent="0.3">
      <c r="A4" s="3" t="s">
        <v>56</v>
      </c>
      <c r="B4" s="2"/>
      <c r="C4" s="2"/>
      <c r="D4" s="2"/>
      <c r="E4" s="3">
        <v>5</v>
      </c>
      <c r="F4" s="3"/>
      <c r="G4" s="3"/>
      <c r="H4" s="3"/>
      <c r="I4" s="3"/>
      <c r="J4" s="3"/>
      <c r="K4" s="3"/>
      <c r="L4" s="2"/>
    </row>
    <row r="5" spans="1:12" ht="19.95" customHeight="1" x14ac:dyDescent="0.3">
      <c r="A5" s="3" t="s">
        <v>57</v>
      </c>
      <c r="B5" s="2"/>
      <c r="C5" s="2"/>
      <c r="D5" s="2"/>
      <c r="E5" s="3">
        <v>5</v>
      </c>
      <c r="F5" s="3"/>
      <c r="G5" s="3"/>
      <c r="H5" s="3"/>
      <c r="I5" s="3"/>
      <c r="J5" s="3"/>
      <c r="K5" s="3"/>
      <c r="L5" s="2"/>
    </row>
    <row r="6" spans="1:12" ht="19.95" customHeight="1" x14ac:dyDescent="0.3">
      <c r="A6" s="3" t="s">
        <v>58</v>
      </c>
      <c r="B6" s="2"/>
      <c r="C6" s="2"/>
      <c r="D6" s="2"/>
      <c r="E6" s="3">
        <v>5</v>
      </c>
      <c r="F6" s="3"/>
      <c r="G6" s="3"/>
      <c r="H6" s="3"/>
      <c r="I6" s="3"/>
      <c r="J6" s="3"/>
      <c r="K6" s="3"/>
      <c r="L6" s="2"/>
    </row>
    <row r="7" spans="1:12" ht="19.95" customHeight="1" x14ac:dyDescent="0.3">
      <c r="A7" s="3" t="s">
        <v>59</v>
      </c>
      <c r="B7" s="2"/>
      <c r="C7" s="2"/>
      <c r="D7" s="2"/>
      <c r="E7" s="3">
        <v>5</v>
      </c>
      <c r="F7" s="3"/>
      <c r="G7" s="3"/>
      <c r="H7" s="3"/>
      <c r="I7" s="3"/>
      <c r="J7" s="3"/>
      <c r="K7" s="3"/>
      <c r="L7" s="2"/>
    </row>
    <row r="8" spans="1:12" ht="19.95" customHeight="1" x14ac:dyDescent="0.3">
      <c r="A8" s="3" t="s">
        <v>60</v>
      </c>
      <c r="B8" s="2"/>
      <c r="C8" s="2"/>
      <c r="D8" s="2"/>
      <c r="E8" s="3">
        <v>5</v>
      </c>
      <c r="F8" s="3"/>
      <c r="G8" s="3"/>
      <c r="H8" s="3"/>
      <c r="I8" s="3"/>
      <c r="J8" s="3"/>
      <c r="K8" s="3"/>
      <c r="L8" s="2"/>
    </row>
    <row r="9" spans="1:12" ht="19.95" customHeight="1" x14ac:dyDescent="0.3">
      <c r="A9" s="3" t="s">
        <v>61</v>
      </c>
      <c r="B9" s="2"/>
      <c r="C9" s="2"/>
      <c r="D9" s="2"/>
      <c r="E9" s="3">
        <v>5</v>
      </c>
      <c r="F9" s="3"/>
      <c r="G9" s="3"/>
      <c r="H9" s="3"/>
      <c r="I9" s="3"/>
      <c r="J9" s="3"/>
      <c r="K9" s="3"/>
      <c r="L9" s="2"/>
    </row>
    <row r="10" spans="1:12" ht="19.95" customHeight="1" x14ac:dyDescent="0.3">
      <c r="A10" s="3" t="s">
        <v>62</v>
      </c>
      <c r="B10" s="2"/>
      <c r="C10" s="2"/>
      <c r="D10" s="2"/>
      <c r="E10" s="3">
        <v>5</v>
      </c>
      <c r="F10" s="3"/>
      <c r="G10" s="3"/>
      <c r="H10" s="3"/>
      <c r="I10" s="3"/>
      <c r="J10" s="3"/>
      <c r="K10" s="3"/>
      <c r="L10" s="2"/>
    </row>
    <row r="11" spans="1:12" ht="19.95" customHeight="1" x14ac:dyDescent="0.3">
      <c r="A11" s="3" t="s">
        <v>63</v>
      </c>
      <c r="B11" s="2"/>
      <c r="C11" s="2"/>
      <c r="D11" s="2"/>
      <c r="E11" s="3">
        <v>5</v>
      </c>
      <c r="F11" s="3"/>
      <c r="G11" s="3"/>
      <c r="H11" s="3"/>
      <c r="I11" s="3"/>
      <c r="J11" s="3"/>
      <c r="K11" s="3"/>
      <c r="L11" s="2"/>
    </row>
    <row r="12" spans="1:12" ht="19.95" customHeight="1" x14ac:dyDescent="0.3">
      <c r="A12" s="2" t="s">
        <v>64</v>
      </c>
      <c r="B12" s="2"/>
      <c r="C12" s="2"/>
      <c r="D12" s="2"/>
      <c r="E12" s="3">
        <v>5</v>
      </c>
      <c r="F12" s="3"/>
      <c r="G12" s="3"/>
      <c r="H12" s="3"/>
      <c r="I12" s="3"/>
      <c r="J12" s="3"/>
      <c r="K12" s="3"/>
      <c r="L12" s="2"/>
    </row>
    <row r="13" spans="1:12" ht="19.95" customHeight="1" x14ac:dyDescent="0.3">
      <c r="A13" s="2"/>
      <c r="B13" s="2"/>
      <c r="C13" s="2"/>
      <c r="D13" s="2"/>
      <c r="E13" s="3">
        <v>5</v>
      </c>
      <c r="F13" s="3"/>
      <c r="G13" s="3"/>
      <c r="H13" s="3"/>
      <c r="I13" s="3"/>
      <c r="J13" s="3"/>
      <c r="K13" s="3"/>
      <c r="L13" s="2"/>
    </row>
    <row r="14" spans="1:12" ht="19.95" customHeight="1" x14ac:dyDescent="0.3">
      <c r="A14" s="2"/>
      <c r="B14" s="2"/>
      <c r="C14" s="2"/>
      <c r="D14" s="2"/>
      <c r="E14" s="3">
        <v>5</v>
      </c>
      <c r="F14" s="3"/>
      <c r="G14" s="3"/>
      <c r="H14" s="3"/>
      <c r="I14" s="3"/>
      <c r="J14" s="3"/>
      <c r="K14" s="3"/>
      <c r="L14" s="2"/>
    </row>
    <row r="15" spans="1:12" ht="19.95" customHeight="1" x14ac:dyDescent="0.3">
      <c r="A15" s="2"/>
      <c r="B15" s="2"/>
      <c r="C15" s="2"/>
      <c r="D15" s="2"/>
      <c r="E15" s="3">
        <v>5</v>
      </c>
      <c r="F15" s="3"/>
      <c r="G15" s="3"/>
      <c r="H15" s="3"/>
      <c r="I15" s="3"/>
      <c r="J15" s="3"/>
      <c r="K15" s="3"/>
      <c r="L15" s="2"/>
    </row>
    <row r="16" spans="1:12" ht="19.95" customHeight="1" x14ac:dyDescent="0.3">
      <c r="A16" s="2"/>
      <c r="B16" s="2"/>
      <c r="C16" s="2"/>
      <c r="D16" s="2"/>
      <c r="E16" s="3">
        <v>5</v>
      </c>
      <c r="F16" s="3"/>
      <c r="G16" s="3"/>
      <c r="H16" s="3"/>
      <c r="I16" s="3"/>
      <c r="J16" s="3"/>
      <c r="K16" s="3"/>
      <c r="L16" s="2"/>
    </row>
  </sheetData>
  <pageMargins left="0.7" right="0.7" top="0.75" bottom="0.75" header="0.3" footer="0.3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7"/>
  <sheetViews>
    <sheetView topLeftCell="A13" zoomScale="80" zoomScaleNormal="80" workbookViewId="0">
      <selection activeCell="AS38" sqref="AS38"/>
    </sheetView>
  </sheetViews>
  <sheetFormatPr defaultColWidth="8.77734375" defaultRowHeight="14.4" x14ac:dyDescent="0.3"/>
  <cols>
    <col min="1" max="1" width="19.44140625" style="1" customWidth="1"/>
    <col min="2" max="2" width="18.33203125" style="1" customWidth="1"/>
    <col min="3" max="3" width="8.77734375" style="1"/>
    <col min="4" max="4" width="11.6640625" style="1" bestFit="1" customWidth="1"/>
    <col min="5" max="6" width="8.77734375" style="1"/>
    <col min="7" max="7" width="8.77734375" style="6"/>
    <col min="8" max="8" width="13.44140625" style="1" bestFit="1" customWidth="1"/>
    <col min="9" max="9" width="8.77734375" style="6"/>
    <col min="10" max="10" width="11.6640625" style="1" hidden="1" customWidth="1"/>
    <col min="11" max="22" width="8.77734375" style="1"/>
    <col min="23" max="24" width="0" style="12" hidden="1" customWidth="1"/>
    <col min="25" max="31" width="12" style="1" hidden="1" customWidth="1"/>
    <col min="32" max="35" width="11.6640625" style="16" bestFit="1" customWidth="1"/>
    <col min="36" max="36" width="13.77734375" style="12" bestFit="1" customWidth="1"/>
    <col min="37" max="37" width="14.77734375" style="12" bestFit="1" customWidth="1"/>
    <col min="38" max="38" width="15.6640625" style="12" customWidth="1"/>
    <col min="39" max="39" width="16.109375" style="12" customWidth="1"/>
    <col min="40" max="40" width="13" style="16" bestFit="1" customWidth="1"/>
    <col min="41" max="43" width="11.6640625" style="16" customWidth="1"/>
    <col min="44" max="44" width="16.77734375" style="12" customWidth="1"/>
    <col min="45" max="45" width="11.6640625" style="12" customWidth="1"/>
    <col min="46" max="46" width="15.33203125" style="12" bestFit="1" customWidth="1"/>
    <col min="47" max="47" width="16.77734375" style="12" bestFit="1" customWidth="1"/>
    <col min="48" max="48" width="8.77734375" style="6" hidden="1" customWidth="1"/>
    <col min="49" max="49" width="8.77734375" style="6"/>
    <col min="50" max="50" width="8.77734375" style="6" hidden="1" customWidth="1"/>
    <col min="51" max="51" width="8.77734375" style="6"/>
    <col min="52" max="52" width="8.77734375" style="6" hidden="1" customWidth="1"/>
    <col min="53" max="53" width="8.77734375" style="6"/>
    <col min="54" max="54" width="8.77734375" style="6" hidden="1" customWidth="1"/>
    <col min="55" max="59" width="8.77734375" style="6"/>
    <col min="60" max="60" width="10.6640625" style="1" hidden="1" customWidth="1"/>
    <col min="61" max="61" width="13.44140625" style="6" bestFit="1" customWidth="1"/>
    <col min="62" max="62" width="10.6640625" style="1" hidden="1" customWidth="1"/>
    <col min="63" max="63" width="13.44140625" style="6" bestFit="1" customWidth="1"/>
    <col min="64" max="64" width="10.6640625" style="1" hidden="1" customWidth="1"/>
    <col min="65" max="65" width="13.44140625" style="6" bestFit="1" customWidth="1"/>
    <col min="66" max="66" width="10.6640625" style="1" hidden="1" customWidth="1"/>
    <col min="67" max="67" width="13.44140625" style="6" bestFit="1" customWidth="1"/>
    <col min="68" max="68" width="12.44140625" style="1" bestFit="1" customWidth="1"/>
    <col min="69" max="69" width="13.77734375" style="1" bestFit="1" customWidth="1"/>
    <col min="70" max="71" width="13" style="1" bestFit="1" customWidth="1"/>
    <col min="72" max="16384" width="8.77734375" style="1"/>
  </cols>
  <sheetData>
    <row r="1" spans="1:71" s="9" customFormat="1" ht="18" customHeight="1" x14ac:dyDescent="0.3">
      <c r="A1" s="7"/>
      <c r="B1" s="7"/>
      <c r="C1" s="7"/>
      <c r="D1" s="7"/>
      <c r="E1" s="7"/>
      <c r="F1" s="7"/>
      <c r="G1" s="8"/>
      <c r="H1" s="7"/>
      <c r="I1" s="8"/>
      <c r="J1" s="7" t="s">
        <v>68</v>
      </c>
      <c r="K1" s="7" t="s">
        <v>0</v>
      </c>
      <c r="L1" s="7" t="s">
        <v>1</v>
      </c>
      <c r="M1" s="7" t="s">
        <v>11</v>
      </c>
      <c r="N1" s="7" t="s">
        <v>2</v>
      </c>
      <c r="O1" s="7" t="s">
        <v>2</v>
      </c>
      <c r="P1" s="7" t="s">
        <v>2</v>
      </c>
      <c r="Q1" s="7" t="s">
        <v>3</v>
      </c>
      <c r="R1" s="7" t="s">
        <v>3</v>
      </c>
      <c r="S1" s="7" t="s">
        <v>3</v>
      </c>
      <c r="T1" s="7" t="s">
        <v>4</v>
      </c>
      <c r="U1" s="7" t="s">
        <v>4</v>
      </c>
      <c r="V1" s="7" t="s">
        <v>4</v>
      </c>
      <c r="W1" s="11" t="s">
        <v>109</v>
      </c>
      <c r="X1" s="11" t="s">
        <v>110</v>
      </c>
      <c r="Y1" s="7" t="s">
        <v>111</v>
      </c>
      <c r="Z1" s="7" t="s">
        <v>109</v>
      </c>
      <c r="AA1" s="7" t="s">
        <v>110</v>
      </c>
      <c r="AB1" s="7" t="s">
        <v>111</v>
      </c>
      <c r="AC1" s="7" t="s">
        <v>109</v>
      </c>
      <c r="AD1" s="7" t="s">
        <v>110</v>
      </c>
      <c r="AE1" s="7" t="s">
        <v>111</v>
      </c>
      <c r="AF1" s="13" t="s">
        <v>12</v>
      </c>
      <c r="AG1" s="13" t="s">
        <v>12</v>
      </c>
      <c r="AH1" s="13" t="s">
        <v>12</v>
      </c>
      <c r="AI1" s="13" t="s">
        <v>12</v>
      </c>
      <c r="AJ1" s="11" t="s">
        <v>131</v>
      </c>
      <c r="AK1" s="11" t="s">
        <v>131</v>
      </c>
      <c r="AL1" s="11" t="s">
        <v>131</v>
      </c>
      <c r="AM1" s="11" t="s">
        <v>131</v>
      </c>
      <c r="AN1" s="13" t="s">
        <v>13</v>
      </c>
      <c r="AO1" s="13" t="s">
        <v>13</v>
      </c>
      <c r="AP1" s="13" t="s">
        <v>13</v>
      </c>
      <c r="AQ1" s="13" t="s">
        <v>13</v>
      </c>
      <c r="AR1" s="11" t="s">
        <v>131</v>
      </c>
      <c r="AS1" s="11" t="s">
        <v>131</v>
      </c>
      <c r="AT1" s="11" t="s">
        <v>131</v>
      </c>
      <c r="AU1" s="11" t="s">
        <v>131</v>
      </c>
      <c r="AV1" s="8" t="s">
        <v>14</v>
      </c>
      <c r="AW1" s="8" t="s">
        <v>15</v>
      </c>
      <c r="AX1" s="8" t="s">
        <v>14</v>
      </c>
      <c r="AY1" s="8" t="s">
        <v>15</v>
      </c>
      <c r="AZ1" s="8" t="s">
        <v>14</v>
      </c>
      <c r="BA1" s="8" t="s">
        <v>15</v>
      </c>
      <c r="BB1" s="8" t="s">
        <v>14</v>
      </c>
      <c r="BC1" s="8" t="s">
        <v>15</v>
      </c>
      <c r="BD1" s="8" t="s">
        <v>131</v>
      </c>
      <c r="BE1" s="8" t="s">
        <v>131</v>
      </c>
      <c r="BF1" s="8" t="s">
        <v>131</v>
      </c>
      <c r="BG1" s="8" t="s">
        <v>131</v>
      </c>
      <c r="BH1" s="7" t="s">
        <v>16</v>
      </c>
      <c r="BI1" s="8" t="s">
        <v>17</v>
      </c>
      <c r="BJ1" s="7" t="s">
        <v>16</v>
      </c>
      <c r="BK1" s="8" t="s">
        <v>17</v>
      </c>
      <c r="BL1" s="7" t="s">
        <v>16</v>
      </c>
      <c r="BM1" s="8" t="s">
        <v>17</v>
      </c>
      <c r="BN1" s="7" t="s">
        <v>16</v>
      </c>
      <c r="BO1" s="8" t="s">
        <v>17</v>
      </c>
      <c r="BP1" s="7" t="s">
        <v>121</v>
      </c>
      <c r="BQ1" s="7" t="s">
        <v>121</v>
      </c>
      <c r="BR1" s="7"/>
      <c r="BS1" s="7"/>
    </row>
    <row r="2" spans="1:71" s="9" customFormat="1" x14ac:dyDescent="0.3">
      <c r="A2" s="7" t="s">
        <v>5</v>
      </c>
      <c r="B2" s="7" t="s">
        <v>6</v>
      </c>
      <c r="C2" s="7" t="s">
        <v>9</v>
      </c>
      <c r="D2" s="7" t="s">
        <v>78</v>
      </c>
      <c r="E2" s="7" t="s">
        <v>7</v>
      </c>
      <c r="F2" s="7" t="s">
        <v>80</v>
      </c>
      <c r="G2" s="8" t="s">
        <v>8</v>
      </c>
      <c r="H2" s="7" t="s">
        <v>79</v>
      </c>
      <c r="I2" s="8" t="s">
        <v>10</v>
      </c>
      <c r="J2" s="7" t="s">
        <v>91</v>
      </c>
      <c r="K2" s="7" t="s">
        <v>81</v>
      </c>
      <c r="L2" s="7" t="s">
        <v>82</v>
      </c>
      <c r="M2" s="7" t="s">
        <v>83</v>
      </c>
      <c r="N2" s="7" t="s">
        <v>84</v>
      </c>
      <c r="O2" s="7" t="s">
        <v>85</v>
      </c>
      <c r="P2" s="7" t="s">
        <v>141</v>
      </c>
      <c r="Q2" s="7" t="s">
        <v>86</v>
      </c>
      <c r="R2" s="7" t="s">
        <v>87</v>
      </c>
      <c r="S2" s="7" t="s">
        <v>142</v>
      </c>
      <c r="T2" s="7" t="s">
        <v>88</v>
      </c>
      <c r="U2" s="7" t="s">
        <v>89</v>
      </c>
      <c r="V2" s="7" t="s">
        <v>140</v>
      </c>
      <c r="W2" s="11" t="s">
        <v>112</v>
      </c>
      <c r="X2" s="11" t="s">
        <v>113</v>
      </c>
      <c r="Y2" s="7" t="s">
        <v>114</v>
      </c>
      <c r="Z2" s="7" t="s">
        <v>115</v>
      </c>
      <c r="AA2" s="7" t="s">
        <v>116</v>
      </c>
      <c r="AB2" s="7" t="s">
        <v>117</v>
      </c>
      <c r="AC2" s="7" t="s">
        <v>118</v>
      </c>
      <c r="AD2" s="7" t="s">
        <v>119</v>
      </c>
      <c r="AE2" s="7" t="s">
        <v>120</v>
      </c>
      <c r="AF2" s="13" t="s">
        <v>90</v>
      </c>
      <c r="AG2" s="13" t="s">
        <v>95</v>
      </c>
      <c r="AH2" s="13" t="s">
        <v>99</v>
      </c>
      <c r="AI2" s="13" t="s">
        <v>104</v>
      </c>
      <c r="AJ2" s="11" t="s">
        <v>128</v>
      </c>
      <c r="AK2" s="11" t="s">
        <v>127</v>
      </c>
      <c r="AL2" s="11" t="s">
        <v>129</v>
      </c>
      <c r="AM2" s="11" t="s">
        <v>130</v>
      </c>
      <c r="AN2" s="13" t="s">
        <v>143</v>
      </c>
      <c r="AO2" s="13" t="s">
        <v>144</v>
      </c>
      <c r="AP2" s="13" t="s">
        <v>145</v>
      </c>
      <c r="AQ2" s="13" t="s">
        <v>146</v>
      </c>
      <c r="AR2" s="11" t="s">
        <v>132</v>
      </c>
      <c r="AS2" s="11" t="s">
        <v>133</v>
      </c>
      <c r="AT2" s="11" t="s">
        <v>134</v>
      </c>
      <c r="AU2" s="11" t="s">
        <v>135</v>
      </c>
      <c r="AV2" s="8" t="s">
        <v>93</v>
      </c>
      <c r="AW2" s="8" t="s">
        <v>92</v>
      </c>
      <c r="AX2" s="8" t="s">
        <v>96</v>
      </c>
      <c r="AY2" s="8" t="s">
        <v>97</v>
      </c>
      <c r="AZ2" s="8" t="s">
        <v>100</v>
      </c>
      <c r="BA2" s="8" t="s">
        <v>101</v>
      </c>
      <c r="BB2" s="8" t="s">
        <v>105</v>
      </c>
      <c r="BC2" s="8" t="s">
        <v>106</v>
      </c>
      <c r="BD2" s="8" t="s">
        <v>136</v>
      </c>
      <c r="BE2" s="8" t="s">
        <v>137</v>
      </c>
      <c r="BF2" s="8" t="s">
        <v>138</v>
      </c>
      <c r="BG2" s="8" t="s">
        <v>139</v>
      </c>
      <c r="BH2" s="7" t="s">
        <v>94</v>
      </c>
      <c r="BI2" s="8" t="s">
        <v>153</v>
      </c>
      <c r="BJ2" s="7" t="s">
        <v>98</v>
      </c>
      <c r="BK2" s="8" t="s">
        <v>154</v>
      </c>
      <c r="BL2" s="7" t="s">
        <v>102</v>
      </c>
      <c r="BM2" s="8" t="s">
        <v>103</v>
      </c>
      <c r="BN2" s="7" t="s">
        <v>107</v>
      </c>
      <c r="BO2" s="8" t="s">
        <v>108</v>
      </c>
      <c r="BP2" s="7" t="s">
        <v>147</v>
      </c>
      <c r="BQ2" s="7" t="s">
        <v>148</v>
      </c>
      <c r="BR2" s="7" t="s">
        <v>149</v>
      </c>
      <c r="BS2" s="7" t="s">
        <v>150</v>
      </c>
    </row>
    <row r="3" spans="1:71" ht="18" customHeight="1" x14ac:dyDescent="0.3">
      <c r="A3" s="3" t="s">
        <v>71</v>
      </c>
      <c r="B3" s="3"/>
      <c r="C3" s="3"/>
      <c r="D3" s="4">
        <v>36584</v>
      </c>
      <c r="E3" s="3">
        <v>66</v>
      </c>
      <c r="F3" s="3">
        <v>122.5</v>
      </c>
      <c r="G3" s="5">
        <f t="shared" ref="G3:G24" si="0">F3/2.2</f>
        <v>55.68181818181818</v>
      </c>
      <c r="H3" s="4">
        <v>43370</v>
      </c>
      <c r="I3" s="5">
        <f t="shared" ref="I3:I24" si="1">YEARFRAC(D3,H3)</f>
        <v>18.580555555555556</v>
      </c>
      <c r="J3" s="3">
        <v>85.5</v>
      </c>
      <c r="K3" s="3">
        <v>79</v>
      </c>
      <c r="L3" s="3">
        <v>82</v>
      </c>
      <c r="M3" s="3">
        <f t="shared" ref="M3:M24" si="2">K3+L3</f>
        <v>161</v>
      </c>
      <c r="N3" s="3">
        <v>5.78</v>
      </c>
      <c r="O3" s="3">
        <v>5.97</v>
      </c>
      <c r="P3" s="3">
        <f t="shared" ref="P3:P24" si="3">N3+O3</f>
        <v>11.75</v>
      </c>
      <c r="Q3" s="3">
        <v>62</v>
      </c>
      <c r="R3" s="3">
        <v>48</v>
      </c>
      <c r="S3" s="3">
        <f t="shared" ref="S3:S24" si="4">Q3+R3</f>
        <v>110</v>
      </c>
      <c r="T3" s="3">
        <v>262.83</v>
      </c>
      <c r="U3" s="3">
        <v>360.5</v>
      </c>
      <c r="V3" s="3">
        <f t="shared" ref="V3:V24" si="5">T3+U3</f>
        <v>623.32999999999993</v>
      </c>
      <c r="W3" s="10">
        <f t="shared" ref="W3:W16" si="6">N3/K3</f>
        <v>7.3164556962025326E-2</v>
      </c>
      <c r="X3" s="10">
        <f t="shared" ref="X3:X16" si="7">Q3/K3</f>
        <v>0.78481012658227844</v>
      </c>
      <c r="Y3" s="10">
        <f t="shared" ref="Y3:Y16" si="8">T3/K3</f>
        <v>3.3269620253164556</v>
      </c>
      <c r="Z3" s="10">
        <f t="shared" ref="Z3:Z15" si="9">O3/L3</f>
        <v>7.2804878048780483E-2</v>
      </c>
      <c r="AA3" s="10">
        <f t="shared" ref="AA3:AA15" si="10">R3/L3</f>
        <v>0.58536585365853655</v>
      </c>
      <c r="AB3" s="10">
        <f t="shared" ref="AB3:AB15" si="11">U3/L3</f>
        <v>4.3963414634146343</v>
      </c>
      <c r="AC3" s="10">
        <f t="shared" ref="AC3:AC16" si="12">P3/M3</f>
        <v>7.2981366459627328E-2</v>
      </c>
      <c r="AD3" s="10">
        <f t="shared" ref="AD3:AD16" si="13">S3/M3</f>
        <v>0.68322981366459623</v>
      </c>
      <c r="AE3" s="10">
        <f t="shared" ref="AE3:AE16" si="14">V3/M3</f>
        <v>3.8716149068322978</v>
      </c>
      <c r="AF3" s="14">
        <v>66</v>
      </c>
      <c r="AG3" s="14">
        <v>57</v>
      </c>
      <c r="AH3" s="14">
        <v>60</v>
      </c>
      <c r="AI3" s="14">
        <v>67</v>
      </c>
      <c r="AJ3" s="10">
        <f t="shared" ref="AJ3:AJ13" si="15">(AF3-AG3)/AF3*100</f>
        <v>13.636363636363635</v>
      </c>
      <c r="AK3" s="10">
        <f t="shared" ref="AK3:AK13" si="16">(AF3-AH3)/AF3*100</f>
        <v>9.0909090909090917</v>
      </c>
      <c r="AL3" s="10">
        <f t="shared" ref="AL3:AL13" si="17">(AH3-AI3)/AH3*100</f>
        <v>-11.666666666666666</v>
      </c>
      <c r="AM3" s="10">
        <f t="shared" ref="AM3:AM13" si="18">(AF3-AI3)/AF3*100</f>
        <v>-1.5151515151515151</v>
      </c>
      <c r="AN3" s="14">
        <v>48</v>
      </c>
      <c r="AO3" s="14">
        <v>43</v>
      </c>
      <c r="AP3" s="14">
        <v>48</v>
      </c>
      <c r="AQ3" s="14">
        <v>47</v>
      </c>
      <c r="AR3" s="10">
        <f t="shared" ref="AR3:AR13" si="19">(AN3-AO3)/AN3*100</f>
        <v>10.416666666666668</v>
      </c>
      <c r="AS3" s="10">
        <f t="shared" ref="AS3:AS13" si="20">(AN3-AP3)/AN3*100</f>
        <v>0</v>
      </c>
      <c r="AT3" s="10">
        <f t="shared" ref="AT3:AT13" si="21">(AP3-AQ3)/AP3*100</f>
        <v>2.083333333333333</v>
      </c>
      <c r="AU3" s="10">
        <f t="shared" ref="AU3:AU13" si="22">(AN3-AQ3)/AN3*100</f>
        <v>2.083333333333333</v>
      </c>
      <c r="AV3" s="5">
        <v>22</v>
      </c>
      <c r="AW3" s="5">
        <v>55.88</v>
      </c>
      <c r="AX3" s="5">
        <v>22</v>
      </c>
      <c r="AY3" s="5">
        <f t="shared" ref="AY3:AY14" si="23">AX3*2.54</f>
        <v>55.88</v>
      </c>
      <c r="AZ3" s="5">
        <v>21</v>
      </c>
      <c r="BA3" s="5">
        <f t="shared" ref="BA3:BA14" si="24">AZ3*2.54</f>
        <v>53.34</v>
      </c>
      <c r="BB3" s="5">
        <v>20.5</v>
      </c>
      <c r="BC3" s="5">
        <f t="shared" ref="BC3:BC14" si="25">BB3*2.54</f>
        <v>52.07</v>
      </c>
      <c r="BD3" s="10">
        <f t="shared" ref="BD3:BD14" si="26">(AW3-AY3)/AW3*100</f>
        <v>0</v>
      </c>
      <c r="BE3" s="10">
        <f t="shared" ref="BE3:BE14" si="27">(AW3-BA3)/AW3*100</f>
        <v>4.5454545454545432</v>
      </c>
      <c r="BF3" s="10">
        <f t="shared" ref="BF3:BF14" si="28">(BA3-BC3)/BA3*100</f>
        <v>2.3809523809523867</v>
      </c>
      <c r="BG3" s="10">
        <f t="shared" ref="BG3:BG14" si="29">(AW3-BC3)/AW3*100</f>
        <v>6.8181818181818219</v>
      </c>
      <c r="BH3" s="10">
        <v>0.55900000000000005</v>
      </c>
      <c r="BI3" s="10">
        <f t="shared" ref="BI3:BI19" si="30">G3*9.8*0.9525/BH3</f>
        <v>929.80667588225731</v>
      </c>
      <c r="BJ3" s="10">
        <v>0.54100000000000004</v>
      </c>
      <c r="BK3" s="10">
        <f t="shared" ref="BK3:BK14" si="31">G3*9.8*0.9525/BJ3</f>
        <v>960.74294236262824</v>
      </c>
      <c r="BL3" s="10">
        <v>0.55900000000000005</v>
      </c>
      <c r="BM3" s="10">
        <f t="shared" ref="BM3:BM14" si="32">G3*9.8*0.9525/BL3</f>
        <v>929.80667588225731</v>
      </c>
      <c r="BN3" s="10">
        <v>0.50600000000000001</v>
      </c>
      <c r="BO3" s="10">
        <f t="shared" ref="BO3:BO14" si="33">G3*9.8*0.9525/BN3</f>
        <v>1027.1974937118218</v>
      </c>
      <c r="BP3" s="10">
        <f t="shared" ref="BP3:BP14" si="34">(BI3-BK3)/BI3*100</f>
        <v>-3.3271719038817094</v>
      </c>
      <c r="BQ3" s="3">
        <f t="shared" ref="BQ3:BQ14" si="35">(BI3-BM3)/BI3*100</f>
        <v>0</v>
      </c>
      <c r="BR3" s="3">
        <f t="shared" ref="BR3:BR14" si="36">(BM3-BO3)/BM3*100</f>
        <v>-10.47430830039526</v>
      </c>
      <c r="BS3" s="3">
        <f t="shared" ref="BS3:BS14" si="37">(BI3-BO3)/BI3*100</f>
        <v>-10.47430830039526</v>
      </c>
    </row>
    <row r="4" spans="1:71" ht="18" customHeight="1" x14ac:dyDescent="0.3">
      <c r="A4" s="3" t="s">
        <v>73</v>
      </c>
      <c r="B4" s="3"/>
      <c r="C4" s="3"/>
      <c r="D4" s="4">
        <v>35902</v>
      </c>
      <c r="E4" s="3">
        <v>67</v>
      </c>
      <c r="F4" s="3">
        <v>137</v>
      </c>
      <c r="G4" s="5">
        <f t="shared" si="0"/>
        <v>62.272727272727266</v>
      </c>
      <c r="H4" s="4">
        <v>43370</v>
      </c>
      <c r="I4" s="5">
        <f t="shared" si="1"/>
        <v>20.444444444444443</v>
      </c>
      <c r="J4" s="3">
        <v>89.5</v>
      </c>
      <c r="K4" s="3">
        <v>72</v>
      </c>
      <c r="L4" s="3">
        <v>63</v>
      </c>
      <c r="M4" s="3">
        <f t="shared" si="2"/>
        <v>135</v>
      </c>
      <c r="N4" s="3">
        <v>5.2</v>
      </c>
      <c r="O4" s="3">
        <v>4.8899999999999997</v>
      </c>
      <c r="P4" s="3">
        <f t="shared" si="3"/>
        <v>10.09</v>
      </c>
      <c r="Q4" s="3">
        <v>44</v>
      </c>
      <c r="R4" s="3">
        <v>49</v>
      </c>
      <c r="S4" s="3">
        <f t="shared" si="4"/>
        <v>93</v>
      </c>
      <c r="T4" s="3">
        <v>569.79999999999995</v>
      </c>
      <c r="U4" s="3">
        <v>561.83000000000004</v>
      </c>
      <c r="V4" s="3">
        <f t="shared" si="5"/>
        <v>1131.6300000000001</v>
      </c>
      <c r="W4" s="10">
        <f t="shared" si="6"/>
        <v>7.2222222222222229E-2</v>
      </c>
      <c r="X4" s="10">
        <f t="shared" si="7"/>
        <v>0.61111111111111116</v>
      </c>
      <c r="Y4" s="10">
        <f t="shared" si="8"/>
        <v>7.9138888888888879</v>
      </c>
      <c r="Z4" s="10">
        <f t="shared" si="9"/>
        <v>7.7619047619047615E-2</v>
      </c>
      <c r="AA4" s="10">
        <f t="shared" si="10"/>
        <v>0.77777777777777779</v>
      </c>
      <c r="AB4" s="10">
        <f t="shared" si="11"/>
        <v>8.9179365079365081</v>
      </c>
      <c r="AC4" s="10">
        <f t="shared" si="12"/>
        <v>7.4740740740740746E-2</v>
      </c>
      <c r="AD4" s="10">
        <f t="shared" si="13"/>
        <v>0.68888888888888888</v>
      </c>
      <c r="AE4" s="10">
        <f t="shared" si="14"/>
        <v>8.3824444444444453</v>
      </c>
      <c r="AF4" s="14">
        <v>40</v>
      </c>
      <c r="AG4" s="14">
        <v>42</v>
      </c>
      <c r="AH4" s="14">
        <v>41</v>
      </c>
      <c r="AI4" s="14">
        <v>43</v>
      </c>
      <c r="AJ4" s="10">
        <f t="shared" si="15"/>
        <v>-5</v>
      </c>
      <c r="AK4" s="10">
        <f t="shared" si="16"/>
        <v>-2.5</v>
      </c>
      <c r="AL4" s="10">
        <f t="shared" si="17"/>
        <v>-4.8780487804878048</v>
      </c>
      <c r="AM4" s="10">
        <f t="shared" si="18"/>
        <v>-7.5</v>
      </c>
      <c r="AN4" s="14">
        <v>41</v>
      </c>
      <c r="AO4" s="14">
        <v>32</v>
      </c>
      <c r="AP4" s="14">
        <v>42</v>
      </c>
      <c r="AQ4" s="14">
        <v>38</v>
      </c>
      <c r="AR4" s="10">
        <f t="shared" si="19"/>
        <v>21.951219512195124</v>
      </c>
      <c r="AS4" s="10">
        <f t="shared" si="20"/>
        <v>-2.4390243902439024</v>
      </c>
      <c r="AT4" s="10">
        <f t="shared" si="21"/>
        <v>9.5238095238095237</v>
      </c>
      <c r="AU4" s="10">
        <f t="shared" si="22"/>
        <v>7.3170731707317067</v>
      </c>
      <c r="AV4" s="5">
        <v>17</v>
      </c>
      <c r="AW4" s="5">
        <v>43.18</v>
      </c>
      <c r="AX4" s="5">
        <v>17.5</v>
      </c>
      <c r="AY4" s="5">
        <f t="shared" si="23"/>
        <v>44.45</v>
      </c>
      <c r="AZ4" s="5">
        <v>16.5</v>
      </c>
      <c r="BA4" s="5">
        <f t="shared" si="24"/>
        <v>41.910000000000004</v>
      </c>
      <c r="BB4" s="5">
        <v>17</v>
      </c>
      <c r="BC4" s="5">
        <f t="shared" si="25"/>
        <v>43.18</v>
      </c>
      <c r="BD4" s="10">
        <f t="shared" si="26"/>
        <v>-2.9411764705882426</v>
      </c>
      <c r="BE4" s="10">
        <f t="shared" si="27"/>
        <v>2.9411764705882262</v>
      </c>
      <c r="BF4" s="10">
        <f t="shared" si="28"/>
        <v>-3.0303030303030205</v>
      </c>
      <c r="BG4" s="10">
        <f t="shared" si="29"/>
        <v>0</v>
      </c>
      <c r="BH4" s="10">
        <v>0.55800000000000005</v>
      </c>
      <c r="BI4" s="10">
        <f t="shared" si="30"/>
        <v>1041.7289833822092</v>
      </c>
      <c r="BJ4" s="10">
        <v>0.59399999999999997</v>
      </c>
      <c r="BK4" s="10">
        <f t="shared" si="31"/>
        <v>978.59389348025718</v>
      </c>
      <c r="BL4" s="10">
        <v>0.59399999999999997</v>
      </c>
      <c r="BM4" s="10">
        <f t="shared" si="32"/>
        <v>978.59389348025718</v>
      </c>
      <c r="BN4" s="10">
        <v>0.59299999999999997</v>
      </c>
      <c r="BO4" s="10">
        <f t="shared" si="33"/>
        <v>980.24413613368097</v>
      </c>
      <c r="BP4" s="10">
        <f t="shared" si="34"/>
        <v>6.060606060606057</v>
      </c>
      <c r="BQ4" s="3">
        <f t="shared" si="35"/>
        <v>6.060606060606057</v>
      </c>
      <c r="BR4" s="3">
        <f t="shared" si="36"/>
        <v>-0.16863406408095286</v>
      </c>
      <c r="BS4" s="3">
        <f t="shared" si="37"/>
        <v>5.9021922428330393</v>
      </c>
    </row>
    <row r="5" spans="1:71" ht="18" customHeight="1" x14ac:dyDescent="0.3">
      <c r="A5" s="3" t="s">
        <v>19</v>
      </c>
      <c r="B5" s="3"/>
      <c r="C5" s="3"/>
      <c r="D5" s="4">
        <v>35838</v>
      </c>
      <c r="E5" s="3">
        <v>67.5</v>
      </c>
      <c r="F5" s="3">
        <v>139</v>
      </c>
      <c r="G5" s="5">
        <f t="shared" si="0"/>
        <v>63.18181818181818</v>
      </c>
      <c r="H5" s="4">
        <v>43342</v>
      </c>
      <c r="I5" s="5">
        <f t="shared" si="1"/>
        <v>20.55</v>
      </c>
      <c r="J5" s="3">
        <v>90</v>
      </c>
      <c r="K5" s="3">
        <v>90</v>
      </c>
      <c r="L5" s="3">
        <v>90</v>
      </c>
      <c r="M5" s="3">
        <f t="shared" si="2"/>
        <v>180</v>
      </c>
      <c r="N5" s="3">
        <v>5.1100000000000003</v>
      </c>
      <c r="O5" s="3">
        <v>4.99</v>
      </c>
      <c r="P5" s="3">
        <f t="shared" si="3"/>
        <v>10.100000000000001</v>
      </c>
      <c r="Q5" s="3">
        <v>45</v>
      </c>
      <c r="R5" s="3">
        <v>42</v>
      </c>
      <c r="S5" s="3">
        <f t="shared" si="4"/>
        <v>87</v>
      </c>
      <c r="T5" s="3">
        <v>670.35</v>
      </c>
      <c r="U5" s="3">
        <v>639.27</v>
      </c>
      <c r="V5" s="3">
        <f t="shared" si="5"/>
        <v>1309.6199999999999</v>
      </c>
      <c r="W5" s="10">
        <f t="shared" si="6"/>
        <v>5.6777777777777781E-2</v>
      </c>
      <c r="X5" s="10">
        <f t="shared" si="7"/>
        <v>0.5</v>
      </c>
      <c r="Y5" s="10">
        <f t="shared" si="8"/>
        <v>7.4483333333333333</v>
      </c>
      <c r="Z5" s="10">
        <f t="shared" si="9"/>
        <v>5.5444444444444449E-2</v>
      </c>
      <c r="AA5" s="10">
        <f t="shared" si="10"/>
        <v>0.46666666666666667</v>
      </c>
      <c r="AB5" s="10">
        <f t="shared" si="11"/>
        <v>7.1029999999999998</v>
      </c>
      <c r="AC5" s="10">
        <f t="shared" si="12"/>
        <v>5.6111111111111119E-2</v>
      </c>
      <c r="AD5" s="10">
        <f t="shared" si="13"/>
        <v>0.48333333333333334</v>
      </c>
      <c r="AE5" s="10">
        <f t="shared" si="14"/>
        <v>7.2756666666666661</v>
      </c>
      <c r="AF5" s="14">
        <v>48</v>
      </c>
      <c r="AG5" s="14">
        <v>40</v>
      </c>
      <c r="AH5" s="14">
        <v>39</v>
      </c>
      <c r="AI5" s="14">
        <v>45</v>
      </c>
      <c r="AJ5" s="10">
        <f t="shared" si="15"/>
        <v>16.666666666666664</v>
      </c>
      <c r="AK5" s="10">
        <f t="shared" si="16"/>
        <v>18.75</v>
      </c>
      <c r="AL5" s="10">
        <f t="shared" si="17"/>
        <v>-15.384615384615385</v>
      </c>
      <c r="AM5" s="10">
        <f t="shared" si="18"/>
        <v>6.25</v>
      </c>
      <c r="AN5" s="14">
        <v>40</v>
      </c>
      <c r="AO5" s="14">
        <v>37</v>
      </c>
      <c r="AP5" s="14">
        <v>41</v>
      </c>
      <c r="AQ5" s="14">
        <v>36</v>
      </c>
      <c r="AR5" s="10">
        <f t="shared" si="19"/>
        <v>7.5</v>
      </c>
      <c r="AS5" s="10">
        <f t="shared" si="20"/>
        <v>-2.5</v>
      </c>
      <c r="AT5" s="10">
        <f t="shared" si="21"/>
        <v>12.195121951219512</v>
      </c>
      <c r="AU5" s="10">
        <f t="shared" si="22"/>
        <v>10</v>
      </c>
      <c r="AV5" s="5">
        <v>17.5</v>
      </c>
      <c r="AW5" s="5">
        <v>44.45</v>
      </c>
      <c r="AX5" s="5">
        <v>15</v>
      </c>
      <c r="AY5" s="5">
        <f t="shared" si="23"/>
        <v>38.1</v>
      </c>
      <c r="AZ5" s="5">
        <v>15.5</v>
      </c>
      <c r="BA5" s="5">
        <f t="shared" si="24"/>
        <v>39.369999999999997</v>
      </c>
      <c r="BB5" s="5">
        <v>15.5</v>
      </c>
      <c r="BC5" s="5">
        <f t="shared" si="25"/>
        <v>39.369999999999997</v>
      </c>
      <c r="BD5" s="10">
        <f t="shared" si="26"/>
        <v>14.285714285714288</v>
      </c>
      <c r="BE5" s="10">
        <f t="shared" si="27"/>
        <v>11.428571428571439</v>
      </c>
      <c r="BF5" s="10">
        <f t="shared" si="28"/>
        <v>0</v>
      </c>
      <c r="BG5" s="10">
        <f t="shared" si="29"/>
        <v>11.428571428571439</v>
      </c>
      <c r="BH5" s="10">
        <v>0.629</v>
      </c>
      <c r="BI5" s="10">
        <f t="shared" si="30"/>
        <v>937.63224454400927</v>
      </c>
      <c r="BJ5" s="10">
        <v>0.57599999999999996</v>
      </c>
      <c r="BK5" s="10">
        <f t="shared" si="31"/>
        <v>1023.9074337121214</v>
      </c>
      <c r="BL5" s="10">
        <v>0.59299999999999997</v>
      </c>
      <c r="BM5" s="10">
        <f t="shared" si="32"/>
        <v>994.55426950789524</v>
      </c>
      <c r="BN5" s="10">
        <v>0.54100000000000004</v>
      </c>
      <c r="BO5" s="10">
        <f t="shared" si="33"/>
        <v>1090.149134599227</v>
      </c>
      <c r="BP5" s="10">
        <f t="shared" si="34"/>
        <v>-9.2013888888889017</v>
      </c>
      <c r="BQ5" s="3">
        <f t="shared" si="35"/>
        <v>-6.0708263069140056</v>
      </c>
      <c r="BR5" s="3">
        <f t="shared" si="36"/>
        <v>-9.6118299445471163</v>
      </c>
      <c r="BS5" s="3">
        <f t="shared" si="37"/>
        <v>-16.266173752310525</v>
      </c>
    </row>
    <row r="6" spans="1:71" ht="18" customHeight="1" x14ac:dyDescent="0.3">
      <c r="A6" s="3" t="s">
        <v>22</v>
      </c>
      <c r="B6" s="3"/>
      <c r="C6" s="3"/>
      <c r="D6" s="4">
        <v>35780</v>
      </c>
      <c r="E6" s="3">
        <v>70</v>
      </c>
      <c r="F6" s="3">
        <v>167</v>
      </c>
      <c r="G6" s="5">
        <f t="shared" si="0"/>
        <v>75.909090909090907</v>
      </c>
      <c r="H6" s="4">
        <v>43342</v>
      </c>
      <c r="I6" s="5">
        <f t="shared" si="1"/>
        <v>20.705555555555556</v>
      </c>
      <c r="J6" s="3">
        <v>90</v>
      </c>
      <c r="K6" s="3">
        <v>90</v>
      </c>
      <c r="L6" s="3">
        <v>90</v>
      </c>
      <c r="M6" s="3">
        <f t="shared" si="2"/>
        <v>180</v>
      </c>
      <c r="N6" s="3">
        <v>6.11</v>
      </c>
      <c r="O6" s="3">
        <v>5.68</v>
      </c>
      <c r="P6" s="3">
        <f t="shared" si="3"/>
        <v>11.79</v>
      </c>
      <c r="Q6" s="3">
        <v>39</v>
      </c>
      <c r="R6" s="3">
        <v>42</v>
      </c>
      <c r="S6" s="3">
        <f t="shared" si="4"/>
        <v>81</v>
      </c>
      <c r="T6" s="3">
        <v>331.7</v>
      </c>
      <c r="U6" s="3">
        <v>289.8</v>
      </c>
      <c r="V6" s="3">
        <f t="shared" si="5"/>
        <v>621.5</v>
      </c>
      <c r="W6" s="10">
        <f t="shared" si="6"/>
        <v>6.7888888888888888E-2</v>
      </c>
      <c r="X6" s="10">
        <f t="shared" si="7"/>
        <v>0.43333333333333335</v>
      </c>
      <c r="Y6" s="10">
        <f t="shared" si="8"/>
        <v>3.6855555555555553</v>
      </c>
      <c r="Z6" s="10">
        <f t="shared" si="9"/>
        <v>6.3111111111111104E-2</v>
      </c>
      <c r="AA6" s="10">
        <f t="shared" si="10"/>
        <v>0.46666666666666667</v>
      </c>
      <c r="AB6" s="10">
        <f t="shared" si="11"/>
        <v>3.22</v>
      </c>
      <c r="AC6" s="10">
        <f t="shared" si="12"/>
        <v>6.5499999999999989E-2</v>
      </c>
      <c r="AD6" s="10">
        <f t="shared" si="13"/>
        <v>0.45</v>
      </c>
      <c r="AE6" s="10">
        <f t="shared" si="14"/>
        <v>3.4527777777777779</v>
      </c>
      <c r="AF6" s="14">
        <v>54</v>
      </c>
      <c r="AG6" s="14">
        <v>52</v>
      </c>
      <c r="AH6" s="14">
        <v>45</v>
      </c>
      <c r="AI6" s="14">
        <v>44</v>
      </c>
      <c r="AJ6" s="10">
        <f t="shared" si="15"/>
        <v>3.7037037037037033</v>
      </c>
      <c r="AK6" s="10">
        <f t="shared" si="16"/>
        <v>16.666666666666664</v>
      </c>
      <c r="AL6" s="10">
        <f t="shared" si="17"/>
        <v>2.2222222222222223</v>
      </c>
      <c r="AM6" s="10">
        <f t="shared" si="18"/>
        <v>18.518518518518519</v>
      </c>
      <c r="AN6" s="14">
        <v>42</v>
      </c>
      <c r="AO6" s="14">
        <v>36</v>
      </c>
      <c r="AP6" s="14">
        <v>38</v>
      </c>
      <c r="AQ6" s="14">
        <v>31</v>
      </c>
      <c r="AR6" s="10">
        <f t="shared" si="19"/>
        <v>14.285714285714285</v>
      </c>
      <c r="AS6" s="10">
        <f t="shared" si="20"/>
        <v>9.5238095238095237</v>
      </c>
      <c r="AT6" s="10">
        <f t="shared" si="21"/>
        <v>18.421052631578945</v>
      </c>
      <c r="AU6" s="10">
        <f t="shared" si="22"/>
        <v>26.190476190476193</v>
      </c>
      <c r="AV6" s="5">
        <v>16</v>
      </c>
      <c r="AW6" s="5">
        <v>40.64</v>
      </c>
      <c r="AX6" s="5">
        <v>16</v>
      </c>
      <c r="AY6" s="5">
        <f t="shared" si="23"/>
        <v>40.64</v>
      </c>
      <c r="AZ6" s="5">
        <v>16.5</v>
      </c>
      <c r="BA6" s="5">
        <f t="shared" si="24"/>
        <v>41.910000000000004</v>
      </c>
      <c r="BB6" s="5">
        <v>16.5</v>
      </c>
      <c r="BC6" s="5">
        <f t="shared" si="25"/>
        <v>41.910000000000004</v>
      </c>
      <c r="BD6" s="10">
        <f t="shared" si="26"/>
        <v>0</v>
      </c>
      <c r="BE6" s="10">
        <f t="shared" si="27"/>
        <v>-3.1250000000000075</v>
      </c>
      <c r="BF6" s="10">
        <f t="shared" si="28"/>
        <v>0</v>
      </c>
      <c r="BG6" s="10">
        <f t="shared" si="29"/>
        <v>-3.1250000000000075</v>
      </c>
      <c r="BH6" s="10">
        <v>0.55900000000000005</v>
      </c>
      <c r="BI6" s="10">
        <f t="shared" si="30"/>
        <v>1267.5731826313222</v>
      </c>
      <c r="BJ6" s="10">
        <v>0.54100000000000004</v>
      </c>
      <c r="BK6" s="10">
        <f t="shared" si="31"/>
        <v>1309.7475214249707</v>
      </c>
      <c r="BL6" s="10">
        <v>0.55900000000000005</v>
      </c>
      <c r="BM6" s="10">
        <f t="shared" si="32"/>
        <v>1267.5731826313222</v>
      </c>
      <c r="BN6" s="10">
        <v>0.57599999999999996</v>
      </c>
      <c r="BO6" s="10">
        <f t="shared" si="33"/>
        <v>1230.1621685606062</v>
      </c>
      <c r="BP6" s="10">
        <f t="shared" si="34"/>
        <v>-3.3271719038817085</v>
      </c>
      <c r="BQ6" s="3">
        <f t="shared" si="35"/>
        <v>0</v>
      </c>
      <c r="BR6" s="3">
        <f t="shared" si="36"/>
        <v>2.9513888888888777</v>
      </c>
      <c r="BS6" s="3">
        <f t="shared" si="37"/>
        <v>2.9513888888888777</v>
      </c>
    </row>
    <row r="7" spans="1:71" ht="18" customHeight="1" x14ac:dyDescent="0.3">
      <c r="A7" s="3" t="s">
        <v>77</v>
      </c>
      <c r="B7" s="3"/>
      <c r="C7" s="3"/>
      <c r="D7" s="4">
        <v>35645</v>
      </c>
      <c r="E7" s="3">
        <v>67</v>
      </c>
      <c r="F7" s="3">
        <v>147</v>
      </c>
      <c r="G7" s="5">
        <f t="shared" si="0"/>
        <v>66.818181818181813</v>
      </c>
      <c r="H7" s="4">
        <v>43342</v>
      </c>
      <c r="I7" s="5">
        <f t="shared" si="1"/>
        <v>21.074999999999999</v>
      </c>
      <c r="J7" s="3">
        <v>87</v>
      </c>
      <c r="K7" s="3">
        <v>77</v>
      </c>
      <c r="L7" s="3">
        <v>66</v>
      </c>
      <c r="M7" s="3">
        <f t="shared" si="2"/>
        <v>143</v>
      </c>
      <c r="N7" s="3">
        <v>5.91</v>
      </c>
      <c r="O7" s="3">
        <v>5</v>
      </c>
      <c r="P7" s="3">
        <f t="shared" si="3"/>
        <v>10.91</v>
      </c>
      <c r="Q7" s="3">
        <v>46</v>
      </c>
      <c r="R7" s="3">
        <v>35</v>
      </c>
      <c r="S7" s="3">
        <f t="shared" si="4"/>
        <v>81</v>
      </c>
      <c r="T7" s="3">
        <v>1059.3499999999999</v>
      </c>
      <c r="U7" s="3">
        <v>945.78</v>
      </c>
      <c r="V7" s="3">
        <f t="shared" si="5"/>
        <v>2005.1299999999999</v>
      </c>
      <c r="W7" s="10">
        <f t="shared" si="6"/>
        <v>7.6753246753246754E-2</v>
      </c>
      <c r="X7" s="10">
        <f t="shared" si="7"/>
        <v>0.59740259740259738</v>
      </c>
      <c r="Y7" s="10">
        <f t="shared" si="8"/>
        <v>13.757792207792207</v>
      </c>
      <c r="Z7" s="10">
        <f t="shared" si="9"/>
        <v>7.575757575757576E-2</v>
      </c>
      <c r="AA7" s="10">
        <f t="shared" si="10"/>
        <v>0.53030303030303028</v>
      </c>
      <c r="AB7" s="10">
        <f t="shared" si="11"/>
        <v>14.33</v>
      </c>
      <c r="AC7" s="10">
        <f t="shared" si="12"/>
        <v>7.6293706293706298E-2</v>
      </c>
      <c r="AD7" s="10">
        <f t="shared" si="13"/>
        <v>0.56643356643356646</v>
      </c>
      <c r="AE7" s="10">
        <f t="shared" si="14"/>
        <v>14.021888111888112</v>
      </c>
      <c r="AF7" s="14">
        <v>47</v>
      </c>
      <c r="AG7" s="14">
        <v>49</v>
      </c>
      <c r="AH7" s="14">
        <v>43</v>
      </c>
      <c r="AI7" s="14">
        <v>44</v>
      </c>
      <c r="AJ7" s="10">
        <f t="shared" si="15"/>
        <v>-4.2553191489361701</v>
      </c>
      <c r="AK7" s="10">
        <f t="shared" si="16"/>
        <v>8.5106382978723403</v>
      </c>
      <c r="AL7" s="10">
        <f t="shared" si="17"/>
        <v>-2.3255813953488373</v>
      </c>
      <c r="AM7" s="10">
        <f t="shared" si="18"/>
        <v>6.3829787234042552</v>
      </c>
      <c r="AN7" s="14">
        <v>47</v>
      </c>
      <c r="AO7" s="14">
        <v>52</v>
      </c>
      <c r="AP7" s="14">
        <v>53</v>
      </c>
      <c r="AQ7" s="14">
        <v>45</v>
      </c>
      <c r="AR7" s="10">
        <f t="shared" si="19"/>
        <v>-10.638297872340425</v>
      </c>
      <c r="AS7" s="10">
        <f t="shared" si="20"/>
        <v>-12.76595744680851</v>
      </c>
      <c r="AT7" s="10">
        <f t="shared" si="21"/>
        <v>15.09433962264151</v>
      </c>
      <c r="AU7" s="10">
        <f t="shared" si="22"/>
        <v>4.2553191489361701</v>
      </c>
      <c r="AV7" s="5">
        <v>16.5</v>
      </c>
      <c r="AW7" s="5">
        <v>41.91</v>
      </c>
      <c r="AX7" s="5">
        <v>15.5</v>
      </c>
      <c r="AY7" s="5">
        <f t="shared" si="23"/>
        <v>39.369999999999997</v>
      </c>
      <c r="AZ7" s="5">
        <v>15.5</v>
      </c>
      <c r="BA7" s="5">
        <f t="shared" si="24"/>
        <v>39.369999999999997</v>
      </c>
      <c r="BB7" s="5">
        <v>15.5</v>
      </c>
      <c r="BC7" s="5">
        <f t="shared" si="25"/>
        <v>39.369999999999997</v>
      </c>
      <c r="BD7" s="10">
        <f t="shared" si="26"/>
        <v>6.0606060606060597</v>
      </c>
      <c r="BE7" s="10">
        <f t="shared" si="27"/>
        <v>6.0606060606060597</v>
      </c>
      <c r="BF7" s="10">
        <f t="shared" si="28"/>
        <v>0</v>
      </c>
      <c r="BG7" s="10">
        <f t="shared" si="29"/>
        <v>6.0606060606060597</v>
      </c>
      <c r="BH7" s="10">
        <v>0.71599999999999997</v>
      </c>
      <c r="BI7" s="10">
        <f t="shared" si="30"/>
        <v>871.10938293550043</v>
      </c>
      <c r="BJ7" s="10">
        <v>0.59399999999999997</v>
      </c>
      <c r="BK7" s="10">
        <f t="shared" si="31"/>
        <v>1050.0241046831959</v>
      </c>
      <c r="BL7" s="10">
        <v>0.64600000000000002</v>
      </c>
      <c r="BM7" s="10">
        <f t="shared" si="32"/>
        <v>965.50204052913045</v>
      </c>
      <c r="BN7" s="10">
        <v>0.628</v>
      </c>
      <c r="BO7" s="10">
        <f t="shared" si="33"/>
        <v>993.17566589461512</v>
      </c>
      <c r="BP7" s="10">
        <f t="shared" si="34"/>
        <v>-20.538720538720547</v>
      </c>
      <c r="BQ7" s="3">
        <f t="shared" si="35"/>
        <v>-10.835913312693492</v>
      </c>
      <c r="BR7" s="3">
        <f t="shared" si="36"/>
        <v>-2.8662420382165643</v>
      </c>
      <c r="BS7" s="3">
        <f t="shared" si="37"/>
        <v>-14.012738853503182</v>
      </c>
    </row>
    <row r="8" spans="1:71" ht="18" customHeight="1" x14ac:dyDescent="0.3">
      <c r="A8" s="3" t="s">
        <v>21</v>
      </c>
      <c r="B8" s="3"/>
      <c r="C8" s="3"/>
      <c r="D8" s="4">
        <v>36622</v>
      </c>
      <c r="E8" s="3">
        <v>65</v>
      </c>
      <c r="F8" s="3">
        <v>144.5</v>
      </c>
      <c r="G8" s="5">
        <f t="shared" si="0"/>
        <v>65.681818181818173</v>
      </c>
      <c r="H8" s="4">
        <v>43342</v>
      </c>
      <c r="I8" s="5">
        <f t="shared" si="1"/>
        <v>18.399999999999999</v>
      </c>
      <c r="J8" s="3">
        <v>83.5</v>
      </c>
      <c r="K8" s="3">
        <v>76</v>
      </c>
      <c r="L8" s="3">
        <v>82</v>
      </c>
      <c r="M8" s="3">
        <f t="shared" si="2"/>
        <v>158</v>
      </c>
      <c r="N8" s="3">
        <v>4.92</v>
      </c>
      <c r="O8" s="3">
        <v>5.17</v>
      </c>
      <c r="P8" s="3">
        <f t="shared" si="3"/>
        <v>10.09</v>
      </c>
      <c r="Q8" s="3">
        <v>37</v>
      </c>
      <c r="R8" s="3">
        <v>42</v>
      </c>
      <c r="S8" s="3">
        <f t="shared" si="4"/>
        <v>79</v>
      </c>
      <c r="T8" s="3">
        <v>252.82</v>
      </c>
      <c r="U8" s="3">
        <v>212.43</v>
      </c>
      <c r="V8" s="3">
        <f t="shared" si="5"/>
        <v>465.25</v>
      </c>
      <c r="W8" s="10">
        <f t="shared" si="6"/>
        <v>6.4736842105263162E-2</v>
      </c>
      <c r="X8" s="10">
        <f t="shared" si="7"/>
        <v>0.48684210526315791</v>
      </c>
      <c r="Y8" s="10">
        <f t="shared" si="8"/>
        <v>3.3265789473684211</v>
      </c>
      <c r="Z8" s="10">
        <f t="shared" si="9"/>
        <v>6.3048780487804879E-2</v>
      </c>
      <c r="AA8" s="10">
        <f t="shared" si="10"/>
        <v>0.51219512195121952</v>
      </c>
      <c r="AB8" s="10">
        <f t="shared" si="11"/>
        <v>2.5906097560975612</v>
      </c>
      <c r="AC8" s="10">
        <f t="shared" si="12"/>
        <v>6.3860759493670885E-2</v>
      </c>
      <c r="AD8" s="10">
        <f t="shared" si="13"/>
        <v>0.5</v>
      </c>
      <c r="AE8" s="10">
        <f t="shared" si="14"/>
        <v>2.9446202531645569</v>
      </c>
      <c r="AF8" s="14">
        <v>54</v>
      </c>
      <c r="AG8" s="14">
        <v>47</v>
      </c>
      <c r="AH8" s="14">
        <v>43</v>
      </c>
      <c r="AI8" s="14">
        <v>45</v>
      </c>
      <c r="AJ8" s="10">
        <f t="shared" si="15"/>
        <v>12.962962962962962</v>
      </c>
      <c r="AK8" s="10">
        <f t="shared" si="16"/>
        <v>20.37037037037037</v>
      </c>
      <c r="AL8" s="10">
        <f t="shared" si="17"/>
        <v>-4.6511627906976747</v>
      </c>
      <c r="AM8" s="10">
        <f t="shared" si="18"/>
        <v>16.666666666666664</v>
      </c>
      <c r="AN8" s="14">
        <v>48</v>
      </c>
      <c r="AO8" s="14">
        <v>32</v>
      </c>
      <c r="AP8" s="14">
        <v>44</v>
      </c>
      <c r="AQ8" s="14">
        <v>31</v>
      </c>
      <c r="AR8" s="10">
        <f t="shared" si="19"/>
        <v>33.333333333333329</v>
      </c>
      <c r="AS8" s="10">
        <f t="shared" si="20"/>
        <v>8.3333333333333321</v>
      </c>
      <c r="AT8" s="10">
        <f t="shared" si="21"/>
        <v>29.545454545454547</v>
      </c>
      <c r="AU8" s="10">
        <f t="shared" si="22"/>
        <v>35.416666666666671</v>
      </c>
      <c r="AV8" s="5">
        <v>18</v>
      </c>
      <c r="AW8" s="5">
        <v>45.72</v>
      </c>
      <c r="AX8" s="5">
        <v>18</v>
      </c>
      <c r="AY8" s="5">
        <f t="shared" si="23"/>
        <v>45.72</v>
      </c>
      <c r="AZ8" s="5">
        <v>17.5</v>
      </c>
      <c r="BA8" s="5">
        <f t="shared" si="24"/>
        <v>44.45</v>
      </c>
      <c r="BB8" s="5">
        <v>17</v>
      </c>
      <c r="BC8" s="5">
        <f t="shared" si="25"/>
        <v>43.18</v>
      </c>
      <c r="BD8" s="10">
        <f t="shared" si="26"/>
        <v>0</v>
      </c>
      <c r="BE8" s="10">
        <f t="shared" si="27"/>
        <v>2.7777777777777692</v>
      </c>
      <c r="BF8" s="10">
        <f t="shared" si="28"/>
        <v>2.8571428571428639</v>
      </c>
      <c r="BG8" s="10">
        <f t="shared" si="29"/>
        <v>5.5555555555555536</v>
      </c>
      <c r="BH8" s="10">
        <v>0.59399999999999997</v>
      </c>
      <c r="BI8" s="10">
        <f t="shared" si="30"/>
        <v>1032.1665518824609</v>
      </c>
      <c r="BJ8" s="10">
        <v>0.61099999999999999</v>
      </c>
      <c r="BK8" s="10">
        <f t="shared" si="31"/>
        <v>1003.4483335813123</v>
      </c>
      <c r="BL8" s="10">
        <v>0.54100000000000004</v>
      </c>
      <c r="BM8" s="10">
        <f t="shared" si="32"/>
        <v>1133.2845320114266</v>
      </c>
      <c r="BN8" s="10">
        <v>0.50600000000000001</v>
      </c>
      <c r="BO8" s="10">
        <f t="shared" si="33"/>
        <v>1211.6737782968021</v>
      </c>
      <c r="BP8" s="10">
        <f t="shared" si="34"/>
        <v>2.782324058919794</v>
      </c>
      <c r="BQ8" s="3">
        <f t="shared" si="35"/>
        <v>-9.7966728280961171</v>
      </c>
      <c r="BR8" s="3">
        <f t="shared" si="36"/>
        <v>-6.9169960474308443</v>
      </c>
      <c r="BS8" s="3">
        <f t="shared" si="37"/>
        <v>-17.3913043478261</v>
      </c>
    </row>
    <row r="9" spans="1:71" ht="18" customHeight="1" x14ac:dyDescent="0.3">
      <c r="A9" s="3" t="s">
        <v>23</v>
      </c>
      <c r="B9" s="3"/>
      <c r="C9" s="3"/>
      <c r="D9" s="4">
        <v>36039</v>
      </c>
      <c r="E9" s="3">
        <v>65</v>
      </c>
      <c r="F9" s="3">
        <v>125</v>
      </c>
      <c r="G9" s="5">
        <f t="shared" si="0"/>
        <v>56.818181818181813</v>
      </c>
      <c r="H9" s="4">
        <v>43342</v>
      </c>
      <c r="I9" s="5">
        <f t="shared" si="1"/>
        <v>19.997222222222224</v>
      </c>
      <c r="J9" s="3">
        <v>83.5</v>
      </c>
      <c r="K9" s="3">
        <v>72</v>
      </c>
      <c r="L9" s="3">
        <v>65</v>
      </c>
      <c r="M9" s="3">
        <f t="shared" si="2"/>
        <v>137</v>
      </c>
      <c r="N9" s="3">
        <v>4.67</v>
      </c>
      <c r="O9" s="3">
        <v>4.63</v>
      </c>
      <c r="P9" s="3">
        <f t="shared" si="3"/>
        <v>9.3000000000000007</v>
      </c>
      <c r="Q9" s="3">
        <v>37</v>
      </c>
      <c r="R9" s="3">
        <v>42</v>
      </c>
      <c r="S9" s="3">
        <f t="shared" si="4"/>
        <v>79</v>
      </c>
      <c r="T9" s="3">
        <v>398.36</v>
      </c>
      <c r="U9" s="3">
        <v>430.2</v>
      </c>
      <c r="V9" s="3">
        <f t="shared" si="5"/>
        <v>828.56</v>
      </c>
      <c r="W9" s="10">
        <f t="shared" si="6"/>
        <v>6.4861111111111105E-2</v>
      </c>
      <c r="X9" s="10">
        <f t="shared" si="7"/>
        <v>0.51388888888888884</v>
      </c>
      <c r="Y9" s="10">
        <f t="shared" si="8"/>
        <v>5.5327777777777776</v>
      </c>
      <c r="Z9" s="10">
        <f t="shared" si="9"/>
        <v>7.1230769230769223E-2</v>
      </c>
      <c r="AA9" s="10">
        <f t="shared" si="10"/>
        <v>0.64615384615384619</v>
      </c>
      <c r="AB9" s="10">
        <f t="shared" si="11"/>
        <v>6.6184615384615384</v>
      </c>
      <c r="AC9" s="10">
        <f t="shared" si="12"/>
        <v>6.7883211678832128E-2</v>
      </c>
      <c r="AD9" s="10">
        <f t="shared" si="13"/>
        <v>0.57664233576642332</v>
      </c>
      <c r="AE9" s="10">
        <f t="shared" si="14"/>
        <v>6.0478832116788315</v>
      </c>
      <c r="AF9" s="14">
        <v>54</v>
      </c>
      <c r="AG9" s="14">
        <v>55</v>
      </c>
      <c r="AH9" s="14">
        <v>50</v>
      </c>
      <c r="AI9" s="14">
        <v>48</v>
      </c>
      <c r="AJ9" s="10">
        <f t="shared" si="15"/>
        <v>-1.8518518518518516</v>
      </c>
      <c r="AK9" s="10">
        <f t="shared" si="16"/>
        <v>7.4074074074074066</v>
      </c>
      <c r="AL9" s="10">
        <f t="shared" si="17"/>
        <v>4</v>
      </c>
      <c r="AM9" s="10">
        <f t="shared" si="18"/>
        <v>11.111111111111111</v>
      </c>
      <c r="AN9" s="14">
        <v>45</v>
      </c>
      <c r="AO9" s="14">
        <v>42</v>
      </c>
      <c r="AP9" s="14">
        <v>44</v>
      </c>
      <c r="AQ9" s="14">
        <v>41</v>
      </c>
      <c r="AR9" s="10">
        <f t="shared" si="19"/>
        <v>6.666666666666667</v>
      </c>
      <c r="AS9" s="10">
        <f t="shared" si="20"/>
        <v>2.2222222222222223</v>
      </c>
      <c r="AT9" s="10">
        <f t="shared" si="21"/>
        <v>6.8181818181818175</v>
      </c>
      <c r="AU9" s="10">
        <f t="shared" si="22"/>
        <v>8.8888888888888893</v>
      </c>
      <c r="AV9" s="5">
        <v>22</v>
      </c>
      <c r="AW9" s="5">
        <v>55.88</v>
      </c>
      <c r="AX9" s="5">
        <v>19.5</v>
      </c>
      <c r="AY9" s="5">
        <f t="shared" si="23"/>
        <v>49.53</v>
      </c>
      <c r="AZ9" s="5">
        <v>20</v>
      </c>
      <c r="BA9" s="5">
        <f t="shared" si="24"/>
        <v>50.8</v>
      </c>
      <c r="BB9" s="5">
        <v>20.5</v>
      </c>
      <c r="BC9" s="5">
        <f t="shared" si="25"/>
        <v>52.07</v>
      </c>
      <c r="BD9" s="10">
        <f t="shared" si="26"/>
        <v>11.363636363636367</v>
      </c>
      <c r="BE9" s="10">
        <f t="shared" si="27"/>
        <v>9.0909090909090988</v>
      </c>
      <c r="BF9" s="10">
        <f t="shared" si="28"/>
        <v>-2.5000000000000062</v>
      </c>
      <c r="BG9" s="10">
        <f t="shared" si="29"/>
        <v>6.8181818181818219</v>
      </c>
      <c r="BH9" s="10">
        <v>0.52400000000000002</v>
      </c>
      <c r="BI9" s="10">
        <f t="shared" si="30"/>
        <v>1012.1551873698819</v>
      </c>
      <c r="BJ9" s="10">
        <v>0.50600000000000001</v>
      </c>
      <c r="BK9" s="10">
        <f t="shared" si="31"/>
        <v>1048.1607078692057</v>
      </c>
      <c r="BL9" s="10">
        <v>0.48899999999999999</v>
      </c>
      <c r="BM9" s="10">
        <f t="shared" si="32"/>
        <v>1084.5998326826548</v>
      </c>
      <c r="BN9" s="10">
        <v>0.48899999999999999</v>
      </c>
      <c r="BO9" s="10">
        <f t="shared" si="33"/>
        <v>1084.5998326826548</v>
      </c>
      <c r="BP9" s="10">
        <f t="shared" si="34"/>
        <v>-3.5573122529644188</v>
      </c>
      <c r="BQ9" s="3">
        <f t="shared" si="35"/>
        <v>-7.1574642126789501</v>
      </c>
      <c r="BR9" s="3">
        <f t="shared" si="36"/>
        <v>0</v>
      </c>
      <c r="BS9" s="3">
        <f t="shared" si="37"/>
        <v>-7.1574642126789501</v>
      </c>
    </row>
    <row r="10" spans="1:71" ht="18" customHeight="1" x14ac:dyDescent="0.3">
      <c r="A10" s="3" t="s">
        <v>70</v>
      </c>
      <c r="B10" s="3"/>
      <c r="C10" s="3"/>
      <c r="D10" s="4">
        <v>36021</v>
      </c>
      <c r="E10" s="3">
        <v>61</v>
      </c>
      <c r="F10" s="3">
        <v>120</v>
      </c>
      <c r="G10" s="5">
        <f t="shared" si="0"/>
        <v>54.54545454545454</v>
      </c>
      <c r="H10" s="4">
        <v>43370</v>
      </c>
      <c r="I10" s="5">
        <f t="shared" si="1"/>
        <v>20.119444444444444</v>
      </c>
      <c r="J10" s="3">
        <v>82</v>
      </c>
      <c r="K10" s="3">
        <v>45</v>
      </c>
      <c r="L10" s="3">
        <v>34</v>
      </c>
      <c r="M10" s="3">
        <f t="shared" si="2"/>
        <v>79</v>
      </c>
      <c r="N10" s="3">
        <v>3.04</v>
      </c>
      <c r="O10" s="3">
        <v>3.05</v>
      </c>
      <c r="P10" s="3">
        <f t="shared" si="3"/>
        <v>6.09</v>
      </c>
      <c r="Q10" s="3">
        <v>39</v>
      </c>
      <c r="R10" s="3">
        <v>33</v>
      </c>
      <c r="S10" s="3">
        <f t="shared" si="4"/>
        <v>72</v>
      </c>
      <c r="T10" s="3">
        <v>221.17</v>
      </c>
      <c r="U10" s="3">
        <v>256.43</v>
      </c>
      <c r="V10" s="3">
        <f t="shared" si="5"/>
        <v>477.6</v>
      </c>
      <c r="W10" s="10">
        <f t="shared" si="6"/>
        <v>6.7555555555555563E-2</v>
      </c>
      <c r="X10" s="10">
        <f t="shared" si="7"/>
        <v>0.8666666666666667</v>
      </c>
      <c r="Y10" s="10">
        <f t="shared" si="8"/>
        <v>4.9148888888888882</v>
      </c>
      <c r="Z10" s="10">
        <f t="shared" si="9"/>
        <v>8.9705882352941177E-2</v>
      </c>
      <c r="AA10" s="10">
        <f t="shared" si="10"/>
        <v>0.97058823529411764</v>
      </c>
      <c r="AB10" s="10">
        <f t="shared" si="11"/>
        <v>7.5420588235294117</v>
      </c>
      <c r="AC10" s="10">
        <f t="shared" si="12"/>
        <v>7.7088607594936701E-2</v>
      </c>
      <c r="AD10" s="10">
        <f t="shared" si="13"/>
        <v>0.91139240506329111</v>
      </c>
      <c r="AE10" s="10">
        <f t="shared" si="14"/>
        <v>6.0455696202531648</v>
      </c>
      <c r="AF10" s="14">
        <v>51</v>
      </c>
      <c r="AG10" s="14">
        <v>48</v>
      </c>
      <c r="AH10" s="14">
        <v>46</v>
      </c>
      <c r="AI10" s="14">
        <v>50</v>
      </c>
      <c r="AJ10" s="10">
        <f t="shared" si="15"/>
        <v>5.8823529411764701</v>
      </c>
      <c r="AK10" s="10">
        <f t="shared" si="16"/>
        <v>9.8039215686274517</v>
      </c>
      <c r="AL10" s="10">
        <f t="shared" si="17"/>
        <v>-8.695652173913043</v>
      </c>
      <c r="AM10" s="10">
        <f t="shared" si="18"/>
        <v>1.9607843137254901</v>
      </c>
      <c r="AN10" s="14">
        <v>32</v>
      </c>
      <c r="AO10" s="14">
        <v>25</v>
      </c>
      <c r="AP10" s="14">
        <v>31</v>
      </c>
      <c r="AQ10" s="14">
        <v>29</v>
      </c>
      <c r="AR10" s="10">
        <f t="shared" si="19"/>
        <v>21.875</v>
      </c>
      <c r="AS10" s="10">
        <f t="shared" si="20"/>
        <v>3.125</v>
      </c>
      <c r="AT10" s="10">
        <f t="shared" si="21"/>
        <v>6.4516129032258061</v>
      </c>
      <c r="AU10" s="10">
        <f t="shared" si="22"/>
        <v>9.375</v>
      </c>
      <c r="AV10" s="5">
        <v>21</v>
      </c>
      <c r="AW10" s="5">
        <v>53.34</v>
      </c>
      <c r="AX10" s="5">
        <v>21</v>
      </c>
      <c r="AY10" s="5">
        <f t="shared" si="23"/>
        <v>53.34</v>
      </c>
      <c r="AZ10" s="5">
        <v>22</v>
      </c>
      <c r="BA10" s="5">
        <f t="shared" si="24"/>
        <v>55.88</v>
      </c>
      <c r="BB10" s="5">
        <v>21.5</v>
      </c>
      <c r="BC10" s="5">
        <f t="shared" si="25"/>
        <v>54.61</v>
      </c>
      <c r="BD10" s="10">
        <f t="shared" si="26"/>
        <v>0</v>
      </c>
      <c r="BE10" s="10">
        <f t="shared" si="27"/>
        <v>-4.7619047619047601</v>
      </c>
      <c r="BF10" s="10">
        <f t="shared" si="28"/>
        <v>2.2727272727272783</v>
      </c>
      <c r="BG10" s="10">
        <f t="shared" si="29"/>
        <v>-2.3809523809523734</v>
      </c>
      <c r="BH10" s="10">
        <v>0.47099999999999997</v>
      </c>
      <c r="BI10" s="10">
        <f t="shared" si="30"/>
        <v>1081.0075275043428</v>
      </c>
      <c r="BJ10" s="10">
        <v>0.52400000000000002</v>
      </c>
      <c r="BK10" s="10">
        <f t="shared" si="31"/>
        <v>971.66897987508662</v>
      </c>
      <c r="BL10" s="10">
        <v>0.47099999999999997</v>
      </c>
      <c r="BM10" s="10">
        <f t="shared" si="32"/>
        <v>1081.0075275043428</v>
      </c>
      <c r="BN10" s="10">
        <v>0.47099999999999997</v>
      </c>
      <c r="BO10" s="10">
        <f t="shared" si="33"/>
        <v>1081.0075275043428</v>
      </c>
      <c r="BP10" s="10">
        <f t="shared" si="34"/>
        <v>10.114503816793901</v>
      </c>
      <c r="BQ10" s="3">
        <f t="shared" si="35"/>
        <v>0</v>
      </c>
      <c r="BR10" s="3">
        <f t="shared" si="36"/>
        <v>0</v>
      </c>
      <c r="BS10" s="3">
        <f t="shared" si="37"/>
        <v>0</v>
      </c>
    </row>
    <row r="11" spans="1:71" ht="18" customHeight="1" x14ac:dyDescent="0.3">
      <c r="A11" s="3" t="s">
        <v>72</v>
      </c>
      <c r="B11" s="3"/>
      <c r="C11" s="3"/>
      <c r="D11" s="4">
        <v>36126</v>
      </c>
      <c r="E11" s="3">
        <v>62.5</v>
      </c>
      <c r="F11" s="3">
        <v>135.5</v>
      </c>
      <c r="G11" s="5">
        <f t="shared" si="0"/>
        <v>61.590909090909086</v>
      </c>
      <c r="H11" s="4">
        <v>43370</v>
      </c>
      <c r="I11" s="5">
        <f t="shared" si="1"/>
        <v>19.833333333333332</v>
      </c>
      <c r="J11" s="3">
        <v>81</v>
      </c>
      <c r="K11" s="3">
        <v>64</v>
      </c>
      <c r="L11" s="3">
        <v>62</v>
      </c>
      <c r="M11" s="3">
        <f t="shared" si="2"/>
        <v>126</v>
      </c>
      <c r="N11" s="3">
        <v>5.24</v>
      </c>
      <c r="O11" s="3">
        <v>5.21</v>
      </c>
      <c r="P11" s="3">
        <f t="shared" si="3"/>
        <v>10.45</v>
      </c>
      <c r="Q11" s="3">
        <v>28</v>
      </c>
      <c r="R11" s="3">
        <v>41</v>
      </c>
      <c r="S11" s="3">
        <f t="shared" si="4"/>
        <v>69</v>
      </c>
      <c r="T11" s="3">
        <v>627.14</v>
      </c>
      <c r="U11" s="3">
        <v>834.87</v>
      </c>
      <c r="V11" s="3">
        <f t="shared" si="5"/>
        <v>1462.01</v>
      </c>
      <c r="W11" s="10">
        <f t="shared" si="6"/>
        <v>8.1875000000000003E-2</v>
      </c>
      <c r="X11" s="10">
        <f t="shared" si="7"/>
        <v>0.4375</v>
      </c>
      <c r="Y11" s="10">
        <f t="shared" si="8"/>
        <v>9.7990624999999998</v>
      </c>
      <c r="Z11" s="10">
        <f t="shared" si="9"/>
        <v>8.4032258064516127E-2</v>
      </c>
      <c r="AA11" s="10">
        <f t="shared" si="10"/>
        <v>0.66129032258064513</v>
      </c>
      <c r="AB11" s="10">
        <f t="shared" si="11"/>
        <v>13.465645161290322</v>
      </c>
      <c r="AC11" s="10">
        <f t="shared" si="12"/>
        <v>8.2936507936507933E-2</v>
      </c>
      <c r="AD11" s="10">
        <f t="shared" si="13"/>
        <v>0.54761904761904767</v>
      </c>
      <c r="AE11" s="10">
        <f t="shared" si="14"/>
        <v>11.603253968253968</v>
      </c>
      <c r="AF11" s="14">
        <v>44</v>
      </c>
      <c r="AG11" s="14">
        <v>41</v>
      </c>
      <c r="AH11" s="14">
        <v>34</v>
      </c>
      <c r="AI11" s="14">
        <v>43</v>
      </c>
      <c r="AJ11" s="10">
        <f t="shared" si="15"/>
        <v>6.8181818181818175</v>
      </c>
      <c r="AK11" s="10">
        <f t="shared" si="16"/>
        <v>22.727272727272727</v>
      </c>
      <c r="AL11" s="10">
        <f t="shared" si="17"/>
        <v>-26.47058823529412</v>
      </c>
      <c r="AM11" s="10">
        <f t="shared" si="18"/>
        <v>2.2727272727272729</v>
      </c>
      <c r="AN11" s="14">
        <v>37</v>
      </c>
      <c r="AO11" s="14">
        <v>35</v>
      </c>
      <c r="AP11" s="14">
        <v>37</v>
      </c>
      <c r="AQ11" s="14">
        <v>32</v>
      </c>
      <c r="AR11" s="10">
        <f t="shared" si="19"/>
        <v>5.4054054054054053</v>
      </c>
      <c r="AS11" s="10">
        <f t="shared" si="20"/>
        <v>0</v>
      </c>
      <c r="AT11" s="10">
        <f t="shared" si="21"/>
        <v>13.513513513513514</v>
      </c>
      <c r="AU11" s="10">
        <f t="shared" si="22"/>
        <v>13.513513513513514</v>
      </c>
      <c r="AV11" s="5">
        <v>14.5</v>
      </c>
      <c r="AW11" s="5">
        <v>36.83</v>
      </c>
      <c r="AX11" s="5">
        <v>15</v>
      </c>
      <c r="AY11" s="5">
        <f t="shared" si="23"/>
        <v>38.1</v>
      </c>
      <c r="AZ11" s="5">
        <v>14</v>
      </c>
      <c r="BA11" s="5">
        <f t="shared" si="24"/>
        <v>35.56</v>
      </c>
      <c r="BB11" s="5">
        <v>14</v>
      </c>
      <c r="BC11" s="5">
        <f t="shared" si="25"/>
        <v>35.56</v>
      </c>
      <c r="BD11" s="10">
        <f t="shared" si="26"/>
        <v>-3.4482758620689746</v>
      </c>
      <c r="BE11" s="10">
        <f t="shared" si="27"/>
        <v>3.4482758620689551</v>
      </c>
      <c r="BF11" s="10">
        <f t="shared" si="28"/>
        <v>0</v>
      </c>
      <c r="BG11" s="10">
        <f t="shared" si="29"/>
        <v>3.4482758620689551</v>
      </c>
      <c r="BH11" s="10">
        <v>0.55900000000000005</v>
      </c>
      <c r="BI11" s="10">
        <f t="shared" si="30"/>
        <v>1028.480037404456</v>
      </c>
      <c r="BJ11" s="10">
        <v>0.54100000000000004</v>
      </c>
      <c r="BK11" s="10">
        <f t="shared" si="31"/>
        <v>1062.6993362460089</v>
      </c>
      <c r="BL11" s="10">
        <v>0.61099999999999999</v>
      </c>
      <c r="BM11" s="10">
        <f t="shared" si="32"/>
        <v>940.94982145514064</v>
      </c>
      <c r="BN11" s="10">
        <v>0.59299999999999997</v>
      </c>
      <c r="BO11" s="10">
        <f t="shared" si="33"/>
        <v>969.51153610302015</v>
      </c>
      <c r="BP11" s="10">
        <f t="shared" si="34"/>
        <v>-3.3271719038816872</v>
      </c>
      <c r="BQ11" s="3">
        <f t="shared" si="35"/>
        <v>8.5106382978723332</v>
      </c>
      <c r="BR11" s="3">
        <f t="shared" si="36"/>
        <v>-3.0354131534570015</v>
      </c>
      <c r="BS11" s="3">
        <f t="shared" si="37"/>
        <v>5.7335581787520979</v>
      </c>
    </row>
    <row r="12" spans="1:71" ht="18" customHeight="1" x14ac:dyDescent="0.3">
      <c r="A12" s="3" t="s">
        <v>20</v>
      </c>
      <c r="B12" s="3"/>
      <c r="C12" s="3"/>
      <c r="D12" s="4">
        <v>36669</v>
      </c>
      <c r="E12" s="3">
        <v>67</v>
      </c>
      <c r="F12" s="3">
        <v>141.5</v>
      </c>
      <c r="G12" s="5">
        <f t="shared" si="0"/>
        <v>64.318181818181813</v>
      </c>
      <c r="H12" s="4">
        <v>43342</v>
      </c>
      <c r="I12" s="5">
        <f t="shared" si="1"/>
        <v>18.269444444444446</v>
      </c>
      <c r="J12" s="3">
        <v>87</v>
      </c>
      <c r="K12" s="3">
        <v>39</v>
      </c>
      <c r="L12" s="3">
        <v>31</v>
      </c>
      <c r="M12" s="3">
        <f t="shared" si="2"/>
        <v>70</v>
      </c>
      <c r="N12" s="3">
        <v>3.19</v>
      </c>
      <c r="O12" s="3">
        <v>2.95</v>
      </c>
      <c r="P12" s="3">
        <f t="shared" si="3"/>
        <v>6.1400000000000006</v>
      </c>
      <c r="Q12" s="3">
        <v>24</v>
      </c>
      <c r="R12" s="3">
        <v>23</v>
      </c>
      <c r="S12" s="3">
        <f t="shared" si="4"/>
        <v>47</v>
      </c>
      <c r="T12" s="3">
        <v>167.01</v>
      </c>
      <c r="U12" s="3">
        <v>151.25</v>
      </c>
      <c r="V12" s="3">
        <f t="shared" si="5"/>
        <v>318.26</v>
      </c>
      <c r="W12" s="10">
        <f t="shared" si="6"/>
        <v>8.1794871794871798E-2</v>
      </c>
      <c r="X12" s="10">
        <f t="shared" si="7"/>
        <v>0.61538461538461542</v>
      </c>
      <c r="Y12" s="10">
        <f t="shared" si="8"/>
        <v>4.2823076923076924</v>
      </c>
      <c r="Z12" s="10">
        <f t="shared" si="9"/>
        <v>9.5161290322580652E-2</v>
      </c>
      <c r="AA12" s="10">
        <f t="shared" si="10"/>
        <v>0.74193548387096775</v>
      </c>
      <c r="AB12" s="10">
        <f t="shared" si="11"/>
        <v>4.879032258064516</v>
      </c>
      <c r="AC12" s="10">
        <f t="shared" si="12"/>
        <v>8.7714285714285717E-2</v>
      </c>
      <c r="AD12" s="10">
        <f t="shared" si="13"/>
        <v>0.67142857142857137</v>
      </c>
      <c r="AE12" s="10">
        <f t="shared" si="14"/>
        <v>4.5465714285714283</v>
      </c>
      <c r="AF12" s="14">
        <v>57</v>
      </c>
      <c r="AG12" s="14">
        <v>56</v>
      </c>
      <c r="AH12" s="14">
        <v>56</v>
      </c>
      <c r="AI12" s="14">
        <v>50</v>
      </c>
      <c r="AJ12" s="10">
        <f t="shared" si="15"/>
        <v>1.7543859649122806</v>
      </c>
      <c r="AK12" s="10">
        <f t="shared" si="16"/>
        <v>1.7543859649122806</v>
      </c>
      <c r="AL12" s="10">
        <f t="shared" si="17"/>
        <v>10.714285714285714</v>
      </c>
      <c r="AM12" s="10">
        <f t="shared" si="18"/>
        <v>12.280701754385964</v>
      </c>
      <c r="AN12" s="14">
        <v>52</v>
      </c>
      <c r="AO12" s="14">
        <v>58</v>
      </c>
      <c r="AP12" s="14">
        <v>57</v>
      </c>
      <c r="AQ12" s="14">
        <v>45</v>
      </c>
      <c r="AR12" s="10">
        <f t="shared" si="19"/>
        <v>-11.538461538461538</v>
      </c>
      <c r="AS12" s="10">
        <f t="shared" si="20"/>
        <v>-9.6153846153846168</v>
      </c>
      <c r="AT12" s="10">
        <f t="shared" si="21"/>
        <v>21.052631578947366</v>
      </c>
      <c r="AU12" s="10">
        <f t="shared" si="22"/>
        <v>13.461538461538462</v>
      </c>
      <c r="AV12" s="5">
        <v>19</v>
      </c>
      <c r="AW12" s="5">
        <v>48.26</v>
      </c>
      <c r="AX12" s="5">
        <v>18</v>
      </c>
      <c r="AY12" s="5">
        <f t="shared" si="23"/>
        <v>45.72</v>
      </c>
      <c r="AZ12" s="5">
        <v>18</v>
      </c>
      <c r="BA12" s="5">
        <f t="shared" si="24"/>
        <v>45.72</v>
      </c>
      <c r="BB12" s="5">
        <v>19.5</v>
      </c>
      <c r="BC12" s="5">
        <f t="shared" si="25"/>
        <v>49.53</v>
      </c>
      <c r="BD12" s="10">
        <f t="shared" si="26"/>
        <v>5.2631578947368407</v>
      </c>
      <c r="BE12" s="10">
        <f t="shared" si="27"/>
        <v>5.2631578947368407</v>
      </c>
      <c r="BF12" s="10">
        <f t="shared" si="28"/>
        <v>-8.3333333333333393</v>
      </c>
      <c r="BG12" s="10">
        <f t="shared" si="29"/>
        <v>-2.6315789473684275</v>
      </c>
      <c r="BH12" s="10">
        <v>0.50700000000000001</v>
      </c>
      <c r="BI12" s="10">
        <f t="shared" si="30"/>
        <v>1184.1776492738031</v>
      </c>
      <c r="BJ12" s="10">
        <v>0.57599999999999996</v>
      </c>
      <c r="BK12" s="10">
        <f t="shared" si="31"/>
        <v>1042.323035037879</v>
      </c>
      <c r="BL12" s="10">
        <v>0.52300000000000002</v>
      </c>
      <c r="BM12" s="10">
        <f t="shared" si="32"/>
        <v>1147.9504171736485</v>
      </c>
      <c r="BN12" s="10">
        <v>0.48899999999999999</v>
      </c>
      <c r="BO12" s="10">
        <f t="shared" si="33"/>
        <v>1227.7670105967652</v>
      </c>
      <c r="BP12" s="10">
        <f t="shared" si="34"/>
        <v>11.97916666666665</v>
      </c>
      <c r="BQ12" s="3">
        <f t="shared" si="35"/>
        <v>3.0592734225621467</v>
      </c>
      <c r="BR12" s="3">
        <f t="shared" si="36"/>
        <v>-6.9529652351738305</v>
      </c>
      <c r="BS12" s="3">
        <f t="shared" si="37"/>
        <v>-3.6809815950920242</v>
      </c>
    </row>
    <row r="13" spans="1:71" ht="18" customHeight="1" x14ac:dyDescent="0.3">
      <c r="A13" s="3" t="s">
        <v>75</v>
      </c>
      <c r="B13" s="3"/>
      <c r="C13" s="3"/>
      <c r="D13" s="4">
        <v>36029</v>
      </c>
      <c r="E13" s="3">
        <v>67</v>
      </c>
      <c r="F13" s="3">
        <v>162</v>
      </c>
      <c r="G13" s="5">
        <f t="shared" si="0"/>
        <v>73.636363636363626</v>
      </c>
      <c r="H13" s="4">
        <v>43370</v>
      </c>
      <c r="I13" s="5">
        <f t="shared" si="1"/>
        <v>20.097222222222221</v>
      </c>
      <c r="J13" s="3">
        <v>84.5</v>
      </c>
      <c r="K13" s="3">
        <v>28</v>
      </c>
      <c r="L13" s="3">
        <v>21</v>
      </c>
      <c r="M13" s="3">
        <f t="shared" si="2"/>
        <v>49</v>
      </c>
      <c r="N13" s="3">
        <v>2.5099999999999998</v>
      </c>
      <c r="O13" s="3">
        <v>2.35</v>
      </c>
      <c r="P13" s="3">
        <f t="shared" si="3"/>
        <v>4.8599999999999994</v>
      </c>
      <c r="Q13" s="3">
        <v>19</v>
      </c>
      <c r="R13" s="3">
        <v>18</v>
      </c>
      <c r="S13" s="3">
        <f t="shared" si="4"/>
        <v>37</v>
      </c>
      <c r="T13" s="3">
        <v>106.02</v>
      </c>
      <c r="U13" s="3">
        <v>92.44</v>
      </c>
      <c r="V13" s="3">
        <f t="shared" si="5"/>
        <v>198.45999999999998</v>
      </c>
      <c r="W13" s="10">
        <f t="shared" si="6"/>
        <v>8.9642857142857135E-2</v>
      </c>
      <c r="X13" s="10">
        <f t="shared" si="7"/>
        <v>0.6785714285714286</v>
      </c>
      <c r="Y13" s="10">
        <f t="shared" si="8"/>
        <v>3.7864285714285715</v>
      </c>
      <c r="Z13" s="10">
        <f t="shared" si="9"/>
        <v>0.11190476190476191</v>
      </c>
      <c r="AA13" s="10">
        <f t="shared" si="10"/>
        <v>0.8571428571428571</v>
      </c>
      <c r="AB13" s="10">
        <f t="shared" si="11"/>
        <v>4.4019047619047615</v>
      </c>
      <c r="AC13" s="10">
        <f t="shared" si="12"/>
        <v>9.9183673469387737E-2</v>
      </c>
      <c r="AD13" s="10">
        <f t="shared" si="13"/>
        <v>0.75510204081632648</v>
      </c>
      <c r="AE13" s="10">
        <f t="shared" si="14"/>
        <v>4.0502040816326526</v>
      </c>
      <c r="AF13" s="14">
        <v>64</v>
      </c>
      <c r="AG13" s="14">
        <v>62</v>
      </c>
      <c r="AH13" s="14">
        <v>59</v>
      </c>
      <c r="AI13" s="14">
        <v>66</v>
      </c>
      <c r="AJ13" s="10">
        <f t="shared" si="15"/>
        <v>3.125</v>
      </c>
      <c r="AK13" s="10">
        <f t="shared" si="16"/>
        <v>7.8125</v>
      </c>
      <c r="AL13" s="10">
        <f t="shared" si="17"/>
        <v>-11.864406779661017</v>
      </c>
      <c r="AM13" s="10">
        <f t="shared" si="18"/>
        <v>-3.125</v>
      </c>
      <c r="AN13" s="14">
        <v>36</v>
      </c>
      <c r="AO13" s="14">
        <v>44</v>
      </c>
      <c r="AP13" s="14">
        <v>43</v>
      </c>
      <c r="AQ13" s="14">
        <v>41</v>
      </c>
      <c r="AR13" s="10">
        <f t="shared" si="19"/>
        <v>-22.222222222222221</v>
      </c>
      <c r="AS13" s="10">
        <f t="shared" si="20"/>
        <v>-19.444444444444446</v>
      </c>
      <c r="AT13" s="10">
        <f t="shared" si="21"/>
        <v>4.6511627906976747</v>
      </c>
      <c r="AU13" s="10">
        <f t="shared" si="22"/>
        <v>-13.888888888888889</v>
      </c>
      <c r="AV13" s="5">
        <v>19.5</v>
      </c>
      <c r="AW13" s="5">
        <v>49.53</v>
      </c>
      <c r="AX13" s="5">
        <v>21</v>
      </c>
      <c r="AY13" s="5">
        <f t="shared" si="23"/>
        <v>53.34</v>
      </c>
      <c r="AZ13" s="5">
        <v>20.5</v>
      </c>
      <c r="BA13" s="5">
        <f t="shared" si="24"/>
        <v>52.07</v>
      </c>
      <c r="BB13" s="5">
        <v>20</v>
      </c>
      <c r="BC13" s="5">
        <f t="shared" si="25"/>
        <v>50.8</v>
      </c>
      <c r="BD13" s="10">
        <f t="shared" si="26"/>
        <v>-7.692307692307697</v>
      </c>
      <c r="BE13" s="10">
        <f t="shared" si="27"/>
        <v>-5.1282051282051269</v>
      </c>
      <c r="BF13" s="10">
        <f t="shared" si="28"/>
        <v>2.4390243902439086</v>
      </c>
      <c r="BG13" s="10">
        <f t="shared" si="29"/>
        <v>-2.5641025641025559</v>
      </c>
      <c r="BH13" s="10">
        <v>0.54100000000000004</v>
      </c>
      <c r="BI13" s="10">
        <f t="shared" si="30"/>
        <v>1270.5335237775164</v>
      </c>
      <c r="BJ13" s="10">
        <v>0.61099999999999999</v>
      </c>
      <c r="BK13" s="10">
        <f t="shared" si="31"/>
        <v>1124.9732182710907</v>
      </c>
      <c r="BL13" s="10">
        <v>0.55900000000000005</v>
      </c>
      <c r="BM13" s="10">
        <f t="shared" si="32"/>
        <v>1229.6218897381686</v>
      </c>
      <c r="BN13" s="10">
        <v>0.52400000000000002</v>
      </c>
      <c r="BO13" s="10">
        <f t="shared" si="33"/>
        <v>1311.7531228313671</v>
      </c>
      <c r="BP13" s="10">
        <f t="shared" si="34"/>
        <v>11.456628477905069</v>
      </c>
      <c r="BQ13" s="3">
        <f t="shared" si="35"/>
        <v>3.2200357781753266</v>
      </c>
      <c r="BR13" s="3">
        <f t="shared" si="36"/>
        <v>-6.6793893129771158</v>
      </c>
      <c r="BS13" s="3">
        <f t="shared" si="37"/>
        <v>-3.2442748091603071</v>
      </c>
    </row>
    <row r="14" spans="1:71" ht="18" customHeight="1" x14ac:dyDescent="0.3">
      <c r="A14" s="3" t="s">
        <v>18</v>
      </c>
      <c r="B14" s="3"/>
      <c r="C14" s="3"/>
      <c r="D14" s="4">
        <v>35650</v>
      </c>
      <c r="E14" s="3">
        <v>68.5</v>
      </c>
      <c r="F14" s="3">
        <v>150</v>
      </c>
      <c r="G14" s="5">
        <f t="shared" si="0"/>
        <v>68.181818181818173</v>
      </c>
      <c r="H14" s="4">
        <v>43342</v>
      </c>
      <c r="I14" s="5">
        <f t="shared" si="1"/>
        <v>21.06111111111111</v>
      </c>
      <c r="J14" s="3">
        <v>90</v>
      </c>
      <c r="K14" s="3">
        <v>24</v>
      </c>
      <c r="L14" s="3">
        <v>37</v>
      </c>
      <c r="M14" s="3">
        <f t="shared" si="2"/>
        <v>61</v>
      </c>
      <c r="N14" s="3">
        <v>2.23</v>
      </c>
      <c r="O14" s="3">
        <v>2.81</v>
      </c>
      <c r="P14" s="3">
        <f t="shared" si="3"/>
        <v>5.04</v>
      </c>
      <c r="Q14" s="3">
        <v>16</v>
      </c>
      <c r="R14" s="3">
        <v>17</v>
      </c>
      <c r="S14" s="3">
        <f t="shared" si="4"/>
        <v>33</v>
      </c>
      <c r="T14" s="3">
        <v>79.790000000000006</v>
      </c>
      <c r="U14" s="3">
        <v>87.91</v>
      </c>
      <c r="V14" s="3">
        <f t="shared" si="5"/>
        <v>167.7</v>
      </c>
      <c r="W14" s="10">
        <f t="shared" si="6"/>
        <v>9.2916666666666661E-2</v>
      </c>
      <c r="X14" s="10">
        <f t="shared" si="7"/>
        <v>0.66666666666666663</v>
      </c>
      <c r="Y14" s="10">
        <f t="shared" si="8"/>
        <v>3.3245833333333334</v>
      </c>
      <c r="Z14" s="10">
        <f t="shared" si="9"/>
        <v>7.5945945945945947E-2</v>
      </c>
      <c r="AA14" s="10">
        <f t="shared" si="10"/>
        <v>0.45945945945945948</v>
      </c>
      <c r="AB14" s="10">
        <f t="shared" si="11"/>
        <v>2.3759459459459458</v>
      </c>
      <c r="AC14" s="10">
        <f t="shared" si="12"/>
        <v>8.2622950819672136E-2</v>
      </c>
      <c r="AD14" s="10">
        <f t="shared" si="13"/>
        <v>0.54098360655737709</v>
      </c>
      <c r="AE14" s="10">
        <f t="shared" si="14"/>
        <v>2.7491803278688525</v>
      </c>
      <c r="AF14" s="14">
        <v>40</v>
      </c>
      <c r="AG14" s="15"/>
      <c r="AH14" s="15"/>
      <c r="AI14" s="15"/>
      <c r="AJ14" s="10"/>
      <c r="AK14" s="10"/>
      <c r="AL14" s="10"/>
      <c r="AM14" s="10"/>
      <c r="AN14" s="14"/>
      <c r="AO14" s="15"/>
      <c r="AP14" s="15"/>
      <c r="AQ14" s="15"/>
      <c r="AR14" s="10"/>
      <c r="AS14" s="10"/>
      <c r="AT14" s="10"/>
      <c r="AU14" s="10"/>
      <c r="AV14" s="5">
        <v>18</v>
      </c>
      <c r="AW14" s="5">
        <v>45.72</v>
      </c>
      <c r="AX14" s="5">
        <v>17.5</v>
      </c>
      <c r="AY14" s="5">
        <f t="shared" si="23"/>
        <v>44.45</v>
      </c>
      <c r="AZ14" s="5">
        <v>17.5</v>
      </c>
      <c r="BA14" s="5">
        <f t="shared" si="24"/>
        <v>44.45</v>
      </c>
      <c r="BB14" s="5">
        <v>18</v>
      </c>
      <c r="BC14" s="5">
        <f t="shared" si="25"/>
        <v>45.72</v>
      </c>
      <c r="BD14" s="10">
        <f t="shared" si="26"/>
        <v>2.7777777777777692</v>
      </c>
      <c r="BE14" s="10">
        <f t="shared" si="27"/>
        <v>2.7777777777777692</v>
      </c>
      <c r="BF14" s="10">
        <f t="shared" si="28"/>
        <v>-2.8571428571428479</v>
      </c>
      <c r="BG14" s="10">
        <f t="shared" si="29"/>
        <v>0</v>
      </c>
      <c r="BH14" s="10">
        <v>0.55900000000000005</v>
      </c>
      <c r="BI14" s="10">
        <f t="shared" si="30"/>
        <v>1138.5387867946006</v>
      </c>
      <c r="BJ14" s="10">
        <v>0.59399999999999997</v>
      </c>
      <c r="BK14" s="10">
        <f t="shared" si="31"/>
        <v>1071.4531680440771</v>
      </c>
      <c r="BL14" s="10">
        <v>0.54100000000000004</v>
      </c>
      <c r="BM14" s="10">
        <f t="shared" si="32"/>
        <v>1176.4199294236262</v>
      </c>
      <c r="BN14" s="10">
        <v>0.55900000000000005</v>
      </c>
      <c r="BO14" s="10">
        <f t="shared" si="33"/>
        <v>1138.5387867946006</v>
      </c>
      <c r="BP14" s="10">
        <f t="shared" si="34"/>
        <v>5.8922558922558839</v>
      </c>
      <c r="BQ14" s="3">
        <f t="shared" si="35"/>
        <v>-3.3271719038817058</v>
      </c>
      <c r="BR14" s="3">
        <f t="shared" si="36"/>
        <v>3.2200357781753182</v>
      </c>
      <c r="BS14" s="3">
        <f t="shared" si="37"/>
        <v>0</v>
      </c>
    </row>
    <row r="15" spans="1:71" ht="18" customHeight="1" x14ac:dyDescent="0.3">
      <c r="A15" s="3" t="s">
        <v>69</v>
      </c>
      <c r="B15" s="3"/>
      <c r="C15" s="3"/>
      <c r="D15" s="4">
        <v>36361</v>
      </c>
      <c r="E15" s="3">
        <v>66.5</v>
      </c>
      <c r="F15" s="3">
        <v>136.5</v>
      </c>
      <c r="G15" s="5">
        <f t="shared" si="0"/>
        <v>62.04545454545454</v>
      </c>
      <c r="H15" s="4">
        <v>43370</v>
      </c>
      <c r="I15" s="5">
        <f t="shared" si="1"/>
        <v>19.18611111111111</v>
      </c>
      <c r="J15" s="3">
        <v>87</v>
      </c>
      <c r="K15" s="3">
        <v>47</v>
      </c>
      <c r="L15" s="3">
        <v>13</v>
      </c>
      <c r="M15" s="3">
        <f t="shared" si="2"/>
        <v>60</v>
      </c>
      <c r="N15" s="3">
        <v>3.62</v>
      </c>
      <c r="O15" s="3"/>
      <c r="P15" s="3">
        <f t="shared" si="3"/>
        <v>3.62</v>
      </c>
      <c r="Q15" s="3">
        <v>30</v>
      </c>
      <c r="R15" s="3"/>
      <c r="S15" s="3">
        <f t="shared" si="4"/>
        <v>30</v>
      </c>
      <c r="T15" s="3">
        <v>168.83</v>
      </c>
      <c r="U15" s="3"/>
      <c r="V15" s="3">
        <f t="shared" si="5"/>
        <v>168.83</v>
      </c>
      <c r="W15" s="10">
        <f t="shared" si="6"/>
        <v>7.7021276595744689E-2</v>
      </c>
      <c r="X15" s="10">
        <f t="shared" si="7"/>
        <v>0.63829787234042556</v>
      </c>
      <c r="Y15" s="10">
        <f t="shared" si="8"/>
        <v>3.5921276595744684</v>
      </c>
      <c r="Z15" s="10">
        <f t="shared" si="9"/>
        <v>0</v>
      </c>
      <c r="AA15" s="10">
        <f t="shared" si="10"/>
        <v>0</v>
      </c>
      <c r="AB15" s="10">
        <f t="shared" si="11"/>
        <v>0</v>
      </c>
      <c r="AC15" s="10">
        <f t="shared" si="12"/>
        <v>6.0333333333333336E-2</v>
      </c>
      <c r="AD15" s="10">
        <f t="shared" si="13"/>
        <v>0.5</v>
      </c>
      <c r="AE15" s="10">
        <f t="shared" si="14"/>
        <v>2.8138333333333336</v>
      </c>
      <c r="AF15" s="14">
        <v>57</v>
      </c>
      <c r="AG15" s="14">
        <v>46</v>
      </c>
      <c r="AH15" s="14"/>
      <c r="AI15" s="14"/>
      <c r="AJ15" s="10">
        <f t="shared" ref="AJ15:AJ24" si="38">(AF15-AG15)/AF15*100</f>
        <v>19.298245614035086</v>
      </c>
      <c r="AK15" s="10"/>
      <c r="AL15" s="10"/>
      <c r="AM15" s="10"/>
      <c r="AN15" s="14">
        <v>41</v>
      </c>
      <c r="AO15" s="14">
        <v>38</v>
      </c>
      <c r="AP15" s="14"/>
      <c r="AQ15" s="14"/>
      <c r="AR15" s="10">
        <f t="shared" ref="AR15:AR24" si="39">(AN15-AO15)/AN15*100</f>
        <v>7.3170731707317067</v>
      </c>
      <c r="AS15" s="10"/>
      <c r="AT15" s="10"/>
      <c r="AU15" s="10"/>
      <c r="AV15" s="5">
        <v>16.5</v>
      </c>
      <c r="AW15" s="5">
        <v>41.91</v>
      </c>
      <c r="AX15" s="5"/>
      <c r="AY15" s="5"/>
      <c r="AZ15" s="5"/>
      <c r="BA15" s="5"/>
      <c r="BB15" s="5"/>
      <c r="BC15" s="5"/>
      <c r="BD15" s="10"/>
      <c r="BE15" s="10"/>
      <c r="BF15" s="10"/>
      <c r="BG15" s="10"/>
      <c r="BH15" s="10">
        <v>0.55800000000000005</v>
      </c>
      <c r="BI15" s="10">
        <f t="shared" si="30"/>
        <v>1037.9270527859235</v>
      </c>
      <c r="BJ15" s="10"/>
      <c r="BK15" s="10"/>
      <c r="BL15" s="10"/>
      <c r="BM15" s="10"/>
      <c r="BN15" s="10"/>
      <c r="BO15" s="10"/>
      <c r="BP15" s="10"/>
      <c r="BQ15" s="3"/>
      <c r="BR15" s="3"/>
      <c r="BS15" s="3"/>
    </row>
    <row r="16" spans="1:71" ht="18" customHeight="1" x14ac:dyDescent="0.3">
      <c r="A16" s="3" t="s">
        <v>74</v>
      </c>
      <c r="B16" s="3"/>
      <c r="C16" s="3"/>
      <c r="D16" s="4">
        <v>35738</v>
      </c>
      <c r="E16" s="3">
        <v>66</v>
      </c>
      <c r="F16" s="3">
        <v>132</v>
      </c>
      <c r="G16" s="5">
        <f t="shared" si="0"/>
        <v>59.999999999999993</v>
      </c>
      <c r="H16" s="4">
        <v>43370</v>
      </c>
      <c r="I16" s="5">
        <f t="shared" si="1"/>
        <v>20.897222222222222</v>
      </c>
      <c r="J16" s="3">
        <v>88</v>
      </c>
      <c r="K16" s="3">
        <v>27</v>
      </c>
      <c r="L16" s="3">
        <v>0</v>
      </c>
      <c r="M16" s="3">
        <f t="shared" si="2"/>
        <v>27</v>
      </c>
      <c r="N16" s="3">
        <v>2.5299999999999998</v>
      </c>
      <c r="O16" s="3"/>
      <c r="P16" s="3">
        <f t="shared" si="3"/>
        <v>2.5299999999999998</v>
      </c>
      <c r="Q16" s="3">
        <v>25</v>
      </c>
      <c r="R16" s="3"/>
      <c r="S16" s="3">
        <f t="shared" si="4"/>
        <v>25</v>
      </c>
      <c r="T16" s="3">
        <v>161.12</v>
      </c>
      <c r="U16" s="3"/>
      <c r="V16" s="3">
        <f t="shared" si="5"/>
        <v>161.12</v>
      </c>
      <c r="W16" s="10">
        <f t="shared" si="6"/>
        <v>9.3703703703703692E-2</v>
      </c>
      <c r="X16" s="10">
        <f t="shared" si="7"/>
        <v>0.92592592592592593</v>
      </c>
      <c r="Y16" s="10">
        <f t="shared" si="8"/>
        <v>5.9674074074074079</v>
      </c>
      <c r="Z16" s="10"/>
      <c r="AA16" s="10"/>
      <c r="AB16" s="10"/>
      <c r="AC16" s="10">
        <f t="shared" si="12"/>
        <v>9.3703703703703692E-2</v>
      </c>
      <c r="AD16" s="10">
        <f t="shared" si="13"/>
        <v>0.92592592592592593</v>
      </c>
      <c r="AE16" s="10">
        <f t="shared" si="14"/>
        <v>5.9674074074074079</v>
      </c>
      <c r="AF16" s="14">
        <v>52</v>
      </c>
      <c r="AG16" s="14">
        <v>51</v>
      </c>
      <c r="AH16" s="14"/>
      <c r="AI16" s="14"/>
      <c r="AJ16" s="10">
        <f t="shared" si="38"/>
        <v>1.9230769230769231</v>
      </c>
      <c r="AK16" s="10"/>
      <c r="AL16" s="10"/>
      <c r="AM16" s="10"/>
      <c r="AN16" s="14">
        <v>42</v>
      </c>
      <c r="AO16" s="14">
        <v>42</v>
      </c>
      <c r="AP16" s="14"/>
      <c r="AQ16" s="14"/>
      <c r="AR16" s="10">
        <f t="shared" si="39"/>
        <v>0</v>
      </c>
      <c r="AS16" s="10"/>
      <c r="AT16" s="10"/>
      <c r="AU16" s="10"/>
      <c r="AV16" s="5">
        <v>15</v>
      </c>
      <c r="AW16" s="5">
        <v>38.1</v>
      </c>
      <c r="AX16" s="5">
        <v>15.5</v>
      </c>
      <c r="AY16" s="5">
        <f t="shared" ref="AY16:AY24" si="40">AX16*2.54</f>
        <v>39.369999999999997</v>
      </c>
      <c r="AZ16" s="5"/>
      <c r="BA16" s="5"/>
      <c r="BB16" s="5"/>
      <c r="BC16" s="5"/>
      <c r="BD16" s="10">
        <f t="shared" ref="BD16:BD23" si="41">(AW16-AY16)/AW16*100</f>
        <v>-3.3333333333333228</v>
      </c>
      <c r="BE16" s="10"/>
      <c r="BF16" s="10"/>
      <c r="BG16" s="10"/>
      <c r="BH16" s="10">
        <v>0.61199999999999999</v>
      </c>
      <c r="BI16" s="10">
        <f t="shared" si="30"/>
        <v>915.14705882352951</v>
      </c>
      <c r="BJ16" s="10">
        <v>0.59399999999999997</v>
      </c>
      <c r="BK16" s="10">
        <f>G16*9.8*0.9525/BJ16</f>
        <v>942.87878787878799</v>
      </c>
      <c r="BL16" s="10"/>
      <c r="BM16" s="10"/>
      <c r="BN16" s="10"/>
      <c r="BO16" s="10"/>
      <c r="BP16" s="10">
        <f>(BI16-BK16)/BI16*100</f>
        <v>-3.0303030303030316</v>
      </c>
      <c r="BQ16" s="3"/>
      <c r="BR16" s="3"/>
      <c r="BS16" s="3"/>
    </row>
    <row r="17" spans="1:71" ht="18" customHeight="1" x14ac:dyDescent="0.3">
      <c r="A17" s="3" t="s">
        <v>56</v>
      </c>
      <c r="B17" s="3"/>
      <c r="C17" s="3"/>
      <c r="D17" s="4">
        <v>35894</v>
      </c>
      <c r="E17" s="3">
        <v>62</v>
      </c>
      <c r="F17" s="3">
        <v>121</v>
      </c>
      <c r="G17" s="5">
        <f t="shared" si="0"/>
        <v>54.999999999999993</v>
      </c>
      <c r="H17" s="4">
        <v>43383</v>
      </c>
      <c r="I17" s="5">
        <f t="shared" si="1"/>
        <v>20.502777777777776</v>
      </c>
      <c r="J17" s="3">
        <v>81</v>
      </c>
      <c r="K17" s="3">
        <v>0</v>
      </c>
      <c r="L17" s="3">
        <v>0</v>
      </c>
      <c r="M17" s="3">
        <f t="shared" si="2"/>
        <v>0</v>
      </c>
      <c r="N17" s="3">
        <f t="shared" ref="N17:O24" si="42">L17+M17</f>
        <v>0</v>
      </c>
      <c r="O17" s="3">
        <f t="shared" si="42"/>
        <v>0</v>
      </c>
      <c r="P17" s="3">
        <f t="shared" si="3"/>
        <v>0</v>
      </c>
      <c r="Q17" s="3">
        <f t="shared" ref="Q17:R24" si="43">O17+P17</f>
        <v>0</v>
      </c>
      <c r="R17" s="3">
        <f t="shared" si="43"/>
        <v>0</v>
      </c>
      <c r="S17" s="3">
        <f t="shared" si="4"/>
        <v>0</v>
      </c>
      <c r="T17" s="3">
        <f t="shared" ref="T17:U24" si="44">R17+S17</f>
        <v>0</v>
      </c>
      <c r="U17" s="3">
        <f t="shared" si="44"/>
        <v>0</v>
      </c>
      <c r="V17" s="3">
        <f t="shared" si="5"/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4">
        <v>59</v>
      </c>
      <c r="AG17" s="14">
        <v>61</v>
      </c>
      <c r="AH17" s="14">
        <v>56</v>
      </c>
      <c r="AI17" s="14">
        <v>57</v>
      </c>
      <c r="AJ17" s="10">
        <f t="shared" si="38"/>
        <v>-3.3898305084745761</v>
      </c>
      <c r="AK17" s="10">
        <f t="shared" ref="AK17:AK23" si="45">(AF17-AH17)/AF17*100</f>
        <v>5.0847457627118651</v>
      </c>
      <c r="AL17" s="10">
        <f t="shared" ref="AL17:AL23" si="46">(AH17-AI17)/AH17*100</f>
        <v>-1.7857142857142856</v>
      </c>
      <c r="AM17" s="10">
        <f t="shared" ref="AM17:AM23" si="47">(AF17-AI17)/AF17*100</f>
        <v>3.3898305084745761</v>
      </c>
      <c r="AN17" s="14">
        <v>48</v>
      </c>
      <c r="AO17" s="14">
        <v>47</v>
      </c>
      <c r="AP17" s="14">
        <v>46</v>
      </c>
      <c r="AQ17" s="14">
        <v>42</v>
      </c>
      <c r="AR17" s="10">
        <f t="shared" si="39"/>
        <v>2.083333333333333</v>
      </c>
      <c r="AS17" s="10">
        <f t="shared" ref="AS17:AS23" si="48">(AN17-AP17)/AN17*100</f>
        <v>4.1666666666666661</v>
      </c>
      <c r="AT17" s="10">
        <f t="shared" ref="AT17:AT23" si="49">(AP17-AQ17)/AP17*100</f>
        <v>8.695652173913043</v>
      </c>
      <c r="AU17" s="10">
        <f t="shared" ref="AU17:AU23" si="50">(AN17-AQ17)/AN17*100</f>
        <v>12.5</v>
      </c>
      <c r="AV17" s="5">
        <v>19.5</v>
      </c>
      <c r="AW17" s="5">
        <v>49.53</v>
      </c>
      <c r="AX17" s="5">
        <v>20</v>
      </c>
      <c r="AY17" s="5">
        <f t="shared" si="40"/>
        <v>50.8</v>
      </c>
      <c r="AZ17" s="5">
        <v>20.5</v>
      </c>
      <c r="BA17" s="5">
        <f t="shared" ref="BA17:BA23" si="51">AZ17*2.54</f>
        <v>52.07</v>
      </c>
      <c r="BB17" s="5">
        <v>22.5</v>
      </c>
      <c r="BC17" s="5">
        <f t="shared" ref="BC17:BC23" si="52">BB17*2.54</f>
        <v>57.15</v>
      </c>
      <c r="BD17" s="10">
        <f t="shared" si="41"/>
        <v>-2.5641025641025559</v>
      </c>
      <c r="BE17" s="10">
        <f t="shared" ref="BE17:BE23" si="53">(AW17-BA17)/AW17*100</f>
        <v>-5.1282051282051269</v>
      </c>
      <c r="BF17" s="10">
        <f t="shared" ref="BF17:BF23" si="54">(BA17-BC17)/BA17*100</f>
        <v>-9.756097560975606</v>
      </c>
      <c r="BG17" s="10">
        <f t="shared" ref="BG17:BG23" si="55">(AW17-BC17)/AW17*100</f>
        <v>-15.38461538461538</v>
      </c>
      <c r="BH17" s="10">
        <v>0.55900000000000005</v>
      </c>
      <c r="BI17" s="10">
        <f t="shared" si="30"/>
        <v>918.42128801431124</v>
      </c>
      <c r="BJ17" s="10">
        <v>0.54100000000000004</v>
      </c>
      <c r="BK17" s="10">
        <f>G17*9.8*0.9525/BJ17</f>
        <v>948.97874306839185</v>
      </c>
      <c r="BL17" s="10">
        <v>0.59399999999999997</v>
      </c>
      <c r="BM17" s="10">
        <f>G17*9.8*0.9525/BL17</f>
        <v>864.30555555555566</v>
      </c>
      <c r="BN17" s="10">
        <v>0.54100000000000004</v>
      </c>
      <c r="BO17" s="10">
        <f>G17*9.8*0.9525/BN17</f>
        <v>948.97874306839185</v>
      </c>
      <c r="BP17" s="10">
        <f>(BI17-BK17)/BI17*100</f>
        <v>-3.3271719038817018</v>
      </c>
      <c r="BQ17" s="3">
        <f>(BI17-BM17)/BI17*100</f>
        <v>5.8922558922558785</v>
      </c>
      <c r="BR17" s="3">
        <f>(BM17-BO17)/BM17*100</f>
        <v>-9.7966728280961028</v>
      </c>
      <c r="BS17" s="3">
        <f>(BI17-BO17)/BI17*100</f>
        <v>-3.3271719038817018</v>
      </c>
    </row>
    <row r="18" spans="1:71" ht="18" customHeight="1" x14ac:dyDescent="0.3">
      <c r="A18" s="3" t="s">
        <v>57</v>
      </c>
      <c r="B18" s="3"/>
      <c r="C18" s="3"/>
      <c r="D18" s="4">
        <v>35982</v>
      </c>
      <c r="E18" s="3">
        <v>63</v>
      </c>
      <c r="F18" s="3">
        <v>132</v>
      </c>
      <c r="G18" s="5">
        <f t="shared" si="0"/>
        <v>59.999999999999993</v>
      </c>
      <c r="H18" s="4">
        <v>43383</v>
      </c>
      <c r="I18" s="5">
        <f t="shared" si="1"/>
        <v>20.261111111111113</v>
      </c>
      <c r="J18" s="3">
        <v>83</v>
      </c>
      <c r="K18" s="3">
        <v>0</v>
      </c>
      <c r="L18" s="3">
        <v>0</v>
      </c>
      <c r="M18" s="3">
        <f t="shared" si="2"/>
        <v>0</v>
      </c>
      <c r="N18" s="3">
        <f t="shared" si="42"/>
        <v>0</v>
      </c>
      <c r="O18" s="3">
        <f t="shared" si="42"/>
        <v>0</v>
      </c>
      <c r="P18" s="3">
        <f t="shared" si="3"/>
        <v>0</v>
      </c>
      <c r="Q18" s="3">
        <f t="shared" si="43"/>
        <v>0</v>
      </c>
      <c r="R18" s="3">
        <f t="shared" si="43"/>
        <v>0</v>
      </c>
      <c r="S18" s="3">
        <f t="shared" si="4"/>
        <v>0</v>
      </c>
      <c r="T18" s="3">
        <f t="shared" si="44"/>
        <v>0</v>
      </c>
      <c r="U18" s="3">
        <f t="shared" si="44"/>
        <v>0</v>
      </c>
      <c r="V18" s="3">
        <f t="shared" si="5"/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4">
        <v>53</v>
      </c>
      <c r="AG18" s="14">
        <v>50</v>
      </c>
      <c r="AH18" s="14">
        <v>51</v>
      </c>
      <c r="AI18" s="14">
        <v>51</v>
      </c>
      <c r="AJ18" s="10">
        <f t="shared" si="38"/>
        <v>5.6603773584905666</v>
      </c>
      <c r="AK18" s="10">
        <f t="shared" si="45"/>
        <v>3.7735849056603774</v>
      </c>
      <c r="AL18" s="10">
        <f t="shared" si="46"/>
        <v>0</v>
      </c>
      <c r="AM18" s="10">
        <f t="shared" si="47"/>
        <v>3.7735849056603774</v>
      </c>
      <c r="AN18" s="14">
        <v>40</v>
      </c>
      <c r="AO18" s="14">
        <v>41</v>
      </c>
      <c r="AP18" s="14">
        <v>41</v>
      </c>
      <c r="AQ18" s="14">
        <v>36</v>
      </c>
      <c r="AR18" s="10">
        <f t="shared" si="39"/>
        <v>-2.5</v>
      </c>
      <c r="AS18" s="10">
        <f t="shared" si="48"/>
        <v>-2.5</v>
      </c>
      <c r="AT18" s="10">
        <f t="shared" si="49"/>
        <v>12.195121951219512</v>
      </c>
      <c r="AU18" s="10">
        <f t="shared" si="50"/>
        <v>10</v>
      </c>
      <c r="AV18" s="5">
        <v>15.5</v>
      </c>
      <c r="AW18" s="5">
        <v>39.369999999999997</v>
      </c>
      <c r="AX18" s="5">
        <v>15</v>
      </c>
      <c r="AY18" s="5">
        <f t="shared" si="40"/>
        <v>38.1</v>
      </c>
      <c r="AZ18" s="5">
        <v>14.5</v>
      </c>
      <c r="BA18" s="5">
        <f t="shared" si="51"/>
        <v>36.83</v>
      </c>
      <c r="BB18" s="5">
        <v>14.5</v>
      </c>
      <c r="BC18" s="5">
        <f t="shared" si="52"/>
        <v>36.83</v>
      </c>
      <c r="BD18" s="10">
        <f t="shared" si="41"/>
        <v>3.2258064516128933</v>
      </c>
      <c r="BE18" s="10">
        <f t="shared" si="53"/>
        <v>6.4516129032258052</v>
      </c>
      <c r="BF18" s="10">
        <f t="shared" si="54"/>
        <v>0</v>
      </c>
      <c r="BG18" s="10">
        <f t="shared" si="55"/>
        <v>6.4516129032258052</v>
      </c>
      <c r="BH18" s="10">
        <v>0.66400000000000003</v>
      </c>
      <c r="BI18" s="10">
        <f t="shared" si="30"/>
        <v>843.47891566265059</v>
      </c>
      <c r="BJ18" s="10">
        <v>0.57599999999999996</v>
      </c>
      <c r="BK18" s="10">
        <f>G18*9.8*0.9525/BJ18</f>
        <v>972.34375000000011</v>
      </c>
      <c r="BL18" s="10">
        <v>0.59399999999999997</v>
      </c>
      <c r="BM18" s="10">
        <f>G18*9.8*0.9525/BL18</f>
        <v>942.87878787878799</v>
      </c>
      <c r="BN18" s="10">
        <v>0.55900000000000005</v>
      </c>
      <c r="BO18" s="10">
        <f>G18*9.8*0.9525/BN18</f>
        <v>1001.9141323792486</v>
      </c>
      <c r="BP18" s="10">
        <f>(BI18-BK18)/BI18*100</f>
        <v>-15.277777777777793</v>
      </c>
      <c r="BQ18" s="3">
        <f>(BI18-BM18)/BI18*100</f>
        <v>-11.7845117845118</v>
      </c>
      <c r="BR18" s="3">
        <f>(BM18-BO18)/BM18*100</f>
        <v>-6.261180679785312</v>
      </c>
      <c r="BS18" s="3">
        <f>(BI18-BO18)/BI18*100</f>
        <v>-18.783542039355989</v>
      </c>
    </row>
    <row r="19" spans="1:71" ht="18" customHeight="1" x14ac:dyDescent="0.3">
      <c r="A19" s="3" t="s">
        <v>76</v>
      </c>
      <c r="B19" s="3"/>
      <c r="C19" s="3"/>
      <c r="D19" s="4">
        <v>36509</v>
      </c>
      <c r="E19" s="3">
        <v>66.5</v>
      </c>
      <c r="F19" s="3">
        <v>140.5</v>
      </c>
      <c r="G19" s="5">
        <f t="shared" si="0"/>
        <v>63.86363636363636</v>
      </c>
      <c r="H19" s="4">
        <v>43383</v>
      </c>
      <c r="I19" s="5">
        <f t="shared" si="1"/>
        <v>18.819444444444443</v>
      </c>
      <c r="J19" s="3">
        <v>92</v>
      </c>
      <c r="K19" s="3">
        <v>0</v>
      </c>
      <c r="L19" s="3">
        <v>0</v>
      </c>
      <c r="M19" s="3">
        <f t="shared" si="2"/>
        <v>0</v>
      </c>
      <c r="N19" s="3">
        <f t="shared" si="42"/>
        <v>0</v>
      </c>
      <c r="O19" s="3">
        <f t="shared" si="42"/>
        <v>0</v>
      </c>
      <c r="P19" s="3">
        <f t="shared" si="3"/>
        <v>0</v>
      </c>
      <c r="Q19" s="3">
        <f t="shared" si="43"/>
        <v>0</v>
      </c>
      <c r="R19" s="3">
        <f t="shared" si="43"/>
        <v>0</v>
      </c>
      <c r="S19" s="3">
        <f t="shared" si="4"/>
        <v>0</v>
      </c>
      <c r="T19" s="3">
        <f t="shared" si="44"/>
        <v>0</v>
      </c>
      <c r="U19" s="3">
        <f t="shared" si="44"/>
        <v>0</v>
      </c>
      <c r="V19" s="3">
        <f t="shared" si="5"/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4">
        <v>44</v>
      </c>
      <c r="AG19" s="14">
        <v>40</v>
      </c>
      <c r="AH19" s="14">
        <v>41</v>
      </c>
      <c r="AI19" s="14">
        <v>44</v>
      </c>
      <c r="AJ19" s="10">
        <f t="shared" si="38"/>
        <v>9.0909090909090917</v>
      </c>
      <c r="AK19" s="10">
        <f t="shared" si="45"/>
        <v>6.8181818181818175</v>
      </c>
      <c r="AL19" s="10">
        <f t="shared" si="46"/>
        <v>-7.3170731707317067</v>
      </c>
      <c r="AM19" s="10">
        <f t="shared" si="47"/>
        <v>0</v>
      </c>
      <c r="AN19" s="14">
        <v>44</v>
      </c>
      <c r="AO19" s="14">
        <v>43</v>
      </c>
      <c r="AP19" s="14">
        <v>44</v>
      </c>
      <c r="AQ19" s="14">
        <v>45</v>
      </c>
      <c r="AR19" s="10">
        <f t="shared" si="39"/>
        <v>2.2727272727272729</v>
      </c>
      <c r="AS19" s="10">
        <f t="shared" si="48"/>
        <v>0</v>
      </c>
      <c r="AT19" s="10">
        <f t="shared" si="49"/>
        <v>-2.2727272727272729</v>
      </c>
      <c r="AU19" s="10">
        <f t="shared" si="50"/>
        <v>-2.2727272727272729</v>
      </c>
      <c r="AV19" s="5">
        <v>12</v>
      </c>
      <c r="AW19" s="5">
        <v>30.48</v>
      </c>
      <c r="AX19" s="5">
        <v>14</v>
      </c>
      <c r="AY19" s="5">
        <f t="shared" si="40"/>
        <v>35.56</v>
      </c>
      <c r="AZ19" s="5">
        <v>14.5</v>
      </c>
      <c r="BA19" s="5">
        <f t="shared" si="51"/>
        <v>36.83</v>
      </c>
      <c r="BB19" s="5">
        <v>16.5</v>
      </c>
      <c r="BC19" s="5">
        <f t="shared" si="52"/>
        <v>41.910000000000004</v>
      </c>
      <c r="BD19" s="10">
        <f t="shared" si="41"/>
        <v>-16.666666666666671</v>
      </c>
      <c r="BE19" s="10">
        <f t="shared" si="53"/>
        <v>-20.833333333333325</v>
      </c>
      <c r="BF19" s="10">
        <f t="shared" si="54"/>
        <v>-13.793103448275879</v>
      </c>
      <c r="BG19" s="10">
        <f t="shared" si="55"/>
        <v>-37.500000000000014</v>
      </c>
      <c r="BH19" s="10">
        <v>0.52400000000000002</v>
      </c>
      <c r="BI19" s="10">
        <f t="shared" si="30"/>
        <v>1137.6624306037472</v>
      </c>
      <c r="BJ19" s="10">
        <v>0.54100000000000004</v>
      </c>
      <c r="BK19" s="10">
        <f>G19*9.8*0.9525/BJ19</f>
        <v>1101.9133338934632</v>
      </c>
      <c r="BL19" s="10">
        <v>0.52400000000000002</v>
      </c>
      <c r="BM19" s="10">
        <f>G19*9.8*0.9525/BL19</f>
        <v>1137.6624306037472</v>
      </c>
      <c r="BN19" s="10">
        <v>0.52300000000000002</v>
      </c>
      <c r="BO19" s="10">
        <f>G19*9.8*0.9525/BN19</f>
        <v>1139.8376933773682</v>
      </c>
      <c r="BP19" s="10">
        <f>(BI19-BK19)/BI19*100</f>
        <v>3.1423290203327072</v>
      </c>
      <c r="BQ19" s="3">
        <f>(BI19-BM19)/BI19*100</f>
        <v>0</v>
      </c>
      <c r="BR19" s="3">
        <f>(BM19-BO19)/BM19*100</f>
        <v>-0.19120458891013487</v>
      </c>
      <c r="BS19" s="3">
        <f>(BI19-BO19)/BI19*100</f>
        <v>-0.19120458891013487</v>
      </c>
    </row>
    <row r="20" spans="1:71" ht="18" customHeight="1" x14ac:dyDescent="0.3">
      <c r="A20" s="3" t="s">
        <v>59</v>
      </c>
      <c r="B20" s="3"/>
      <c r="C20" s="3"/>
      <c r="D20" s="4">
        <v>35418</v>
      </c>
      <c r="E20" s="3">
        <v>69</v>
      </c>
      <c r="F20" s="3">
        <v>141</v>
      </c>
      <c r="G20" s="5">
        <f t="shared" si="0"/>
        <v>64.090909090909079</v>
      </c>
      <c r="H20" s="4">
        <v>43383</v>
      </c>
      <c r="I20" s="5">
        <f t="shared" si="1"/>
        <v>21.808333333333334</v>
      </c>
      <c r="J20" s="3">
        <v>90.5</v>
      </c>
      <c r="K20" s="3">
        <v>0</v>
      </c>
      <c r="L20" s="3">
        <v>0</v>
      </c>
      <c r="M20" s="3">
        <f t="shared" si="2"/>
        <v>0</v>
      </c>
      <c r="N20" s="3">
        <f t="shared" si="42"/>
        <v>0</v>
      </c>
      <c r="O20" s="3">
        <f t="shared" si="42"/>
        <v>0</v>
      </c>
      <c r="P20" s="3">
        <f t="shared" si="3"/>
        <v>0</v>
      </c>
      <c r="Q20" s="3">
        <f t="shared" si="43"/>
        <v>0</v>
      </c>
      <c r="R20" s="3">
        <f t="shared" si="43"/>
        <v>0</v>
      </c>
      <c r="S20" s="3">
        <f t="shared" si="4"/>
        <v>0</v>
      </c>
      <c r="T20" s="3">
        <f t="shared" si="44"/>
        <v>0</v>
      </c>
      <c r="U20" s="3">
        <f t="shared" si="44"/>
        <v>0</v>
      </c>
      <c r="V20" s="3">
        <f t="shared" si="5"/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4">
        <v>57</v>
      </c>
      <c r="AG20" s="14">
        <v>56</v>
      </c>
      <c r="AH20" s="14">
        <v>54</v>
      </c>
      <c r="AI20" s="14">
        <v>54</v>
      </c>
      <c r="AJ20" s="10">
        <f t="shared" si="38"/>
        <v>1.7543859649122806</v>
      </c>
      <c r="AK20" s="10">
        <f t="shared" si="45"/>
        <v>5.2631578947368416</v>
      </c>
      <c r="AL20" s="10">
        <f t="shared" si="46"/>
        <v>0</v>
      </c>
      <c r="AM20" s="10">
        <f t="shared" si="47"/>
        <v>5.2631578947368416</v>
      </c>
      <c r="AN20" s="14">
        <v>35</v>
      </c>
      <c r="AO20" s="14">
        <v>36</v>
      </c>
      <c r="AP20" s="14">
        <v>35</v>
      </c>
      <c r="AQ20" s="14">
        <v>32</v>
      </c>
      <c r="AR20" s="10">
        <f t="shared" si="39"/>
        <v>-2.8571428571428572</v>
      </c>
      <c r="AS20" s="10">
        <f t="shared" si="48"/>
        <v>0</v>
      </c>
      <c r="AT20" s="10">
        <f t="shared" si="49"/>
        <v>8.5714285714285712</v>
      </c>
      <c r="AU20" s="10">
        <f t="shared" si="50"/>
        <v>8.5714285714285712</v>
      </c>
      <c r="AV20" s="5">
        <v>14</v>
      </c>
      <c r="AW20" s="5">
        <v>35.56</v>
      </c>
      <c r="AX20" s="5">
        <v>15</v>
      </c>
      <c r="AY20" s="5">
        <f t="shared" si="40"/>
        <v>38.1</v>
      </c>
      <c r="AZ20" s="5">
        <v>14.5</v>
      </c>
      <c r="BA20" s="5">
        <f t="shared" si="51"/>
        <v>36.83</v>
      </c>
      <c r="BB20" s="5">
        <v>17.5</v>
      </c>
      <c r="BC20" s="5">
        <f t="shared" si="52"/>
        <v>44.45</v>
      </c>
      <c r="BD20" s="10">
        <f t="shared" si="41"/>
        <v>-7.1428571428571397</v>
      </c>
      <c r="BE20" s="10">
        <f t="shared" si="53"/>
        <v>-3.5714285714285601</v>
      </c>
      <c r="BF20" s="10">
        <f t="shared" si="54"/>
        <v>-20.689655172413808</v>
      </c>
      <c r="BG20" s="10">
        <f t="shared" si="55"/>
        <v>-25</v>
      </c>
      <c r="BH20" s="10"/>
      <c r="BI20" s="10"/>
      <c r="BJ20" s="10"/>
      <c r="BK20" s="10"/>
      <c r="BL20" s="10"/>
      <c r="BM20" s="10"/>
      <c r="BN20" s="10"/>
      <c r="BO20" s="10"/>
      <c r="BP20" s="10"/>
      <c r="BQ20" s="3"/>
      <c r="BR20" s="3"/>
      <c r="BS20" s="3"/>
    </row>
    <row r="21" spans="1:71" ht="18" customHeight="1" x14ac:dyDescent="0.3">
      <c r="A21" s="3" t="s">
        <v>60</v>
      </c>
      <c r="B21" s="3"/>
      <c r="C21" s="3"/>
      <c r="D21" s="4">
        <v>35347</v>
      </c>
      <c r="E21" s="3">
        <v>67.5</v>
      </c>
      <c r="F21" s="3">
        <v>137</v>
      </c>
      <c r="G21" s="5">
        <f t="shared" si="0"/>
        <v>62.272727272727266</v>
      </c>
      <c r="H21" s="4">
        <v>43383</v>
      </c>
      <c r="I21" s="5">
        <f t="shared" si="1"/>
        <v>22.002777777777776</v>
      </c>
      <c r="J21" s="3">
        <v>85.5</v>
      </c>
      <c r="K21" s="3">
        <v>0</v>
      </c>
      <c r="L21" s="3">
        <v>0</v>
      </c>
      <c r="M21" s="3">
        <f t="shared" si="2"/>
        <v>0</v>
      </c>
      <c r="N21" s="3">
        <f t="shared" si="42"/>
        <v>0</v>
      </c>
      <c r="O21" s="3">
        <f t="shared" si="42"/>
        <v>0</v>
      </c>
      <c r="P21" s="3">
        <f t="shared" si="3"/>
        <v>0</v>
      </c>
      <c r="Q21" s="3">
        <f t="shared" si="43"/>
        <v>0</v>
      </c>
      <c r="R21" s="3">
        <f t="shared" si="43"/>
        <v>0</v>
      </c>
      <c r="S21" s="3">
        <f t="shared" si="4"/>
        <v>0</v>
      </c>
      <c r="T21" s="3">
        <f t="shared" si="44"/>
        <v>0</v>
      </c>
      <c r="U21" s="3">
        <f t="shared" si="44"/>
        <v>0</v>
      </c>
      <c r="V21" s="3">
        <f t="shared" si="5"/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4">
        <v>47</v>
      </c>
      <c r="AG21" s="14">
        <v>46</v>
      </c>
      <c r="AH21" s="14">
        <v>47</v>
      </c>
      <c r="AI21" s="14">
        <v>45</v>
      </c>
      <c r="AJ21" s="10">
        <f t="shared" si="38"/>
        <v>2.1276595744680851</v>
      </c>
      <c r="AK21" s="10">
        <f t="shared" si="45"/>
        <v>0</v>
      </c>
      <c r="AL21" s="10">
        <f t="shared" si="46"/>
        <v>4.2553191489361701</v>
      </c>
      <c r="AM21" s="10">
        <f t="shared" si="47"/>
        <v>4.2553191489361701</v>
      </c>
      <c r="AN21" s="14">
        <v>40</v>
      </c>
      <c r="AO21" s="14">
        <v>41</v>
      </c>
      <c r="AP21" s="14">
        <v>39</v>
      </c>
      <c r="AQ21" s="14">
        <v>40</v>
      </c>
      <c r="AR21" s="10">
        <f t="shared" si="39"/>
        <v>-2.5</v>
      </c>
      <c r="AS21" s="10">
        <f t="shared" si="48"/>
        <v>2.5</v>
      </c>
      <c r="AT21" s="10">
        <f t="shared" si="49"/>
        <v>-2.5641025641025639</v>
      </c>
      <c r="AU21" s="10">
        <f t="shared" si="50"/>
        <v>0</v>
      </c>
      <c r="AV21" s="5">
        <v>16.5</v>
      </c>
      <c r="AW21" s="5">
        <v>41.91</v>
      </c>
      <c r="AX21" s="5">
        <v>16.5</v>
      </c>
      <c r="AY21" s="5">
        <f t="shared" si="40"/>
        <v>41.910000000000004</v>
      </c>
      <c r="AZ21" s="5">
        <v>17</v>
      </c>
      <c r="BA21" s="5">
        <f t="shared" si="51"/>
        <v>43.18</v>
      </c>
      <c r="BB21" s="5">
        <v>19</v>
      </c>
      <c r="BC21" s="5">
        <f t="shared" si="52"/>
        <v>48.26</v>
      </c>
      <c r="BD21" s="10">
        <f t="shared" si="41"/>
        <v>-1.6954014215225488E-14</v>
      </c>
      <c r="BE21" s="10">
        <f t="shared" si="53"/>
        <v>-3.0303030303030378</v>
      </c>
      <c r="BF21" s="10">
        <f t="shared" si="54"/>
        <v>-11.764705882352937</v>
      </c>
      <c r="BG21" s="10">
        <f t="shared" si="55"/>
        <v>-15.151515151515158</v>
      </c>
      <c r="BH21" s="10">
        <v>0.52400000000000002</v>
      </c>
      <c r="BI21" s="10">
        <f>G21*9.8*0.9525/BH21</f>
        <v>1109.3220853573907</v>
      </c>
      <c r="BJ21" s="10">
        <v>0.50600000000000001</v>
      </c>
      <c r="BK21" s="10">
        <f>G21*9.8*0.9525/BJ21</f>
        <v>1148.7841358246496</v>
      </c>
      <c r="BL21" s="10">
        <v>0.50600000000000001</v>
      </c>
      <c r="BM21" s="10">
        <f>G21*9.8*0.9525/BL21</f>
        <v>1148.7841358246496</v>
      </c>
      <c r="BN21" s="10">
        <v>0.50600000000000001</v>
      </c>
      <c r="BO21" s="10">
        <f>G21*9.8*0.9525/BN21</f>
        <v>1148.7841358246496</v>
      </c>
      <c r="BP21" s="10">
        <f>(BI21-BK21)/BI21*100</f>
        <v>-3.5573122529644223</v>
      </c>
      <c r="BQ21" s="3">
        <f>(BI21-BM21)/BI21*100</f>
        <v>-3.5573122529644223</v>
      </c>
      <c r="BR21" s="3">
        <f>(BM21-BO21)/BM21*100</f>
        <v>0</v>
      </c>
      <c r="BS21" s="3">
        <f>(BI21-BO21)/BI21*100</f>
        <v>-3.5573122529644223</v>
      </c>
    </row>
    <row r="22" spans="1:71" ht="18" customHeight="1" x14ac:dyDescent="0.3">
      <c r="A22" s="3" t="s">
        <v>61</v>
      </c>
      <c r="B22" s="3"/>
      <c r="C22" s="3"/>
      <c r="D22" s="4">
        <v>35402</v>
      </c>
      <c r="E22" s="3">
        <v>66.5</v>
      </c>
      <c r="F22" s="3">
        <v>125</v>
      </c>
      <c r="G22" s="5">
        <f t="shared" si="0"/>
        <v>56.818181818181813</v>
      </c>
      <c r="H22" s="4">
        <v>43383</v>
      </c>
      <c r="I22" s="5">
        <f t="shared" si="1"/>
        <v>21.852777777777778</v>
      </c>
      <c r="J22" s="3">
        <v>84.5</v>
      </c>
      <c r="K22" s="3">
        <v>0</v>
      </c>
      <c r="L22" s="3">
        <v>0</v>
      </c>
      <c r="M22" s="3">
        <f t="shared" si="2"/>
        <v>0</v>
      </c>
      <c r="N22" s="3">
        <f t="shared" si="42"/>
        <v>0</v>
      </c>
      <c r="O22" s="3">
        <f t="shared" si="42"/>
        <v>0</v>
      </c>
      <c r="P22" s="3">
        <f t="shared" si="3"/>
        <v>0</v>
      </c>
      <c r="Q22" s="3">
        <f t="shared" si="43"/>
        <v>0</v>
      </c>
      <c r="R22" s="3">
        <f t="shared" si="43"/>
        <v>0</v>
      </c>
      <c r="S22" s="3">
        <f t="shared" si="4"/>
        <v>0</v>
      </c>
      <c r="T22" s="3">
        <f t="shared" si="44"/>
        <v>0</v>
      </c>
      <c r="U22" s="3">
        <f t="shared" si="44"/>
        <v>0</v>
      </c>
      <c r="V22" s="3">
        <f t="shared" si="5"/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4">
        <v>54</v>
      </c>
      <c r="AG22" s="14">
        <v>55</v>
      </c>
      <c r="AH22" s="14">
        <v>47</v>
      </c>
      <c r="AI22" s="14">
        <v>48</v>
      </c>
      <c r="AJ22" s="10">
        <f t="shared" si="38"/>
        <v>-1.8518518518518516</v>
      </c>
      <c r="AK22" s="10">
        <f t="shared" si="45"/>
        <v>12.962962962962962</v>
      </c>
      <c r="AL22" s="10">
        <f t="shared" si="46"/>
        <v>-2.1276595744680851</v>
      </c>
      <c r="AM22" s="10">
        <f t="shared" si="47"/>
        <v>11.111111111111111</v>
      </c>
      <c r="AN22" s="14">
        <v>39</v>
      </c>
      <c r="AO22" s="14">
        <v>45</v>
      </c>
      <c r="AP22" s="14">
        <v>42</v>
      </c>
      <c r="AQ22" s="14">
        <v>38</v>
      </c>
      <c r="AR22" s="10">
        <f t="shared" si="39"/>
        <v>-15.384615384615385</v>
      </c>
      <c r="AS22" s="10">
        <f t="shared" si="48"/>
        <v>-7.6923076923076925</v>
      </c>
      <c r="AT22" s="10">
        <f t="shared" si="49"/>
        <v>9.5238095238095237</v>
      </c>
      <c r="AU22" s="10">
        <f t="shared" si="50"/>
        <v>2.5641025641025639</v>
      </c>
      <c r="AV22" s="5">
        <v>14</v>
      </c>
      <c r="AW22" s="5">
        <v>35.56</v>
      </c>
      <c r="AX22" s="5">
        <v>16</v>
      </c>
      <c r="AY22" s="5">
        <f t="shared" si="40"/>
        <v>40.64</v>
      </c>
      <c r="AZ22" s="5">
        <v>15</v>
      </c>
      <c r="BA22" s="5">
        <f t="shared" si="51"/>
        <v>38.1</v>
      </c>
      <c r="BB22" s="5">
        <v>15.5</v>
      </c>
      <c r="BC22" s="5">
        <f t="shared" si="52"/>
        <v>39.369999999999997</v>
      </c>
      <c r="BD22" s="10">
        <f t="shared" si="41"/>
        <v>-14.285714285714279</v>
      </c>
      <c r="BE22" s="10">
        <f t="shared" si="53"/>
        <v>-7.1428571428571397</v>
      </c>
      <c r="BF22" s="10">
        <f t="shared" si="54"/>
        <v>-3.3333333333333228</v>
      </c>
      <c r="BG22" s="10">
        <f t="shared" si="55"/>
        <v>-10.714285714285699</v>
      </c>
      <c r="BH22" s="10">
        <v>0.69799999999999995</v>
      </c>
      <c r="BI22" s="10">
        <f>G22*9.8*0.9525/BH22</f>
        <v>759.84143005991143</v>
      </c>
      <c r="BJ22" s="10">
        <v>0.69799999999999995</v>
      </c>
      <c r="BK22" s="10">
        <f>G22*9.8*0.9525/BJ22</f>
        <v>759.84143005991143</v>
      </c>
      <c r="BL22" s="10">
        <v>0.61099999999999999</v>
      </c>
      <c r="BM22" s="10">
        <f>G22*9.8*0.9525/BL22</f>
        <v>868.03489064127359</v>
      </c>
      <c r="BN22" s="10">
        <v>0.66400000000000003</v>
      </c>
      <c r="BO22" s="10">
        <f>G22*9.8*0.9525/BN22</f>
        <v>798.74897316538875</v>
      </c>
      <c r="BP22" s="10">
        <f>(BI22-BK22)/BI22*100</f>
        <v>0</v>
      </c>
      <c r="BQ22" s="3">
        <f>(BI22-BM22)/BI22*100</f>
        <v>-14.238952536824875</v>
      </c>
      <c r="BR22" s="3">
        <f>(BM22-BO22)/BM22*100</f>
        <v>7.9819277108433795</v>
      </c>
      <c r="BS22" s="3">
        <f>(BI22-BO22)/BI22*100</f>
        <v>-5.1204819277108333</v>
      </c>
    </row>
    <row r="23" spans="1:71" ht="18" customHeight="1" x14ac:dyDescent="0.3">
      <c r="A23" s="3" t="s">
        <v>62</v>
      </c>
      <c r="B23" s="3"/>
      <c r="C23" s="3"/>
      <c r="D23" s="4">
        <v>35695</v>
      </c>
      <c r="E23" s="3">
        <v>66.5</v>
      </c>
      <c r="F23" s="3">
        <v>139.5</v>
      </c>
      <c r="G23" s="5">
        <f t="shared" si="0"/>
        <v>63.409090909090907</v>
      </c>
      <c r="H23" s="4">
        <v>43383</v>
      </c>
      <c r="I23" s="5">
        <f t="shared" si="1"/>
        <v>21.05</v>
      </c>
      <c r="J23" s="3">
        <v>86</v>
      </c>
      <c r="K23" s="3">
        <v>0</v>
      </c>
      <c r="L23" s="3">
        <v>0</v>
      </c>
      <c r="M23" s="3">
        <f t="shared" si="2"/>
        <v>0</v>
      </c>
      <c r="N23" s="3">
        <f t="shared" si="42"/>
        <v>0</v>
      </c>
      <c r="O23" s="3">
        <f t="shared" si="42"/>
        <v>0</v>
      </c>
      <c r="P23" s="3">
        <f t="shared" si="3"/>
        <v>0</v>
      </c>
      <c r="Q23" s="3">
        <f t="shared" si="43"/>
        <v>0</v>
      </c>
      <c r="R23" s="3">
        <f t="shared" si="43"/>
        <v>0</v>
      </c>
      <c r="S23" s="3">
        <f t="shared" si="4"/>
        <v>0</v>
      </c>
      <c r="T23" s="3">
        <f t="shared" si="44"/>
        <v>0</v>
      </c>
      <c r="U23" s="3">
        <f t="shared" si="44"/>
        <v>0</v>
      </c>
      <c r="V23" s="3">
        <f t="shared" si="5"/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4">
        <v>51</v>
      </c>
      <c r="AG23" s="14">
        <v>49</v>
      </c>
      <c r="AH23" s="14">
        <v>48</v>
      </c>
      <c r="AI23" s="14">
        <v>47</v>
      </c>
      <c r="AJ23" s="10">
        <f t="shared" si="38"/>
        <v>3.9215686274509802</v>
      </c>
      <c r="AK23" s="10">
        <f t="shared" si="45"/>
        <v>5.8823529411764701</v>
      </c>
      <c r="AL23" s="10">
        <f t="shared" si="46"/>
        <v>2.083333333333333</v>
      </c>
      <c r="AM23" s="10">
        <f t="shared" si="47"/>
        <v>7.8431372549019605</v>
      </c>
      <c r="AN23" s="14">
        <v>40</v>
      </c>
      <c r="AO23" s="14">
        <v>36</v>
      </c>
      <c r="AP23" s="14">
        <v>35</v>
      </c>
      <c r="AQ23" s="14">
        <v>33</v>
      </c>
      <c r="AR23" s="10">
        <f t="shared" si="39"/>
        <v>10</v>
      </c>
      <c r="AS23" s="10">
        <f t="shared" si="48"/>
        <v>12.5</v>
      </c>
      <c r="AT23" s="10">
        <f t="shared" si="49"/>
        <v>5.7142857142857144</v>
      </c>
      <c r="AU23" s="10">
        <f t="shared" si="50"/>
        <v>17.5</v>
      </c>
      <c r="AV23" s="5">
        <v>15.5</v>
      </c>
      <c r="AW23" s="5">
        <v>39.369999999999997</v>
      </c>
      <c r="AX23" s="5">
        <v>15.5</v>
      </c>
      <c r="AY23" s="5">
        <f t="shared" si="40"/>
        <v>39.369999999999997</v>
      </c>
      <c r="AZ23" s="5">
        <v>17.5</v>
      </c>
      <c r="BA23" s="5">
        <f t="shared" si="51"/>
        <v>44.45</v>
      </c>
      <c r="BB23" s="5">
        <v>19</v>
      </c>
      <c r="BC23" s="5">
        <f t="shared" si="52"/>
        <v>48.26</v>
      </c>
      <c r="BD23" s="10">
        <f t="shared" si="41"/>
        <v>0</v>
      </c>
      <c r="BE23" s="10">
        <f t="shared" si="53"/>
        <v>-12.903225806451626</v>
      </c>
      <c r="BF23" s="10">
        <f t="shared" si="54"/>
        <v>-8.5714285714285605</v>
      </c>
      <c r="BG23" s="10">
        <f t="shared" si="55"/>
        <v>-22.580645161290324</v>
      </c>
      <c r="BH23" s="10">
        <v>0.59299999999999997</v>
      </c>
      <c r="BI23" s="10">
        <f>G23*9.8*0.9525/BH23</f>
        <v>998.13180285144881</v>
      </c>
      <c r="BJ23" s="10">
        <v>0.57599999999999996</v>
      </c>
      <c r="BK23" s="10">
        <f>G23*9.8*0.9525/BJ23</f>
        <v>1027.5905539772727</v>
      </c>
      <c r="BL23" s="10">
        <v>0.64600000000000002</v>
      </c>
      <c r="BM23" s="10">
        <f>G23*9.8*0.9525/BL23</f>
        <v>916.24173233886859</v>
      </c>
      <c r="BN23" s="10">
        <v>0.66300000000000003</v>
      </c>
      <c r="BO23" s="10">
        <f>G23*9.8*0.9525/BN23</f>
        <v>892.74835458658981</v>
      </c>
      <c r="BP23" s="10">
        <f>(BI23-BK23)/BI23*100</f>
        <v>-2.9513888888888817</v>
      </c>
      <c r="BQ23" s="3">
        <f>(BI23-BM23)/BI23*100</f>
        <v>8.2043343653250833</v>
      </c>
      <c r="BR23" s="3">
        <f>(BM23-BO23)/BM23*100</f>
        <v>2.5641025641025745</v>
      </c>
      <c r="BS23" s="3">
        <f>(BI23-BO23)/BI23*100</f>
        <v>10.558069381598809</v>
      </c>
    </row>
    <row r="24" spans="1:71" ht="18" customHeight="1" x14ac:dyDescent="0.3">
      <c r="A24" s="3" t="s">
        <v>63</v>
      </c>
      <c r="B24" s="3"/>
      <c r="C24" s="3"/>
      <c r="D24" s="4">
        <v>35370</v>
      </c>
      <c r="E24" s="3">
        <v>67.5</v>
      </c>
      <c r="F24" s="3">
        <v>138</v>
      </c>
      <c r="G24" s="5">
        <f t="shared" si="0"/>
        <v>62.72727272727272</v>
      </c>
      <c r="H24" s="4">
        <v>43383</v>
      </c>
      <c r="I24" s="5">
        <f t="shared" si="1"/>
        <v>21.941666666666666</v>
      </c>
      <c r="J24" s="3">
        <v>87.5</v>
      </c>
      <c r="K24" s="3">
        <v>0</v>
      </c>
      <c r="L24" s="3">
        <v>0</v>
      </c>
      <c r="M24" s="3">
        <f t="shared" si="2"/>
        <v>0</v>
      </c>
      <c r="N24" s="3">
        <f t="shared" si="42"/>
        <v>0</v>
      </c>
      <c r="O24" s="3">
        <f t="shared" si="42"/>
        <v>0</v>
      </c>
      <c r="P24" s="3">
        <f t="shared" si="3"/>
        <v>0</v>
      </c>
      <c r="Q24" s="3">
        <f t="shared" si="43"/>
        <v>0</v>
      </c>
      <c r="R24" s="3">
        <f t="shared" si="43"/>
        <v>0</v>
      </c>
      <c r="S24" s="3">
        <f t="shared" si="4"/>
        <v>0</v>
      </c>
      <c r="T24" s="3">
        <f t="shared" si="44"/>
        <v>0</v>
      </c>
      <c r="U24" s="3">
        <f t="shared" si="44"/>
        <v>0</v>
      </c>
      <c r="V24" s="3">
        <f t="shared" si="5"/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4">
        <v>52</v>
      </c>
      <c r="AG24" s="14">
        <v>51</v>
      </c>
      <c r="AH24" s="14"/>
      <c r="AI24" s="14"/>
      <c r="AJ24" s="10">
        <f t="shared" si="38"/>
        <v>1.9230769230769231</v>
      </c>
      <c r="AK24" s="10"/>
      <c r="AL24" s="10"/>
      <c r="AM24" s="10"/>
      <c r="AN24" s="14">
        <v>38</v>
      </c>
      <c r="AO24" s="14">
        <v>34</v>
      </c>
      <c r="AP24" s="14"/>
      <c r="AQ24" s="14"/>
      <c r="AR24" s="10">
        <f t="shared" si="39"/>
        <v>10.526315789473683</v>
      </c>
      <c r="AS24" s="10"/>
      <c r="AT24" s="10"/>
      <c r="AU24" s="10"/>
      <c r="AV24" s="5">
        <v>18.5</v>
      </c>
      <c r="AW24" s="5">
        <v>46.99</v>
      </c>
      <c r="AX24" s="5">
        <v>19.5</v>
      </c>
      <c r="AY24" s="5">
        <f t="shared" si="40"/>
        <v>49.53</v>
      </c>
      <c r="AZ24" s="5"/>
      <c r="BA24" s="5"/>
      <c r="BB24" s="5"/>
      <c r="BC24" s="5"/>
      <c r="BD24" s="5"/>
      <c r="BE24" s="5"/>
      <c r="BF24" s="5"/>
      <c r="BG24" s="5"/>
      <c r="BH24" s="10"/>
      <c r="BI24" s="10"/>
      <c r="BJ24" s="10"/>
      <c r="BK24" s="10"/>
      <c r="BL24" s="10"/>
      <c r="BM24" s="10"/>
      <c r="BN24" s="10"/>
      <c r="BO24" s="10"/>
      <c r="BP24" s="10"/>
      <c r="BQ24" s="3"/>
      <c r="BR24" s="3"/>
      <c r="BS24" s="3"/>
    </row>
    <row r="25" spans="1:71" ht="18" customHeight="1" x14ac:dyDescent="0.3">
      <c r="A25" s="17" t="s">
        <v>155</v>
      </c>
      <c r="B25" s="17"/>
      <c r="C25" s="17"/>
      <c r="D25" s="18"/>
      <c r="E25" s="17">
        <f>AVERAGE(E3:E10)</f>
        <v>66.0625</v>
      </c>
      <c r="F25" s="17">
        <f>AVERAGE(F3:F10)</f>
        <v>137.75</v>
      </c>
      <c r="G25" s="17">
        <f>AVERAGE(G3:G10)</f>
        <v>62.61363636363636</v>
      </c>
      <c r="H25" s="18"/>
      <c r="I25" s="19"/>
      <c r="J25" s="17"/>
      <c r="K25" s="17">
        <f>AVERAGE(K3:K11)</f>
        <v>73.888888888888886</v>
      </c>
      <c r="L25" s="17">
        <f t="shared" ref="L25:BS25" si="56">AVERAGE(L3:L11)</f>
        <v>70.444444444444443</v>
      </c>
      <c r="M25" s="17">
        <f t="shared" si="56"/>
        <v>144.33333333333334</v>
      </c>
      <c r="N25" s="17">
        <f t="shared" si="56"/>
        <v>5.108888888888889</v>
      </c>
      <c r="O25" s="17">
        <f t="shared" si="56"/>
        <v>4.9544444444444444</v>
      </c>
      <c r="P25" s="17">
        <f t="shared" si="56"/>
        <v>10.063333333333334</v>
      </c>
      <c r="Q25" s="17">
        <f t="shared" si="56"/>
        <v>41.888888888888886</v>
      </c>
      <c r="R25" s="17">
        <f>AVERAGE(R3:R11)</f>
        <v>41.555555555555557</v>
      </c>
      <c r="S25" s="17">
        <f t="shared" si="56"/>
        <v>83.444444444444443</v>
      </c>
      <c r="T25" s="17">
        <f t="shared" si="56"/>
        <v>488.16888888888894</v>
      </c>
      <c r="U25" s="17">
        <f t="shared" si="56"/>
        <v>503.45666666666665</v>
      </c>
      <c r="V25" s="17">
        <f t="shared" si="56"/>
        <v>991.62555555555571</v>
      </c>
      <c r="W25" s="17">
        <f t="shared" si="56"/>
        <v>6.9537244597343423E-2</v>
      </c>
      <c r="X25" s="17">
        <f t="shared" si="56"/>
        <v>0.5812838699164482</v>
      </c>
      <c r="Y25" s="17">
        <f t="shared" si="56"/>
        <v>6.6339822361023915</v>
      </c>
      <c r="Z25" s="17">
        <f t="shared" si="56"/>
        <v>7.2528305235221191E-2</v>
      </c>
      <c r="AA25" s="17">
        <f t="shared" si="56"/>
        <v>0.62411194678361182</v>
      </c>
      <c r="AB25" s="17">
        <f t="shared" si="56"/>
        <v>7.5760059167477749</v>
      </c>
      <c r="AC25" s="17">
        <f t="shared" si="56"/>
        <v>7.0821779034348123E-2</v>
      </c>
      <c r="AD25" s="17">
        <f t="shared" si="56"/>
        <v>0.60083771008546072</v>
      </c>
      <c r="AE25" s="17">
        <f t="shared" si="56"/>
        <v>7.0717465512177586</v>
      </c>
      <c r="AF25" s="17">
        <f t="shared" si="56"/>
        <v>50.888888888888886</v>
      </c>
      <c r="AG25" s="17">
        <f t="shared" si="56"/>
        <v>47.888888888888886</v>
      </c>
      <c r="AH25" s="17">
        <f t="shared" si="56"/>
        <v>44.555555555555557</v>
      </c>
      <c r="AI25" s="17">
        <f t="shared" si="56"/>
        <v>47.666666666666664</v>
      </c>
      <c r="AJ25" s="17">
        <f t="shared" si="56"/>
        <v>5.3958956364741359</v>
      </c>
      <c r="AK25" s="17">
        <f t="shared" si="56"/>
        <v>12.314131792125115</v>
      </c>
      <c r="AL25" s="17">
        <f t="shared" si="56"/>
        <v>-7.5388992449779222</v>
      </c>
      <c r="AM25" s="17">
        <f t="shared" si="56"/>
        <v>6.0164038990002</v>
      </c>
      <c r="AN25" s="17">
        <f t="shared" si="56"/>
        <v>42.222222222222221</v>
      </c>
      <c r="AO25" s="17">
        <f t="shared" si="56"/>
        <v>37.111111111111114</v>
      </c>
      <c r="AP25" s="17">
        <f t="shared" si="56"/>
        <v>42</v>
      </c>
      <c r="AQ25" s="17">
        <f t="shared" si="56"/>
        <v>36.666666666666664</v>
      </c>
      <c r="AR25" s="17">
        <f t="shared" si="56"/>
        <v>12.310634221960118</v>
      </c>
      <c r="AS25" s="17">
        <f t="shared" si="56"/>
        <v>0.61104258247918497</v>
      </c>
      <c r="AT25" s="17">
        <f t="shared" si="56"/>
        <v>12.627379982550945</v>
      </c>
      <c r="AU25" s="17">
        <f t="shared" si="56"/>
        <v>13.004474545838498</v>
      </c>
      <c r="AV25" s="17">
        <f t="shared" si="56"/>
        <v>18.277777777777779</v>
      </c>
      <c r="AW25" s="17">
        <f t="shared" si="56"/>
        <v>46.425555555555555</v>
      </c>
      <c r="AX25" s="17">
        <f t="shared" si="56"/>
        <v>17.722222222222221</v>
      </c>
      <c r="AY25" s="17">
        <f t="shared" si="56"/>
        <v>45.014444444444443</v>
      </c>
      <c r="AZ25" s="17">
        <f t="shared" si="56"/>
        <v>17.611111111111111</v>
      </c>
      <c r="BA25" s="17">
        <f t="shared" si="56"/>
        <v>44.732222222222227</v>
      </c>
      <c r="BB25" s="17">
        <f t="shared" si="56"/>
        <v>17.555555555555557</v>
      </c>
      <c r="BC25" s="17">
        <f t="shared" si="56"/>
        <v>44.591111111111111</v>
      </c>
      <c r="BD25" s="17">
        <f t="shared" si="56"/>
        <v>2.8133893752554995</v>
      </c>
      <c r="BE25" s="17">
        <f t="shared" si="56"/>
        <v>3.6006518304523691</v>
      </c>
      <c r="BF25" s="17">
        <f t="shared" si="56"/>
        <v>0.22005772005772245</v>
      </c>
      <c r="BG25" s="17">
        <f t="shared" si="56"/>
        <v>3.8470466846903637</v>
      </c>
      <c r="BH25" s="17">
        <f t="shared" si="56"/>
        <v>0.57433333333333325</v>
      </c>
      <c r="BI25" s="17">
        <f t="shared" si="56"/>
        <v>1022.4066415040488</v>
      </c>
      <c r="BJ25" s="17">
        <f t="shared" si="56"/>
        <v>0.55866666666666676</v>
      </c>
      <c r="BK25" s="17">
        <f t="shared" si="56"/>
        <v>1045.4436948038651</v>
      </c>
      <c r="BL25" s="17">
        <f t="shared" si="56"/>
        <v>0.56255555555555548</v>
      </c>
      <c r="BM25" s="17">
        <f t="shared" si="56"/>
        <v>1041.7635306316031</v>
      </c>
      <c r="BN25" s="17">
        <f t="shared" si="56"/>
        <v>0.54477777777777781</v>
      </c>
      <c r="BO25" s="17">
        <f t="shared" si="56"/>
        <v>1074.1912526096412</v>
      </c>
      <c r="BP25" s="17">
        <f t="shared" si="56"/>
        <v>-2.7023892728776913</v>
      </c>
      <c r="BQ25" s="17">
        <f t="shared" si="56"/>
        <v>-2.1432924779893527</v>
      </c>
      <c r="BR25" s="17">
        <f t="shared" si="56"/>
        <v>-3.3468927399154293</v>
      </c>
      <c r="BS25" s="17">
        <f t="shared" si="56"/>
        <v>-5.634983350693334</v>
      </c>
    </row>
    <row r="26" spans="1:71" ht="18" customHeight="1" x14ac:dyDescent="0.3">
      <c r="A26" s="17" t="s">
        <v>156</v>
      </c>
      <c r="B26" s="17"/>
      <c r="C26" s="17"/>
      <c r="D26" s="18"/>
      <c r="E26" s="17">
        <f>AVERAGE(E11:E16)</f>
        <v>66.25</v>
      </c>
      <c r="F26" s="17">
        <f>AVERAGE(F11:F16)</f>
        <v>142.91666666666666</v>
      </c>
      <c r="G26" s="17">
        <f>AVERAGE(G11:G16)</f>
        <v>64.962121212121204</v>
      </c>
      <c r="H26" s="18"/>
      <c r="I26" s="19"/>
      <c r="J26" s="17"/>
      <c r="K26" s="17">
        <f>AVERAGE(K12:K16)</f>
        <v>33</v>
      </c>
      <c r="L26" s="17">
        <f t="shared" ref="L26:BS26" si="57">AVERAGE(L12:L16)</f>
        <v>20.399999999999999</v>
      </c>
      <c r="M26" s="17">
        <f t="shared" si="57"/>
        <v>53.4</v>
      </c>
      <c r="N26" s="17">
        <f>AVERAGE(N12:N16)</f>
        <v>2.8159999999999998</v>
      </c>
      <c r="O26" s="17">
        <f t="shared" si="57"/>
        <v>2.7033333333333336</v>
      </c>
      <c r="P26" s="17">
        <f t="shared" si="57"/>
        <v>4.4380000000000006</v>
      </c>
      <c r="Q26" s="17">
        <f t="shared" si="57"/>
        <v>22.8</v>
      </c>
      <c r="R26" s="17">
        <f t="shared" si="57"/>
        <v>19.333333333333332</v>
      </c>
      <c r="S26" s="17">
        <f t="shared" si="57"/>
        <v>34.4</v>
      </c>
      <c r="T26" s="17">
        <f t="shared" si="57"/>
        <v>136.554</v>
      </c>
      <c r="U26" s="17">
        <f t="shared" si="57"/>
        <v>110.53333333333335</v>
      </c>
      <c r="V26" s="17">
        <f t="shared" si="57"/>
        <v>202.87400000000002</v>
      </c>
      <c r="W26" s="17">
        <f t="shared" si="57"/>
        <v>8.7015875180768795E-2</v>
      </c>
      <c r="X26" s="17">
        <f t="shared" si="57"/>
        <v>0.70496930177781247</v>
      </c>
      <c r="Y26" s="17">
        <f t="shared" si="57"/>
        <v>4.190570932810294</v>
      </c>
      <c r="Z26" s="17">
        <f t="shared" si="57"/>
        <v>7.075299954332212E-2</v>
      </c>
      <c r="AA26" s="17">
        <f t="shared" si="57"/>
        <v>0.5146344501183211</v>
      </c>
      <c r="AB26" s="17">
        <f t="shared" si="57"/>
        <v>2.9142207414788057</v>
      </c>
      <c r="AC26" s="17">
        <f t="shared" si="57"/>
        <v>8.4711589408076521E-2</v>
      </c>
      <c r="AD26" s="17">
        <f t="shared" si="57"/>
        <v>0.67868802894564018</v>
      </c>
      <c r="AE26" s="17">
        <f t="shared" si="57"/>
        <v>4.0254393157627346</v>
      </c>
      <c r="AF26" s="17">
        <f t="shared" si="57"/>
        <v>54</v>
      </c>
      <c r="AG26" s="17">
        <f t="shared" si="57"/>
        <v>53.75</v>
      </c>
      <c r="AH26" s="17">
        <f t="shared" si="57"/>
        <v>57.5</v>
      </c>
      <c r="AI26" s="17">
        <f t="shared" si="57"/>
        <v>58</v>
      </c>
      <c r="AJ26" s="17">
        <f t="shared" si="57"/>
        <v>6.5251771255060724</v>
      </c>
      <c r="AK26" s="17">
        <f t="shared" si="57"/>
        <v>4.7834429824561404</v>
      </c>
      <c r="AL26" s="17">
        <f t="shared" si="57"/>
        <v>-0.57506053268765189</v>
      </c>
      <c r="AM26" s="17">
        <f t="shared" si="57"/>
        <v>4.577850877192982</v>
      </c>
      <c r="AN26" s="17">
        <f t="shared" si="57"/>
        <v>42.75</v>
      </c>
      <c r="AO26" s="17">
        <f t="shared" si="57"/>
        <v>45.5</v>
      </c>
      <c r="AP26" s="17">
        <f t="shared" si="57"/>
        <v>50</v>
      </c>
      <c r="AQ26" s="17">
        <f t="shared" si="57"/>
        <v>43</v>
      </c>
      <c r="AR26" s="17">
        <f t="shared" si="57"/>
        <v>-6.6109026474880137</v>
      </c>
      <c r="AS26" s="17">
        <f t="shared" si="57"/>
        <v>-14.529914529914532</v>
      </c>
      <c r="AT26" s="17">
        <f t="shared" si="57"/>
        <v>12.851897184822521</v>
      </c>
      <c r="AU26" s="17">
        <f t="shared" si="57"/>
        <v>-0.2136752136752138</v>
      </c>
      <c r="AV26" s="17">
        <f t="shared" si="57"/>
        <v>17.600000000000001</v>
      </c>
      <c r="AW26" s="17">
        <f t="shared" si="57"/>
        <v>44.703999999999994</v>
      </c>
      <c r="AX26" s="17">
        <f t="shared" si="57"/>
        <v>18</v>
      </c>
      <c r="AY26" s="17">
        <f t="shared" si="57"/>
        <v>45.72</v>
      </c>
      <c r="AZ26" s="17">
        <f t="shared" si="57"/>
        <v>18.666666666666668</v>
      </c>
      <c r="BA26" s="17">
        <f t="shared" si="57"/>
        <v>47.413333333333334</v>
      </c>
      <c r="BB26" s="17">
        <f t="shared" si="57"/>
        <v>19.166666666666668</v>
      </c>
      <c r="BC26" s="17">
        <f t="shared" si="57"/>
        <v>48.683333333333337</v>
      </c>
      <c r="BD26" s="17">
        <f t="shared" si="57"/>
        <v>-0.74617633828160246</v>
      </c>
      <c r="BE26" s="17">
        <f t="shared" si="57"/>
        <v>0.97091018143649432</v>
      </c>
      <c r="BF26" s="17">
        <f t="shared" si="57"/>
        <v>-2.9171506000774259</v>
      </c>
      <c r="BG26" s="17">
        <f t="shared" si="57"/>
        <v>-1.7318938371569945</v>
      </c>
      <c r="BH26" s="17">
        <f t="shared" si="57"/>
        <v>0.5554</v>
      </c>
      <c r="BI26" s="17">
        <f t="shared" si="57"/>
        <v>1109.2648142910748</v>
      </c>
      <c r="BJ26" s="17">
        <f t="shared" si="57"/>
        <v>0.59374999999999989</v>
      </c>
      <c r="BK26" s="17">
        <f t="shared" si="57"/>
        <v>1045.4070523079586</v>
      </c>
      <c r="BL26" s="17">
        <f t="shared" si="57"/>
        <v>0.54100000000000004</v>
      </c>
      <c r="BM26" s="17">
        <f t="shared" si="57"/>
        <v>1184.6640787784811</v>
      </c>
      <c r="BN26" s="17">
        <f t="shared" si="57"/>
        <v>0.52400000000000002</v>
      </c>
      <c r="BO26" s="17">
        <f t="shared" si="57"/>
        <v>1226.0196400742443</v>
      </c>
      <c r="BP26" s="17">
        <f t="shared" si="57"/>
        <v>6.5744370016311429</v>
      </c>
      <c r="BQ26" s="17">
        <f t="shared" si="57"/>
        <v>0.98404576561858914</v>
      </c>
      <c r="BR26" s="17">
        <f t="shared" si="57"/>
        <v>-3.4707729233252089</v>
      </c>
      <c r="BS26" s="17">
        <f t="shared" si="57"/>
        <v>-2.3084188014174436</v>
      </c>
    </row>
    <row r="27" spans="1:71" ht="18" customHeight="1" x14ac:dyDescent="0.3">
      <c r="A27" s="17" t="s">
        <v>152</v>
      </c>
      <c r="B27" s="17"/>
      <c r="C27" s="17"/>
      <c r="D27" s="18"/>
      <c r="E27" s="17">
        <f>AVERAGE(E17:E24)</f>
        <v>66.0625</v>
      </c>
      <c r="F27" s="17">
        <f>AVERAGE(F17:F24)</f>
        <v>134.25</v>
      </c>
      <c r="G27" s="17">
        <f>AVERAGE(G17:G24)</f>
        <v>61.022727272727266</v>
      </c>
      <c r="H27" s="18"/>
      <c r="I27" s="19"/>
      <c r="J27" s="17"/>
      <c r="K27" s="17">
        <f>AVERAGE(K17:K24)</f>
        <v>0</v>
      </c>
      <c r="L27" s="17">
        <f t="shared" ref="L27:BS27" si="58">AVERAGE(L17:L24)</f>
        <v>0</v>
      </c>
      <c r="M27" s="17">
        <f t="shared" si="58"/>
        <v>0</v>
      </c>
      <c r="N27" s="17">
        <f t="shared" si="58"/>
        <v>0</v>
      </c>
      <c r="O27" s="17">
        <f t="shared" si="58"/>
        <v>0</v>
      </c>
      <c r="P27" s="17">
        <f t="shared" si="58"/>
        <v>0</v>
      </c>
      <c r="Q27" s="17">
        <f t="shared" si="58"/>
        <v>0</v>
      </c>
      <c r="R27" s="17">
        <f t="shared" si="58"/>
        <v>0</v>
      </c>
      <c r="S27" s="17">
        <f t="shared" si="58"/>
        <v>0</v>
      </c>
      <c r="T27" s="17">
        <f t="shared" si="58"/>
        <v>0</v>
      </c>
      <c r="U27" s="17">
        <f t="shared" si="58"/>
        <v>0</v>
      </c>
      <c r="V27" s="17">
        <f t="shared" si="58"/>
        <v>0</v>
      </c>
      <c r="W27" s="17">
        <f t="shared" si="58"/>
        <v>0</v>
      </c>
      <c r="X27" s="17">
        <f t="shared" si="58"/>
        <v>0</v>
      </c>
      <c r="Y27" s="17">
        <f t="shared" si="58"/>
        <v>0</v>
      </c>
      <c r="Z27" s="17">
        <f t="shared" si="58"/>
        <v>0</v>
      </c>
      <c r="AA27" s="17">
        <f t="shared" si="58"/>
        <v>0</v>
      </c>
      <c r="AB27" s="17">
        <f t="shared" si="58"/>
        <v>0</v>
      </c>
      <c r="AC27" s="17">
        <f t="shared" si="58"/>
        <v>0</v>
      </c>
      <c r="AD27" s="17">
        <f t="shared" si="58"/>
        <v>0</v>
      </c>
      <c r="AE27" s="17">
        <f t="shared" si="58"/>
        <v>0</v>
      </c>
      <c r="AF27" s="17">
        <f t="shared" si="58"/>
        <v>52.125</v>
      </c>
      <c r="AG27" s="17">
        <f t="shared" si="58"/>
        <v>51</v>
      </c>
      <c r="AH27" s="17">
        <f t="shared" si="58"/>
        <v>49.142857142857146</v>
      </c>
      <c r="AI27" s="17">
        <f t="shared" si="58"/>
        <v>49.428571428571431</v>
      </c>
      <c r="AJ27" s="17">
        <f t="shared" si="58"/>
        <v>2.4045368973726875</v>
      </c>
      <c r="AK27" s="17">
        <f t="shared" si="58"/>
        <v>5.6835694693471908</v>
      </c>
      <c r="AL27" s="17">
        <f t="shared" si="58"/>
        <v>-0.69882779266351047</v>
      </c>
      <c r="AM27" s="17">
        <f t="shared" si="58"/>
        <v>5.0908772605458621</v>
      </c>
      <c r="AN27" s="17">
        <f t="shared" si="58"/>
        <v>40.5</v>
      </c>
      <c r="AO27" s="17">
        <f t="shared" si="58"/>
        <v>40.375</v>
      </c>
      <c r="AP27" s="17">
        <f t="shared" si="58"/>
        <v>40.285714285714285</v>
      </c>
      <c r="AQ27" s="17">
        <f t="shared" si="58"/>
        <v>38</v>
      </c>
      <c r="AR27" s="17">
        <f t="shared" si="58"/>
        <v>0.20507726922200598</v>
      </c>
      <c r="AS27" s="17">
        <f t="shared" si="58"/>
        <v>1.2820512820512822</v>
      </c>
      <c r="AT27" s="17">
        <f t="shared" si="58"/>
        <v>5.6947811568323621</v>
      </c>
      <c r="AU27" s="17">
        <f t="shared" si="58"/>
        <v>6.9804005518291223</v>
      </c>
      <c r="AV27" s="17">
        <f t="shared" si="58"/>
        <v>15.6875</v>
      </c>
      <c r="AW27" s="17">
        <f t="shared" si="58"/>
        <v>39.846249999999998</v>
      </c>
      <c r="AX27" s="17">
        <f t="shared" si="58"/>
        <v>16.4375</v>
      </c>
      <c r="AY27" s="17">
        <f t="shared" si="58"/>
        <v>41.751249999999999</v>
      </c>
      <c r="AZ27" s="17">
        <f t="shared" si="58"/>
        <v>16.214285714285715</v>
      </c>
      <c r="BA27" s="17">
        <f t="shared" si="58"/>
        <v>41.184285714285714</v>
      </c>
      <c r="BB27" s="17">
        <f t="shared" si="58"/>
        <v>17.785714285714285</v>
      </c>
      <c r="BC27" s="17">
        <f t="shared" si="58"/>
        <v>45.175714285714278</v>
      </c>
      <c r="BD27" s="17">
        <f t="shared" si="58"/>
        <v>-5.3476477439611099</v>
      </c>
      <c r="BE27" s="17">
        <f t="shared" si="58"/>
        <v>-6.5939628727647159</v>
      </c>
      <c r="BF27" s="17">
        <f t="shared" si="58"/>
        <v>-9.701189138397158</v>
      </c>
      <c r="BG27" s="17">
        <f t="shared" si="58"/>
        <v>-17.125635501211537</v>
      </c>
      <c r="BH27" s="17">
        <f t="shared" si="58"/>
        <v>0.59366666666666668</v>
      </c>
      <c r="BI27" s="17">
        <f t="shared" si="58"/>
        <v>961.14299209157662</v>
      </c>
      <c r="BJ27" s="17">
        <f t="shared" si="58"/>
        <v>0.57299999999999995</v>
      </c>
      <c r="BK27" s="17">
        <f t="shared" si="58"/>
        <v>993.24199113728162</v>
      </c>
      <c r="BL27" s="17">
        <f t="shared" si="58"/>
        <v>0.57916666666666661</v>
      </c>
      <c r="BM27" s="17">
        <f t="shared" si="58"/>
        <v>979.65125547381376</v>
      </c>
      <c r="BN27" s="17">
        <f t="shared" si="58"/>
        <v>0.57600000000000007</v>
      </c>
      <c r="BO27" s="17">
        <f t="shared" si="58"/>
        <v>988.50200540027288</v>
      </c>
      <c r="BP27" s="17">
        <f t="shared" si="58"/>
        <v>-3.6618869671966823</v>
      </c>
      <c r="BQ27" s="17">
        <f t="shared" si="58"/>
        <v>-2.5806977194533558</v>
      </c>
      <c r="BR27" s="17">
        <f t="shared" si="58"/>
        <v>-0.95050463697426613</v>
      </c>
      <c r="BS27" s="17">
        <f t="shared" si="58"/>
        <v>-3.4036072218707125</v>
      </c>
    </row>
    <row r="28" spans="1:71" ht="18" customHeight="1" x14ac:dyDescent="0.3">
      <c r="A28" s="17"/>
      <c r="B28" s="17"/>
      <c r="C28" s="17"/>
      <c r="D28" s="18"/>
      <c r="E28" s="17"/>
      <c r="F28" s="17"/>
      <c r="G28" s="19"/>
      <c r="H28" s="18"/>
      <c r="I28" s="19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20"/>
      <c r="X28" s="20"/>
      <c r="Y28" s="20"/>
      <c r="Z28" s="20"/>
      <c r="AA28" s="20"/>
      <c r="AB28" s="20"/>
      <c r="AC28" s="20"/>
      <c r="AD28" s="20"/>
      <c r="AE28" s="20"/>
      <c r="AF28" s="21"/>
      <c r="AG28" s="21"/>
      <c r="AH28" s="21"/>
      <c r="AI28" s="21"/>
      <c r="AJ28" s="20"/>
      <c r="AK28" s="20"/>
      <c r="AL28" s="20"/>
      <c r="AM28" s="20"/>
      <c r="AN28" s="21"/>
      <c r="AO28" s="21"/>
      <c r="AP28" s="21"/>
      <c r="AQ28" s="21"/>
      <c r="AR28" s="20"/>
      <c r="AS28" s="20"/>
      <c r="AT28" s="20"/>
      <c r="AU28" s="20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20"/>
      <c r="BI28" s="20"/>
      <c r="BJ28" s="20"/>
      <c r="BK28" s="20"/>
      <c r="BL28" s="20"/>
      <c r="BM28" s="20"/>
      <c r="BN28" s="20"/>
      <c r="BO28" s="20"/>
      <c r="BP28" s="20"/>
      <c r="BQ28" s="17"/>
      <c r="BR28" s="17"/>
      <c r="BS28" s="17"/>
    </row>
    <row r="29" spans="1:71" ht="18" customHeight="1" x14ac:dyDescent="0.3">
      <c r="A29" s="17"/>
      <c r="B29" s="17"/>
      <c r="C29" s="17"/>
      <c r="D29" s="18"/>
      <c r="E29" s="17"/>
      <c r="F29" s="17"/>
      <c r="G29" s="19"/>
      <c r="H29" s="18"/>
      <c r="I29" s="19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20"/>
      <c r="X29" s="20"/>
      <c r="Y29" s="20"/>
      <c r="Z29" s="20"/>
      <c r="AA29" s="20"/>
      <c r="AB29" s="20"/>
      <c r="AC29" s="20"/>
      <c r="AD29" s="20"/>
      <c r="AE29" s="20"/>
      <c r="AF29" s="21"/>
      <c r="AG29" s="21"/>
      <c r="AH29" s="21"/>
      <c r="AI29" s="21"/>
      <c r="AJ29" s="20"/>
      <c r="AK29" s="20"/>
      <c r="AL29" s="20"/>
      <c r="AM29" s="20"/>
      <c r="AN29" s="21"/>
      <c r="AO29" s="21"/>
      <c r="AP29" s="21"/>
      <c r="AQ29" s="21"/>
      <c r="AR29" s="20"/>
      <c r="AS29" s="20"/>
      <c r="AT29" s="20"/>
      <c r="AU29" s="20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20"/>
      <c r="BI29" s="20"/>
      <c r="BJ29" s="20"/>
      <c r="BK29" s="20"/>
      <c r="BL29" s="20"/>
      <c r="BM29" s="20"/>
      <c r="BN29" s="20"/>
      <c r="BO29" s="20"/>
      <c r="BP29" s="20"/>
      <c r="BQ29" s="17"/>
      <c r="BR29" s="17"/>
      <c r="BS29" s="17"/>
    </row>
    <row r="30" spans="1:71" ht="18" customHeight="1" x14ac:dyDescent="0.3">
      <c r="A30" s="17"/>
      <c r="B30" s="17"/>
      <c r="C30" s="17"/>
      <c r="D30" s="18"/>
      <c r="E30" s="17"/>
      <c r="F30" s="17"/>
      <c r="G30" s="19"/>
      <c r="H30" s="18"/>
      <c r="I30" s="19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20"/>
      <c r="X30" s="20"/>
      <c r="Y30" s="20"/>
      <c r="Z30" s="20"/>
      <c r="AA30" s="20"/>
      <c r="AB30" s="20"/>
      <c r="AC30" s="20"/>
      <c r="AD30" s="20"/>
      <c r="AE30" s="20"/>
      <c r="AF30" s="21"/>
      <c r="AG30" s="21"/>
      <c r="AH30" s="21"/>
      <c r="AI30" s="21"/>
      <c r="AJ30" s="20"/>
      <c r="AK30" s="20"/>
      <c r="AL30" s="20"/>
      <c r="AM30" s="20"/>
      <c r="AN30" s="21"/>
      <c r="AO30" s="21"/>
      <c r="AP30" s="21"/>
      <c r="AQ30" s="21"/>
      <c r="AR30" s="20"/>
      <c r="AS30" s="20"/>
      <c r="AT30" s="20"/>
      <c r="AU30" s="20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20"/>
      <c r="BI30" s="20"/>
      <c r="BJ30" s="20"/>
      <c r="BK30" s="20"/>
      <c r="BL30" s="20"/>
      <c r="BM30" s="20"/>
      <c r="BN30" s="20"/>
      <c r="BO30" s="20"/>
      <c r="BP30" s="20"/>
      <c r="BQ30" s="17"/>
      <c r="BR30" s="17"/>
      <c r="BS30" s="17"/>
    </row>
    <row r="32" spans="1:71" x14ac:dyDescent="0.3">
      <c r="A32" s="1" t="s">
        <v>122</v>
      </c>
    </row>
    <row r="33" spans="1:1" x14ac:dyDescent="0.3">
      <c r="A33" s="1" t="s">
        <v>126</v>
      </c>
    </row>
    <row r="34" spans="1:1" x14ac:dyDescent="0.3">
      <c r="A34" s="1" t="s">
        <v>123</v>
      </c>
    </row>
    <row r="35" spans="1:1" x14ac:dyDescent="0.3">
      <c r="A35" s="1" t="s">
        <v>124</v>
      </c>
    </row>
    <row r="36" spans="1:1" x14ac:dyDescent="0.3">
      <c r="A36" s="1" t="s">
        <v>125</v>
      </c>
    </row>
    <row r="37" spans="1:1" x14ac:dyDescent="0.3">
      <c r="A37" s="1" t="s">
        <v>151</v>
      </c>
    </row>
  </sheetData>
  <sortState ref="A3:BS24">
    <sortCondition descending="1" ref="S3:S24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13" sqref="A13"/>
    </sheetView>
  </sheetViews>
  <sheetFormatPr defaultColWidth="8.77734375" defaultRowHeight="14.4" x14ac:dyDescent="0.3"/>
  <cols>
    <col min="1" max="1" width="17.33203125" customWidth="1"/>
    <col min="4" max="5" width="9.44140625" bestFit="1" customWidth="1"/>
    <col min="6" max="7" width="8.44140625" bestFit="1" customWidth="1"/>
  </cols>
  <sheetData>
    <row r="1" spans="1:9" x14ac:dyDescent="0.3">
      <c r="C1" t="s">
        <v>53</v>
      </c>
    </row>
    <row r="3" spans="1:9" ht="19.95" customHeight="1" x14ac:dyDescent="0.3">
      <c r="A3" s="2" t="s">
        <v>5</v>
      </c>
      <c r="B3" s="2" t="s">
        <v>25</v>
      </c>
      <c r="C3" s="2" t="s">
        <v>26</v>
      </c>
      <c r="D3" s="2" t="s">
        <v>27</v>
      </c>
      <c r="E3" s="2" t="s">
        <v>28</v>
      </c>
      <c r="F3" s="2" t="s">
        <v>29</v>
      </c>
      <c r="G3" s="2" t="s">
        <v>30</v>
      </c>
      <c r="H3" s="2" t="s">
        <v>31</v>
      </c>
      <c r="I3" s="2" t="s">
        <v>32</v>
      </c>
    </row>
    <row r="4" spans="1:9" ht="19.95" customHeight="1" x14ac:dyDescent="0.3">
      <c r="A4" s="3" t="s">
        <v>56</v>
      </c>
      <c r="B4" s="2"/>
      <c r="C4" s="2"/>
      <c r="D4" s="2"/>
      <c r="E4" s="2"/>
      <c r="F4" s="2"/>
      <c r="G4" s="2"/>
      <c r="H4" s="2"/>
      <c r="I4" s="2"/>
    </row>
    <row r="5" spans="1:9" ht="19.95" customHeight="1" x14ac:dyDescent="0.3">
      <c r="A5" s="3" t="s">
        <v>57</v>
      </c>
      <c r="B5" s="2"/>
      <c r="C5" s="2"/>
      <c r="D5" s="2"/>
      <c r="E5" s="2"/>
      <c r="F5" s="2"/>
      <c r="G5" s="2"/>
      <c r="H5" s="2"/>
      <c r="I5" s="2"/>
    </row>
    <row r="6" spans="1:9" ht="19.95" customHeight="1" x14ac:dyDescent="0.3">
      <c r="A6" s="3" t="s">
        <v>58</v>
      </c>
      <c r="B6" s="2"/>
      <c r="C6" s="2"/>
      <c r="D6" s="2"/>
      <c r="E6" s="2"/>
      <c r="F6" s="2"/>
      <c r="G6" s="2"/>
      <c r="H6" s="2"/>
      <c r="I6" s="2"/>
    </row>
    <row r="7" spans="1:9" ht="19.95" customHeight="1" x14ac:dyDescent="0.3">
      <c r="A7" s="3" t="s">
        <v>59</v>
      </c>
      <c r="B7" s="2"/>
      <c r="C7" s="2"/>
      <c r="D7" s="2"/>
      <c r="E7" s="2"/>
      <c r="F7" s="2"/>
      <c r="G7" s="2"/>
      <c r="H7" s="2"/>
      <c r="I7" s="2"/>
    </row>
    <row r="8" spans="1:9" ht="19.95" customHeight="1" x14ac:dyDescent="0.3">
      <c r="A8" s="3" t="s">
        <v>60</v>
      </c>
      <c r="B8" s="2"/>
      <c r="C8" s="2"/>
      <c r="D8" s="2"/>
      <c r="E8" s="2"/>
      <c r="F8" s="2"/>
      <c r="G8" s="2"/>
      <c r="H8" s="2"/>
      <c r="I8" s="2"/>
    </row>
    <row r="9" spans="1:9" ht="19.95" customHeight="1" x14ac:dyDescent="0.3">
      <c r="A9" s="3" t="s">
        <v>61</v>
      </c>
      <c r="B9" s="2"/>
      <c r="C9" s="2"/>
      <c r="D9" s="2"/>
      <c r="E9" s="2"/>
      <c r="F9" s="2"/>
      <c r="G9" s="2"/>
      <c r="H9" s="2"/>
      <c r="I9" s="2"/>
    </row>
    <row r="10" spans="1:9" ht="19.95" customHeight="1" x14ac:dyDescent="0.3">
      <c r="A10" s="3" t="s">
        <v>62</v>
      </c>
      <c r="B10" s="2"/>
      <c r="C10" s="2"/>
      <c r="D10" s="2"/>
      <c r="E10" s="2"/>
      <c r="F10" s="2"/>
      <c r="G10" s="2"/>
      <c r="H10" s="2"/>
      <c r="I10" s="2"/>
    </row>
    <row r="11" spans="1:9" ht="19.95" customHeight="1" x14ac:dyDescent="0.3">
      <c r="A11" s="3" t="s">
        <v>63</v>
      </c>
      <c r="B11" s="2"/>
      <c r="C11" s="2"/>
      <c r="D11" s="2"/>
      <c r="E11" s="2"/>
      <c r="F11" s="2"/>
      <c r="G11" s="2"/>
      <c r="H11" s="2"/>
      <c r="I11" s="2"/>
    </row>
    <row r="12" spans="1:9" ht="19.95" customHeight="1" x14ac:dyDescent="0.3">
      <c r="A12" s="2" t="s">
        <v>64</v>
      </c>
      <c r="B12" s="2"/>
      <c r="C12" s="2"/>
      <c r="D12" s="2"/>
      <c r="E12" s="2"/>
      <c r="F12" s="2"/>
      <c r="G12" s="2"/>
      <c r="H12" s="2"/>
      <c r="I12" s="2"/>
    </row>
    <row r="13" spans="1:9" ht="19.95" customHeight="1" x14ac:dyDescent="0.3">
      <c r="A13" s="2"/>
      <c r="B13" s="2"/>
      <c r="C13" s="2"/>
      <c r="D13" s="2"/>
      <c r="E13" s="2"/>
      <c r="F13" s="2"/>
      <c r="G13" s="2"/>
      <c r="H13" s="2"/>
      <c r="I13" s="2"/>
    </row>
    <row r="14" spans="1:9" ht="19.95" customHeight="1" x14ac:dyDescent="0.3">
      <c r="A14" s="2"/>
      <c r="B14" s="2"/>
      <c r="C14" s="2"/>
      <c r="D14" s="2"/>
      <c r="E14" s="2"/>
      <c r="F14" s="2"/>
      <c r="G14" s="2"/>
      <c r="H14" s="2"/>
      <c r="I14" s="2"/>
    </row>
    <row r="15" spans="1:9" ht="19.95" customHeight="1" x14ac:dyDescent="0.3">
      <c r="A15" s="2"/>
      <c r="B15" s="2"/>
      <c r="C15" s="2"/>
      <c r="D15" s="2"/>
      <c r="E15" s="2"/>
      <c r="F15" s="2"/>
      <c r="G15" s="2"/>
      <c r="H15" s="2"/>
      <c r="I15" s="2"/>
    </row>
    <row r="16" spans="1:9" ht="19.95" customHeight="1" x14ac:dyDescent="0.3">
      <c r="A16" s="2"/>
      <c r="B16" s="2"/>
      <c r="C16" s="2"/>
      <c r="D16" s="2"/>
      <c r="E16" s="2"/>
      <c r="F16" s="2"/>
      <c r="G16" s="2"/>
      <c r="H16" s="2"/>
      <c r="I16" s="2"/>
    </row>
    <row r="17" spans="1:9" ht="19.95" customHeight="1" x14ac:dyDescent="0.3">
      <c r="A17" s="2"/>
      <c r="B17" s="2"/>
      <c r="C17" s="2"/>
      <c r="D17" s="2"/>
      <c r="E17" s="2"/>
      <c r="F17" s="2"/>
      <c r="G17" s="2"/>
      <c r="H17" s="2"/>
      <c r="I17" s="2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A12" sqref="A12:XFD12"/>
    </sheetView>
  </sheetViews>
  <sheetFormatPr defaultColWidth="8.77734375" defaultRowHeight="14.4" x14ac:dyDescent="0.3"/>
  <cols>
    <col min="1" max="1" width="17.33203125" customWidth="1"/>
    <col min="4" max="5" width="9.44140625" bestFit="1" customWidth="1"/>
    <col min="6" max="7" width="8.44140625" bestFit="1" customWidth="1"/>
  </cols>
  <sheetData>
    <row r="1" spans="1:9" x14ac:dyDescent="0.3">
      <c r="C1" t="s">
        <v>54</v>
      </c>
    </row>
    <row r="3" spans="1:9" ht="19.95" customHeight="1" x14ac:dyDescent="0.3">
      <c r="A3" s="2" t="s">
        <v>5</v>
      </c>
      <c r="B3" s="2" t="s">
        <v>25</v>
      </c>
      <c r="C3" s="2" t="s">
        <v>26</v>
      </c>
      <c r="D3" s="2" t="s">
        <v>27</v>
      </c>
      <c r="E3" s="2" t="s">
        <v>28</v>
      </c>
      <c r="F3" s="2" t="s">
        <v>29</v>
      </c>
      <c r="G3" s="2" t="s">
        <v>30</v>
      </c>
      <c r="H3" s="2" t="s">
        <v>31</v>
      </c>
      <c r="I3" s="2" t="s">
        <v>32</v>
      </c>
    </row>
    <row r="4" spans="1:9" ht="19.95" customHeight="1" x14ac:dyDescent="0.3">
      <c r="A4" s="3" t="s">
        <v>56</v>
      </c>
      <c r="B4" s="2"/>
      <c r="C4" s="2"/>
      <c r="D4" s="2"/>
      <c r="E4" s="2"/>
      <c r="F4" s="2"/>
      <c r="G4" s="2"/>
      <c r="H4" s="2"/>
      <c r="I4" s="2"/>
    </row>
    <row r="5" spans="1:9" ht="19.95" customHeight="1" x14ac:dyDescent="0.3">
      <c r="A5" s="3" t="s">
        <v>57</v>
      </c>
      <c r="B5" s="2"/>
      <c r="C5" s="2"/>
      <c r="D5" s="2"/>
      <c r="E5" s="2"/>
      <c r="F5" s="2"/>
      <c r="G5" s="2"/>
      <c r="H5" s="2"/>
      <c r="I5" s="2"/>
    </row>
    <row r="6" spans="1:9" ht="19.95" customHeight="1" x14ac:dyDescent="0.3">
      <c r="A6" s="3" t="s">
        <v>58</v>
      </c>
      <c r="B6" s="2"/>
      <c r="C6" s="2"/>
      <c r="D6" s="2"/>
      <c r="E6" s="2"/>
      <c r="F6" s="2"/>
      <c r="G6" s="2"/>
      <c r="H6" s="2"/>
      <c r="I6" s="2"/>
    </row>
    <row r="7" spans="1:9" ht="19.95" customHeight="1" x14ac:dyDescent="0.3">
      <c r="A7" s="3" t="s">
        <v>59</v>
      </c>
      <c r="B7" s="2"/>
      <c r="C7" s="2"/>
      <c r="D7" s="2"/>
      <c r="E7" s="2"/>
      <c r="F7" s="2"/>
      <c r="G7" s="2"/>
      <c r="H7" s="2"/>
      <c r="I7" s="2"/>
    </row>
    <row r="8" spans="1:9" ht="19.95" customHeight="1" x14ac:dyDescent="0.3">
      <c r="A8" s="3" t="s">
        <v>60</v>
      </c>
      <c r="B8" s="2"/>
      <c r="C8" s="2"/>
      <c r="D8" s="2"/>
      <c r="E8" s="2"/>
      <c r="F8" s="2"/>
      <c r="G8" s="2"/>
      <c r="H8" s="2"/>
      <c r="I8" s="2"/>
    </row>
    <row r="9" spans="1:9" ht="19.95" customHeight="1" x14ac:dyDescent="0.3">
      <c r="A9" s="3" t="s">
        <v>61</v>
      </c>
      <c r="B9" s="2"/>
      <c r="C9" s="2"/>
      <c r="D9" s="2"/>
      <c r="E9" s="2"/>
      <c r="F9" s="2"/>
      <c r="G9" s="2"/>
      <c r="H9" s="2"/>
      <c r="I9" s="2"/>
    </row>
    <row r="10" spans="1:9" ht="19.95" customHeight="1" x14ac:dyDescent="0.3">
      <c r="A10" s="3" t="s">
        <v>62</v>
      </c>
      <c r="B10" s="2"/>
      <c r="C10" s="2"/>
      <c r="D10" s="2"/>
      <c r="E10" s="2"/>
      <c r="F10" s="2"/>
      <c r="G10" s="2"/>
      <c r="H10" s="2"/>
      <c r="I10" s="2"/>
    </row>
    <row r="11" spans="1:9" ht="19.95" customHeight="1" x14ac:dyDescent="0.3">
      <c r="A11" s="3" t="s">
        <v>63</v>
      </c>
      <c r="B11" s="2"/>
      <c r="C11" s="2"/>
      <c r="D11" s="2"/>
      <c r="E11" s="2"/>
      <c r="F11" s="2"/>
      <c r="G11" s="2"/>
      <c r="H11" s="2"/>
      <c r="I11" s="2"/>
    </row>
    <row r="12" spans="1:9" ht="19.95" customHeight="1" x14ac:dyDescent="0.3">
      <c r="A12" s="2"/>
      <c r="B12" s="2"/>
      <c r="C12" s="2"/>
      <c r="D12" s="2"/>
      <c r="E12" s="2"/>
      <c r="F12" s="2"/>
      <c r="G12" s="2"/>
      <c r="H12" s="2"/>
      <c r="I12" s="2"/>
    </row>
    <row r="13" spans="1:9" ht="19.95" customHeight="1" x14ac:dyDescent="0.3">
      <c r="A13" s="2"/>
      <c r="B13" s="2"/>
      <c r="C13" s="2"/>
      <c r="D13" s="2"/>
      <c r="E13" s="2"/>
      <c r="F13" s="2"/>
      <c r="G13" s="2"/>
      <c r="H13" s="2"/>
      <c r="I13" s="2"/>
    </row>
    <row r="14" spans="1:9" ht="19.95" customHeight="1" x14ac:dyDescent="0.3">
      <c r="A14" s="2"/>
      <c r="B14" s="2"/>
      <c r="C14" s="2"/>
      <c r="D14" s="2"/>
      <c r="E14" s="2"/>
      <c r="F14" s="2"/>
      <c r="G14" s="2"/>
      <c r="H14" s="2"/>
      <c r="I14" s="2"/>
    </row>
    <row r="15" spans="1:9" ht="19.95" customHeight="1" x14ac:dyDescent="0.3">
      <c r="A15" s="2"/>
      <c r="B15" s="2"/>
      <c r="C15" s="2"/>
      <c r="D15" s="2"/>
      <c r="E15" s="2"/>
      <c r="F15" s="2"/>
      <c r="G15" s="2"/>
      <c r="H15" s="2"/>
      <c r="I15" s="2"/>
    </row>
    <row r="16" spans="1:9" ht="19.95" customHeight="1" x14ac:dyDescent="0.3">
      <c r="A16" s="2"/>
      <c r="B16" s="2"/>
      <c r="C16" s="2"/>
      <c r="D16" s="2"/>
      <c r="E16" s="2"/>
      <c r="F16" s="2"/>
      <c r="G16" s="2"/>
      <c r="H16" s="2"/>
      <c r="I16" s="2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13" sqref="A13"/>
    </sheetView>
  </sheetViews>
  <sheetFormatPr defaultColWidth="8.77734375" defaultRowHeight="14.4" x14ac:dyDescent="0.3"/>
  <cols>
    <col min="1" max="1" width="17.33203125" customWidth="1"/>
    <col min="4" max="5" width="9.44140625" bestFit="1" customWidth="1"/>
    <col min="6" max="7" width="8.44140625" bestFit="1" customWidth="1"/>
  </cols>
  <sheetData>
    <row r="1" spans="1:9" x14ac:dyDescent="0.3">
      <c r="C1" t="s">
        <v>24</v>
      </c>
    </row>
    <row r="3" spans="1:9" ht="19.95" customHeight="1" x14ac:dyDescent="0.3">
      <c r="A3" s="2" t="s">
        <v>5</v>
      </c>
      <c r="B3" s="2" t="s">
        <v>25</v>
      </c>
      <c r="C3" s="2" t="s">
        <v>26</v>
      </c>
      <c r="D3" s="2" t="s">
        <v>27</v>
      </c>
      <c r="E3" s="2" t="s">
        <v>28</v>
      </c>
      <c r="F3" s="2" t="s">
        <v>29</v>
      </c>
      <c r="G3" s="2" t="s">
        <v>30</v>
      </c>
      <c r="H3" s="2" t="s">
        <v>31</v>
      </c>
      <c r="I3" s="2" t="s">
        <v>32</v>
      </c>
    </row>
    <row r="4" spans="1:9" ht="19.95" customHeight="1" x14ac:dyDescent="0.3">
      <c r="A4" s="3" t="s">
        <v>56</v>
      </c>
      <c r="B4" s="2"/>
      <c r="C4" s="2"/>
      <c r="D4" s="2"/>
      <c r="E4" s="2"/>
      <c r="F4" s="2"/>
      <c r="G4" s="2"/>
      <c r="H4" s="2"/>
      <c r="I4" s="2"/>
    </row>
    <row r="5" spans="1:9" ht="19.95" customHeight="1" x14ac:dyDescent="0.3">
      <c r="A5" s="3" t="s">
        <v>57</v>
      </c>
      <c r="B5" s="2"/>
      <c r="C5" s="2"/>
      <c r="D5" s="2"/>
      <c r="E5" s="2"/>
      <c r="F5" s="2"/>
      <c r="G5" s="2"/>
      <c r="H5" s="2"/>
      <c r="I5" s="2"/>
    </row>
    <row r="6" spans="1:9" ht="19.95" customHeight="1" x14ac:dyDescent="0.3">
      <c r="A6" s="3" t="s">
        <v>58</v>
      </c>
      <c r="B6" s="2"/>
      <c r="C6" s="2"/>
      <c r="D6" s="2"/>
      <c r="E6" s="2"/>
      <c r="F6" s="2"/>
      <c r="G6" s="2"/>
      <c r="H6" s="2"/>
      <c r="I6" s="2"/>
    </row>
    <row r="7" spans="1:9" ht="19.95" customHeight="1" x14ac:dyDescent="0.3">
      <c r="A7" s="3" t="s">
        <v>59</v>
      </c>
      <c r="B7" s="2"/>
      <c r="C7" s="2"/>
      <c r="D7" s="2"/>
      <c r="E7" s="2"/>
      <c r="F7" s="2"/>
      <c r="G7" s="2"/>
      <c r="H7" s="2"/>
      <c r="I7" s="2"/>
    </row>
    <row r="8" spans="1:9" ht="19.95" customHeight="1" x14ac:dyDescent="0.3">
      <c r="A8" s="3" t="s">
        <v>60</v>
      </c>
      <c r="B8" s="2"/>
      <c r="C8" s="2"/>
      <c r="D8" s="2"/>
      <c r="E8" s="2"/>
      <c r="F8" s="2"/>
      <c r="G8" s="2"/>
      <c r="H8" s="2"/>
      <c r="I8" s="2"/>
    </row>
    <row r="9" spans="1:9" ht="19.95" customHeight="1" x14ac:dyDescent="0.3">
      <c r="A9" s="3" t="s">
        <v>61</v>
      </c>
      <c r="B9" s="2"/>
      <c r="C9" s="2"/>
      <c r="D9" s="2"/>
      <c r="E9" s="2"/>
      <c r="F9" s="2"/>
      <c r="G9" s="2"/>
      <c r="H9" s="2"/>
      <c r="I9" s="2"/>
    </row>
    <row r="10" spans="1:9" ht="19.95" customHeight="1" x14ac:dyDescent="0.3">
      <c r="A10" s="3" t="s">
        <v>62</v>
      </c>
      <c r="B10" s="2"/>
      <c r="C10" s="2"/>
      <c r="D10" s="2"/>
      <c r="E10" s="2"/>
      <c r="F10" s="2"/>
      <c r="G10" s="2"/>
      <c r="H10" s="2"/>
      <c r="I10" s="2"/>
    </row>
    <row r="11" spans="1:9" ht="19.95" customHeight="1" x14ac:dyDescent="0.3">
      <c r="A11" s="3" t="s">
        <v>63</v>
      </c>
      <c r="B11" s="2"/>
      <c r="C11" s="2"/>
      <c r="D11" s="2"/>
      <c r="E11" s="2"/>
      <c r="F11" s="2"/>
      <c r="G11" s="2"/>
      <c r="H11" s="2"/>
      <c r="I11" s="2"/>
    </row>
    <row r="12" spans="1:9" ht="19.95" customHeight="1" x14ac:dyDescent="0.3">
      <c r="A12" s="2" t="s">
        <v>64</v>
      </c>
      <c r="B12" s="2"/>
      <c r="C12" s="2"/>
      <c r="D12" s="2"/>
      <c r="E12" s="2"/>
      <c r="F12" s="2"/>
      <c r="G12" s="2"/>
      <c r="H12" s="2"/>
      <c r="I12" s="2"/>
    </row>
    <row r="13" spans="1:9" ht="19.95" customHeight="1" x14ac:dyDescent="0.3">
      <c r="A13" s="2"/>
      <c r="B13" s="2"/>
      <c r="C13" s="2"/>
      <c r="D13" s="2"/>
      <c r="E13" s="2"/>
      <c r="F13" s="2"/>
      <c r="G13" s="2"/>
      <c r="H13" s="2"/>
      <c r="I13" s="2"/>
    </row>
    <row r="14" spans="1:9" ht="19.95" customHeight="1" x14ac:dyDescent="0.3">
      <c r="A14" s="2"/>
      <c r="B14" s="2"/>
      <c r="C14" s="2"/>
      <c r="D14" s="2"/>
      <c r="E14" s="2"/>
      <c r="F14" s="2"/>
      <c r="G14" s="2"/>
      <c r="H14" s="2"/>
      <c r="I14" s="2"/>
    </row>
    <row r="15" spans="1:9" ht="19.95" customHeight="1" x14ac:dyDescent="0.3">
      <c r="A15" s="2"/>
      <c r="B15" s="2"/>
      <c r="C15" s="2"/>
      <c r="D15" s="2"/>
      <c r="E15" s="2"/>
      <c r="F15" s="2"/>
      <c r="G15" s="2"/>
      <c r="H15" s="2"/>
      <c r="I15" s="2"/>
    </row>
    <row r="16" spans="1:9" ht="19.95" customHeight="1" x14ac:dyDescent="0.3">
      <c r="A16" s="2"/>
      <c r="B16" s="2"/>
      <c r="C16" s="2"/>
      <c r="D16" s="2"/>
      <c r="E16" s="2"/>
      <c r="F16" s="2"/>
      <c r="G16" s="2"/>
      <c r="H16" s="2"/>
      <c r="I16" s="2"/>
    </row>
    <row r="17" spans="1:9" ht="19.95" customHeight="1" x14ac:dyDescent="0.3">
      <c r="A17" s="2"/>
      <c r="B17" s="2"/>
      <c r="C17" s="2"/>
      <c r="D17" s="2"/>
      <c r="E17" s="2"/>
      <c r="F17" s="2"/>
      <c r="G17" s="2"/>
      <c r="H17" s="2"/>
      <c r="I17" s="2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4" sqref="A4:A12"/>
    </sheetView>
  </sheetViews>
  <sheetFormatPr defaultColWidth="8.77734375" defaultRowHeight="14.4" x14ac:dyDescent="0.3"/>
  <cols>
    <col min="1" max="1" width="17.33203125" customWidth="1"/>
    <col min="4" max="5" width="9.44140625" bestFit="1" customWidth="1"/>
    <col min="6" max="7" width="8.44140625" bestFit="1" customWidth="1"/>
  </cols>
  <sheetData>
    <row r="1" spans="1:9" x14ac:dyDescent="0.3">
      <c r="C1" t="s">
        <v>55</v>
      </c>
    </row>
    <row r="3" spans="1:9" ht="19.95" customHeight="1" x14ac:dyDescent="0.3">
      <c r="A3" s="2" t="s">
        <v>5</v>
      </c>
      <c r="B3" s="2" t="s">
        <v>25</v>
      </c>
      <c r="C3" s="2" t="s">
        <v>26</v>
      </c>
      <c r="D3" s="2" t="s">
        <v>27</v>
      </c>
      <c r="E3" s="2" t="s">
        <v>28</v>
      </c>
      <c r="F3" s="2" t="s">
        <v>29</v>
      </c>
      <c r="G3" s="2" t="s">
        <v>30</v>
      </c>
      <c r="H3" s="2" t="s">
        <v>31</v>
      </c>
      <c r="I3" s="2" t="s">
        <v>32</v>
      </c>
    </row>
    <row r="4" spans="1:9" ht="19.95" customHeight="1" x14ac:dyDescent="0.3">
      <c r="A4" s="3" t="s">
        <v>56</v>
      </c>
      <c r="B4" s="2"/>
      <c r="C4" s="2"/>
      <c r="D4" s="2"/>
      <c r="E4" s="2"/>
      <c r="F4" s="2"/>
      <c r="G4" s="2"/>
      <c r="H4" s="2"/>
      <c r="I4" s="2"/>
    </row>
    <row r="5" spans="1:9" ht="19.95" customHeight="1" x14ac:dyDescent="0.3">
      <c r="A5" s="3" t="s">
        <v>57</v>
      </c>
      <c r="B5" s="2"/>
      <c r="C5" s="2"/>
      <c r="D5" s="2"/>
      <c r="E5" s="2"/>
      <c r="F5" s="2"/>
      <c r="G5" s="2"/>
      <c r="H5" s="2"/>
      <c r="I5" s="2"/>
    </row>
    <row r="6" spans="1:9" ht="19.95" customHeight="1" x14ac:dyDescent="0.3">
      <c r="A6" s="3" t="s">
        <v>58</v>
      </c>
      <c r="B6" s="2"/>
      <c r="C6" s="2"/>
      <c r="D6" s="2"/>
      <c r="E6" s="2"/>
      <c r="F6" s="2"/>
      <c r="G6" s="2"/>
      <c r="H6" s="2"/>
      <c r="I6" s="2"/>
    </row>
    <row r="7" spans="1:9" ht="19.95" customHeight="1" x14ac:dyDescent="0.3">
      <c r="A7" s="3" t="s">
        <v>59</v>
      </c>
      <c r="B7" s="2"/>
      <c r="C7" s="2"/>
      <c r="D7" s="2"/>
      <c r="E7" s="2"/>
      <c r="F7" s="2"/>
      <c r="G7" s="2"/>
      <c r="H7" s="2"/>
      <c r="I7" s="2"/>
    </row>
    <row r="8" spans="1:9" ht="19.95" customHeight="1" x14ac:dyDescent="0.3">
      <c r="A8" s="3" t="s">
        <v>60</v>
      </c>
      <c r="B8" s="2"/>
      <c r="C8" s="2"/>
      <c r="D8" s="2"/>
      <c r="E8" s="2"/>
      <c r="F8" s="2"/>
      <c r="G8" s="2"/>
      <c r="H8" s="2"/>
      <c r="I8" s="2"/>
    </row>
    <row r="9" spans="1:9" ht="19.95" customHeight="1" x14ac:dyDescent="0.3">
      <c r="A9" s="3" t="s">
        <v>61</v>
      </c>
      <c r="B9" s="2"/>
      <c r="C9" s="2"/>
      <c r="D9" s="2"/>
      <c r="E9" s="2"/>
      <c r="F9" s="2"/>
      <c r="G9" s="2"/>
      <c r="H9" s="2"/>
      <c r="I9" s="2"/>
    </row>
    <row r="10" spans="1:9" ht="19.95" customHeight="1" x14ac:dyDescent="0.3">
      <c r="A10" s="3" t="s">
        <v>62</v>
      </c>
      <c r="B10" s="2"/>
      <c r="C10" s="2"/>
      <c r="D10" s="2"/>
      <c r="E10" s="2"/>
      <c r="F10" s="2"/>
      <c r="G10" s="2"/>
      <c r="H10" s="2"/>
      <c r="I10" s="2"/>
    </row>
    <row r="11" spans="1:9" ht="19.95" customHeight="1" x14ac:dyDescent="0.3">
      <c r="A11" s="3" t="s">
        <v>63</v>
      </c>
      <c r="B11" s="2"/>
      <c r="C11" s="2"/>
      <c r="D11" s="2"/>
      <c r="E11" s="2"/>
      <c r="F11" s="2"/>
      <c r="G11" s="2"/>
      <c r="H11" s="2"/>
      <c r="I11" s="2"/>
    </row>
    <row r="12" spans="1:9" ht="19.95" customHeight="1" x14ac:dyDescent="0.3">
      <c r="A12" s="2" t="s">
        <v>64</v>
      </c>
      <c r="B12" s="2"/>
      <c r="C12" s="2"/>
      <c r="D12" s="2"/>
      <c r="E12" s="2"/>
      <c r="F12" s="2"/>
      <c r="G12" s="2"/>
      <c r="H12" s="2"/>
      <c r="I12" s="2"/>
    </row>
    <row r="13" spans="1:9" ht="19.95" customHeight="1" x14ac:dyDescent="0.3">
      <c r="A13" s="2"/>
      <c r="B13" s="2"/>
      <c r="C13" s="2"/>
      <c r="D13" s="2"/>
      <c r="E13" s="2"/>
      <c r="F13" s="2"/>
      <c r="G13" s="2"/>
      <c r="H13" s="2"/>
      <c r="I13" s="2"/>
    </row>
    <row r="14" spans="1:9" ht="19.95" customHeight="1" x14ac:dyDescent="0.3">
      <c r="A14" s="2"/>
      <c r="B14" s="2"/>
      <c r="C14" s="2"/>
      <c r="D14" s="2"/>
      <c r="E14" s="2"/>
      <c r="F14" s="2"/>
      <c r="G14" s="2"/>
      <c r="H14" s="2"/>
      <c r="I14" s="2"/>
    </row>
    <row r="15" spans="1:9" ht="19.95" customHeight="1" x14ac:dyDescent="0.3">
      <c r="A15" s="2"/>
      <c r="B15" s="2"/>
      <c r="C15" s="2"/>
      <c r="D15" s="2"/>
      <c r="E15" s="2"/>
      <c r="F15" s="2"/>
      <c r="G15" s="2"/>
      <c r="H15" s="2"/>
      <c r="I15" s="2"/>
    </row>
    <row r="16" spans="1:9" ht="19.95" customHeight="1" x14ac:dyDescent="0.3">
      <c r="A16" s="2"/>
      <c r="B16" s="2"/>
      <c r="C16" s="2"/>
      <c r="D16" s="2"/>
      <c r="E16" s="2"/>
      <c r="F16" s="2"/>
      <c r="G16" s="2"/>
      <c r="H16" s="2"/>
      <c r="I16" s="2"/>
    </row>
    <row r="17" spans="1:9" ht="19.95" customHeight="1" x14ac:dyDescent="0.3">
      <c r="A17" s="2"/>
      <c r="B17" s="2"/>
      <c r="C17" s="2"/>
      <c r="D17" s="2"/>
      <c r="E17" s="2"/>
      <c r="F17" s="2"/>
      <c r="G17" s="2"/>
      <c r="H17" s="2"/>
      <c r="I17" s="2"/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B2" sqref="B2"/>
    </sheetView>
  </sheetViews>
  <sheetFormatPr defaultColWidth="8.77734375" defaultRowHeight="14.4" x14ac:dyDescent="0.3"/>
  <cols>
    <col min="1" max="1" width="27.33203125" customWidth="1"/>
  </cols>
  <sheetData>
    <row r="1" spans="1:6" x14ac:dyDescent="0.3">
      <c r="B1" t="s">
        <v>67</v>
      </c>
    </row>
    <row r="3" spans="1:6" ht="19.95" customHeight="1" x14ac:dyDescent="0.3">
      <c r="A3" s="2" t="s">
        <v>5</v>
      </c>
      <c r="B3" s="2" t="s">
        <v>33</v>
      </c>
      <c r="C3" s="2" t="s">
        <v>34</v>
      </c>
      <c r="D3" s="2" t="s">
        <v>35</v>
      </c>
      <c r="E3" s="2" t="s">
        <v>36</v>
      </c>
      <c r="F3" s="2" t="s">
        <v>37</v>
      </c>
    </row>
    <row r="4" spans="1:6" ht="19.95" customHeight="1" x14ac:dyDescent="0.3">
      <c r="A4" s="3" t="s">
        <v>56</v>
      </c>
      <c r="B4" s="2"/>
      <c r="C4" s="2"/>
      <c r="D4" s="2"/>
      <c r="E4" s="2"/>
      <c r="F4" s="2"/>
    </row>
    <row r="5" spans="1:6" ht="19.95" customHeight="1" x14ac:dyDescent="0.3">
      <c r="A5" s="3" t="s">
        <v>57</v>
      </c>
      <c r="B5" s="2"/>
      <c r="C5" s="2"/>
      <c r="D5" s="2"/>
      <c r="E5" s="2"/>
      <c r="F5" s="2"/>
    </row>
    <row r="6" spans="1:6" ht="19.95" customHeight="1" x14ac:dyDescent="0.3">
      <c r="A6" s="3" t="s">
        <v>58</v>
      </c>
      <c r="B6" s="2"/>
      <c r="C6" s="2"/>
      <c r="D6" s="2"/>
      <c r="E6" s="2"/>
      <c r="F6" s="2"/>
    </row>
    <row r="7" spans="1:6" ht="19.95" customHeight="1" x14ac:dyDescent="0.3">
      <c r="A7" s="3" t="s">
        <v>59</v>
      </c>
      <c r="B7" s="2"/>
      <c r="C7" s="2"/>
      <c r="D7" s="2"/>
      <c r="E7" s="2"/>
      <c r="F7" s="2"/>
    </row>
    <row r="8" spans="1:6" ht="19.95" customHeight="1" x14ac:dyDescent="0.3">
      <c r="A8" s="3" t="s">
        <v>60</v>
      </c>
      <c r="B8" s="2"/>
      <c r="C8" s="2"/>
      <c r="D8" s="2"/>
      <c r="E8" s="2"/>
      <c r="F8" s="2"/>
    </row>
    <row r="9" spans="1:6" ht="19.95" customHeight="1" x14ac:dyDescent="0.3">
      <c r="A9" s="3" t="s">
        <v>61</v>
      </c>
      <c r="B9" s="2"/>
      <c r="C9" s="2"/>
      <c r="D9" s="2"/>
      <c r="E9" s="2"/>
      <c r="F9" s="2"/>
    </row>
    <row r="10" spans="1:6" ht="19.95" customHeight="1" x14ac:dyDescent="0.3">
      <c r="A10" s="3" t="s">
        <v>62</v>
      </c>
      <c r="B10" s="2"/>
      <c r="C10" s="2"/>
      <c r="D10" s="2"/>
      <c r="E10" s="2"/>
      <c r="F10" s="2"/>
    </row>
    <row r="11" spans="1:6" ht="19.95" customHeight="1" x14ac:dyDescent="0.3">
      <c r="A11" s="3" t="s">
        <v>63</v>
      </c>
      <c r="B11" s="2"/>
      <c r="C11" s="2"/>
      <c r="D11" s="2"/>
      <c r="E11" s="2"/>
      <c r="F11" s="2"/>
    </row>
    <row r="12" spans="1:6" ht="19.95" customHeight="1" x14ac:dyDescent="0.3">
      <c r="A12" s="2" t="s">
        <v>64</v>
      </c>
      <c r="B12" s="2"/>
      <c r="C12" s="2"/>
      <c r="D12" s="2"/>
      <c r="E12" s="2"/>
      <c r="F12" s="2"/>
    </row>
    <row r="13" spans="1:6" ht="19.95" customHeight="1" x14ac:dyDescent="0.3">
      <c r="A13" s="2"/>
      <c r="B13" s="2"/>
      <c r="C13" s="2"/>
      <c r="D13" s="2"/>
      <c r="E13" s="2"/>
      <c r="F13" s="2"/>
    </row>
    <row r="14" spans="1:6" ht="19.95" customHeight="1" x14ac:dyDescent="0.3">
      <c r="A14" s="2"/>
      <c r="B14" s="2"/>
      <c r="C14" s="2"/>
      <c r="D14" s="2"/>
      <c r="E14" s="2"/>
      <c r="F14" s="2"/>
    </row>
    <row r="15" spans="1:6" ht="19.95" customHeight="1" x14ac:dyDescent="0.3">
      <c r="A15" s="2"/>
      <c r="B15" s="2"/>
      <c r="C15" s="2"/>
      <c r="D15" s="2"/>
      <c r="E15" s="2"/>
      <c r="F15" s="2"/>
    </row>
    <row r="16" spans="1:6" ht="19.95" customHeight="1" x14ac:dyDescent="0.3">
      <c r="A16" s="2"/>
      <c r="B16" s="2"/>
      <c r="C16" s="2"/>
      <c r="D16" s="2"/>
      <c r="E16" s="2"/>
      <c r="F16" s="2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C2" sqref="C2"/>
    </sheetView>
  </sheetViews>
  <sheetFormatPr defaultColWidth="8.77734375" defaultRowHeight="14.4" x14ac:dyDescent="0.3"/>
  <cols>
    <col min="1" max="1" width="17.77734375" customWidth="1"/>
    <col min="2" max="4" width="9.6640625" bestFit="1" customWidth="1"/>
  </cols>
  <sheetData>
    <row r="1" spans="1:5" x14ac:dyDescent="0.3">
      <c r="C1" t="s">
        <v>66</v>
      </c>
    </row>
    <row r="3" spans="1:5" ht="19.95" customHeight="1" x14ac:dyDescent="0.3">
      <c r="A3" s="2" t="s">
        <v>5</v>
      </c>
      <c r="B3" s="2" t="s">
        <v>38</v>
      </c>
      <c r="C3" s="2" t="s">
        <v>39</v>
      </c>
      <c r="D3" s="2" t="s">
        <v>40</v>
      </c>
      <c r="E3" s="2" t="s">
        <v>41</v>
      </c>
    </row>
    <row r="4" spans="1:5" ht="19.95" customHeight="1" x14ac:dyDescent="0.3">
      <c r="A4" s="3" t="s">
        <v>56</v>
      </c>
      <c r="B4" s="2"/>
      <c r="C4" s="2"/>
      <c r="D4" s="2"/>
      <c r="E4" s="2"/>
    </row>
    <row r="5" spans="1:5" ht="19.95" customHeight="1" x14ac:dyDescent="0.3">
      <c r="A5" s="3" t="s">
        <v>57</v>
      </c>
      <c r="B5" s="2"/>
      <c r="C5" s="2"/>
      <c r="D5" s="2"/>
      <c r="E5" s="2"/>
    </row>
    <row r="6" spans="1:5" ht="19.95" customHeight="1" x14ac:dyDescent="0.3">
      <c r="A6" s="3" t="s">
        <v>58</v>
      </c>
      <c r="B6" s="2"/>
      <c r="C6" s="2"/>
      <c r="D6" s="2"/>
      <c r="E6" s="2"/>
    </row>
    <row r="7" spans="1:5" ht="19.95" customHeight="1" x14ac:dyDescent="0.3">
      <c r="A7" s="3" t="s">
        <v>59</v>
      </c>
      <c r="B7" s="2"/>
      <c r="C7" s="2"/>
      <c r="D7" s="2"/>
      <c r="E7" s="2"/>
    </row>
    <row r="8" spans="1:5" ht="19.95" customHeight="1" x14ac:dyDescent="0.3">
      <c r="A8" s="3" t="s">
        <v>60</v>
      </c>
      <c r="B8" s="2"/>
      <c r="C8" s="2"/>
      <c r="D8" s="2"/>
      <c r="E8" s="2"/>
    </row>
    <row r="9" spans="1:5" ht="19.95" customHeight="1" x14ac:dyDescent="0.3">
      <c r="A9" s="3" t="s">
        <v>61</v>
      </c>
      <c r="B9" s="2"/>
      <c r="C9" s="2"/>
      <c r="D9" s="2"/>
      <c r="E9" s="2"/>
    </row>
    <row r="10" spans="1:5" ht="19.95" customHeight="1" x14ac:dyDescent="0.3">
      <c r="A10" s="3" t="s">
        <v>62</v>
      </c>
      <c r="B10" s="2"/>
      <c r="C10" s="2"/>
      <c r="D10" s="2"/>
      <c r="E10" s="2"/>
    </row>
    <row r="11" spans="1:5" ht="19.95" customHeight="1" x14ac:dyDescent="0.3">
      <c r="A11" s="3" t="s">
        <v>63</v>
      </c>
      <c r="B11" s="2"/>
      <c r="C11" s="2"/>
      <c r="D11" s="2"/>
      <c r="E11" s="2"/>
    </row>
    <row r="12" spans="1:5" ht="19.95" customHeight="1" x14ac:dyDescent="0.3">
      <c r="A12" s="2" t="s">
        <v>64</v>
      </c>
      <c r="B12" s="2"/>
      <c r="C12" s="2"/>
      <c r="D12" s="2"/>
      <c r="E12" s="2"/>
    </row>
    <row r="13" spans="1:5" ht="19.95" customHeight="1" x14ac:dyDescent="0.3">
      <c r="A13" s="2"/>
      <c r="B13" s="2"/>
      <c r="C13" s="2"/>
      <c r="D13" s="2"/>
      <c r="E13" s="2"/>
    </row>
    <row r="14" spans="1:5" ht="19.95" customHeight="1" x14ac:dyDescent="0.3">
      <c r="A14" s="2"/>
      <c r="B14" s="2"/>
      <c r="C14" s="2"/>
      <c r="D14" s="2"/>
      <c r="E14" s="2"/>
    </row>
    <row r="15" spans="1:5" ht="19.95" customHeight="1" x14ac:dyDescent="0.3">
      <c r="A15" s="2"/>
      <c r="B15" s="2"/>
      <c r="C15" s="2"/>
      <c r="D15" s="2"/>
      <c r="E15" s="2"/>
    </row>
    <row r="16" spans="1:5" ht="19.95" customHeight="1" x14ac:dyDescent="0.3">
      <c r="A16" s="2"/>
      <c r="B16" s="2"/>
      <c r="C16" s="2"/>
      <c r="D16" s="2"/>
      <c r="E16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Alldata sort by miles</vt:lpstr>
      <vt:lpstr>Sheet1</vt:lpstr>
      <vt:lpstr>Alldata sort by Decel</vt:lpstr>
      <vt:lpstr>MVIC pregame 1</vt:lpstr>
      <vt:lpstr>MVIC postgame 1</vt:lpstr>
      <vt:lpstr>MVIC pregame 2</vt:lpstr>
      <vt:lpstr>MVIC postgame 2</vt:lpstr>
      <vt:lpstr>VJ</vt:lpstr>
      <vt:lpstr>M-K</vt:lpstr>
      <vt:lpstr>MoCap</vt:lpstr>
      <vt:lpstr>Sheet6</vt:lpstr>
    </vt:vector>
  </TitlesOfParts>
  <Manager/>
  <Company>Furman University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 Snyder</dc:creator>
  <cp:keywords/>
  <dc:description/>
  <cp:lastModifiedBy>Ben Snyder</cp:lastModifiedBy>
  <cp:revision/>
  <cp:lastPrinted>2018-10-13T14:18:46Z</cp:lastPrinted>
  <dcterms:created xsi:type="dcterms:W3CDTF">2018-08-13T21:46:14Z</dcterms:created>
  <dcterms:modified xsi:type="dcterms:W3CDTF">2019-10-17T14:44:20Z</dcterms:modified>
  <cp:category/>
  <cp:contentStatus/>
</cp:coreProperties>
</file>