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Works\research\process.mining\abstractions_in_mining.journal2017_discoveredModels\17-01-2019\"/>
    </mc:Choice>
  </mc:AlternateContent>
  <xr:revisionPtr revIDLastSave="0" documentId="13_ncr:1_{687967BF-7343-4254-8DC6-C7957E011498}" xr6:coauthVersionLast="36" xr6:coauthVersionMax="36" xr10:uidLastSave="{00000000-0000-0000-0000-000000000000}"/>
  <bookViews>
    <workbookView xWindow="0" yWindow="0" windowWidth="20175" windowHeight="7530" activeTab="4" xr2:uid="{00000000-000D-0000-FFFF-FFFF00000000}"/>
  </bookViews>
  <sheets>
    <sheet name="model_quality" sheetId="1" r:id="rId1"/>
    <sheet name="pivot" sheetId="2" r:id="rId2"/>
    <sheet name="summary" sheetId="3" r:id="rId3"/>
    <sheet name="overview1" sheetId="4" r:id="rId4"/>
    <sheet name="overview2" sheetId="5" r:id="rId5"/>
  </sheets>
  <calcPr calcId="191029"/>
  <pivotCaches>
    <pivotCache cacheId="2" r:id="rId6"/>
  </pivotCaches>
  <fileRecoveryPr repair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9" i="5" l="1"/>
  <c r="D19" i="5"/>
  <c r="E19" i="5"/>
  <c r="F19" i="5"/>
  <c r="G19" i="5"/>
  <c r="H19" i="5"/>
  <c r="I19" i="5"/>
  <c r="J19" i="5"/>
  <c r="K19" i="5"/>
  <c r="L19" i="5"/>
  <c r="M19" i="5"/>
  <c r="N19" i="5"/>
  <c r="C20" i="5"/>
  <c r="D20" i="5"/>
  <c r="E20" i="5"/>
  <c r="F20" i="5"/>
  <c r="G20" i="5"/>
  <c r="H20" i="5"/>
  <c r="I20" i="5"/>
  <c r="J20" i="5"/>
  <c r="K20" i="5"/>
  <c r="L20" i="5"/>
  <c r="M20" i="5"/>
  <c r="N20" i="5"/>
  <c r="C21" i="5"/>
  <c r="D21" i="5"/>
  <c r="E21" i="5"/>
  <c r="F21" i="5"/>
  <c r="G21" i="5"/>
  <c r="H21" i="5"/>
  <c r="I21" i="5"/>
  <c r="J21" i="5"/>
  <c r="K21" i="5"/>
  <c r="L21" i="5"/>
  <c r="M21" i="5"/>
  <c r="N21" i="5"/>
  <c r="C22" i="5"/>
  <c r="D22" i="5"/>
  <c r="E22" i="5"/>
  <c r="F22" i="5"/>
  <c r="G22" i="5"/>
  <c r="H22" i="5"/>
  <c r="I22" i="5"/>
  <c r="J22" i="5"/>
  <c r="K22" i="5"/>
  <c r="L22" i="5"/>
  <c r="M22" i="5"/>
  <c r="N22" i="5"/>
  <c r="C23" i="5"/>
  <c r="D23" i="5"/>
  <c r="E23" i="5"/>
  <c r="F23" i="5"/>
  <c r="G23" i="5"/>
  <c r="H23" i="5"/>
  <c r="I23" i="5"/>
  <c r="J23" i="5"/>
  <c r="K23" i="5"/>
  <c r="L23" i="5"/>
  <c r="M23" i="5"/>
  <c r="N23" i="5"/>
  <c r="C24" i="5"/>
  <c r="D24" i="5"/>
  <c r="E24" i="5"/>
  <c r="F24" i="5"/>
  <c r="G24" i="5"/>
  <c r="H24" i="5"/>
  <c r="I24" i="5"/>
  <c r="J24" i="5"/>
  <c r="K24" i="5"/>
  <c r="L24" i="5"/>
  <c r="M24" i="5"/>
  <c r="N24" i="5"/>
  <c r="D18" i="5"/>
  <c r="E18" i="5"/>
  <c r="F18" i="5"/>
  <c r="G18" i="5"/>
  <c r="H18" i="5"/>
  <c r="I18" i="5"/>
  <c r="J18" i="5"/>
  <c r="K18" i="5"/>
  <c r="L18" i="5"/>
  <c r="M18" i="5"/>
  <c r="N18" i="5"/>
  <c r="C18" i="5"/>
  <c r="C19" i="4" l="1"/>
  <c r="D19" i="4"/>
  <c r="E19" i="4"/>
  <c r="F19" i="4"/>
  <c r="G19" i="4"/>
  <c r="H19" i="4"/>
  <c r="I19" i="4"/>
  <c r="J19" i="4"/>
  <c r="K19" i="4"/>
  <c r="L19" i="4"/>
  <c r="M19" i="4"/>
  <c r="N19" i="4"/>
  <c r="C20" i="4"/>
  <c r="D20" i="4"/>
  <c r="E20" i="4"/>
  <c r="F20" i="4"/>
  <c r="G20" i="4"/>
  <c r="H20" i="4"/>
  <c r="I20" i="4"/>
  <c r="J20" i="4"/>
  <c r="K20" i="4"/>
  <c r="L20" i="4"/>
  <c r="M20" i="4"/>
  <c r="N20" i="4"/>
  <c r="C21" i="4"/>
  <c r="D21" i="4"/>
  <c r="E21" i="4"/>
  <c r="F21" i="4"/>
  <c r="G21" i="4"/>
  <c r="H21" i="4"/>
  <c r="I21" i="4"/>
  <c r="J21" i="4"/>
  <c r="K21" i="4"/>
  <c r="L21" i="4"/>
  <c r="M21" i="4"/>
  <c r="N21" i="4"/>
  <c r="C22" i="4"/>
  <c r="D22" i="4"/>
  <c r="E22" i="4"/>
  <c r="F22" i="4"/>
  <c r="G22" i="4"/>
  <c r="H22" i="4"/>
  <c r="I22" i="4"/>
  <c r="J22" i="4"/>
  <c r="K22" i="4"/>
  <c r="L22" i="4"/>
  <c r="M22" i="4"/>
  <c r="N22" i="4"/>
  <c r="C23" i="4"/>
  <c r="D23" i="4"/>
  <c r="E23" i="4"/>
  <c r="F23" i="4"/>
  <c r="G23" i="4"/>
  <c r="H23" i="4"/>
  <c r="I23" i="4"/>
  <c r="J23" i="4"/>
  <c r="K23" i="4"/>
  <c r="L23" i="4"/>
  <c r="M23" i="4"/>
  <c r="N23" i="4"/>
  <c r="C24" i="4"/>
  <c r="D24" i="4"/>
  <c r="E24" i="4"/>
  <c r="F24" i="4"/>
  <c r="G24" i="4"/>
  <c r="H24" i="4"/>
  <c r="I24" i="4"/>
  <c r="J24" i="4"/>
  <c r="K24" i="4"/>
  <c r="L24" i="4"/>
  <c r="M24" i="4"/>
  <c r="N24" i="4"/>
  <c r="D18" i="4"/>
  <c r="E18" i="4"/>
  <c r="F18" i="4"/>
  <c r="G18" i="4"/>
  <c r="H18" i="4"/>
  <c r="I18" i="4"/>
  <c r="J18" i="4"/>
  <c r="K18" i="4"/>
  <c r="L18" i="4"/>
  <c r="M18" i="4"/>
  <c r="N18" i="4"/>
  <c r="C18" i="4"/>
  <c r="M15" i="4" l="1"/>
  <c r="E8" i="4"/>
  <c r="E9" i="4"/>
  <c r="L2" i="3"/>
  <c r="J4" i="4" s="1"/>
  <c r="L3" i="3"/>
  <c r="J5" i="4" s="1"/>
  <c r="L4" i="3"/>
  <c r="L5" i="3"/>
  <c r="J8" i="4" s="1"/>
  <c r="L6" i="3"/>
  <c r="L7" i="3"/>
  <c r="L21" i="3"/>
  <c r="L8" i="3"/>
  <c r="J14" i="4" s="1"/>
  <c r="L22" i="3"/>
  <c r="L9" i="3"/>
  <c r="J15" i="4" s="1"/>
  <c r="L23" i="3"/>
  <c r="L10" i="3"/>
  <c r="J12" i="4" s="1"/>
  <c r="L24" i="3"/>
  <c r="L11" i="3"/>
  <c r="J11" i="4" s="1"/>
  <c r="L25" i="3"/>
  <c r="L12" i="3"/>
  <c r="J13" i="4" s="1"/>
  <c r="L26" i="3"/>
  <c r="L27" i="3"/>
  <c r="L13" i="3"/>
  <c r="L14" i="3"/>
  <c r="L15" i="3"/>
  <c r="L16" i="3"/>
  <c r="J16" i="4" s="1"/>
  <c r="L17" i="3"/>
  <c r="J6" i="4" s="1"/>
  <c r="L18" i="3"/>
  <c r="L19" i="3"/>
  <c r="J7" i="4" s="1"/>
  <c r="L20" i="3"/>
  <c r="K2" i="3"/>
  <c r="I4" i="4" s="1"/>
  <c r="K3" i="3"/>
  <c r="I5" i="4" s="1"/>
  <c r="K4" i="3"/>
  <c r="I9" i="4" s="1"/>
  <c r="K5" i="3"/>
  <c r="I8" i="4" s="1"/>
  <c r="K6" i="3"/>
  <c r="K7" i="3"/>
  <c r="K21" i="3"/>
  <c r="K8" i="3"/>
  <c r="I14" i="4" s="1"/>
  <c r="K22" i="3"/>
  <c r="K9" i="3"/>
  <c r="I15" i="4" s="1"/>
  <c r="K23" i="3"/>
  <c r="K10" i="3"/>
  <c r="I12" i="4" s="1"/>
  <c r="K24" i="3"/>
  <c r="K11" i="3"/>
  <c r="I11" i="4" s="1"/>
  <c r="K25" i="3"/>
  <c r="K12" i="3"/>
  <c r="I13" i="4" s="1"/>
  <c r="K26" i="3"/>
  <c r="K27" i="3"/>
  <c r="K13" i="3"/>
  <c r="I10" i="4" s="1"/>
  <c r="K14" i="3"/>
  <c r="K15" i="3"/>
  <c r="K16" i="3"/>
  <c r="I16" i="4" s="1"/>
  <c r="K17" i="3"/>
  <c r="I6" i="4" s="1"/>
  <c r="K18" i="3"/>
  <c r="K19" i="3"/>
  <c r="I7" i="4" s="1"/>
  <c r="K20" i="3"/>
  <c r="J3" i="3"/>
  <c r="H5" i="4" s="1"/>
  <c r="J2" i="3"/>
  <c r="H4" i="4" s="1"/>
  <c r="J4" i="3"/>
  <c r="H9" i="4" s="1"/>
  <c r="J5" i="3"/>
  <c r="H8" i="4" s="1"/>
  <c r="J6" i="3"/>
  <c r="J7" i="3"/>
  <c r="J21" i="3"/>
  <c r="J8" i="3"/>
  <c r="H14" i="4" s="1"/>
  <c r="J22" i="3"/>
  <c r="J9" i="3"/>
  <c r="H15" i="4" s="1"/>
  <c r="J23" i="3"/>
  <c r="J10" i="3"/>
  <c r="H12" i="4" s="1"/>
  <c r="J24" i="3"/>
  <c r="J11" i="3"/>
  <c r="H11" i="4" s="1"/>
  <c r="J25" i="3"/>
  <c r="J12" i="3"/>
  <c r="H13" i="4" s="1"/>
  <c r="J26" i="3"/>
  <c r="J27" i="3"/>
  <c r="J13" i="3"/>
  <c r="H10" i="4" s="1"/>
  <c r="J14" i="3"/>
  <c r="J15" i="3"/>
  <c r="J16" i="3"/>
  <c r="H16" i="4" s="1"/>
  <c r="J17" i="3"/>
  <c r="H6" i="4" s="1"/>
  <c r="J18" i="3"/>
  <c r="J19" i="3"/>
  <c r="H7" i="4" s="1"/>
  <c r="J20" i="3"/>
  <c r="I2" i="3"/>
  <c r="G4" i="4" s="1"/>
  <c r="I3" i="3"/>
  <c r="G5" i="4" s="1"/>
  <c r="I4" i="3"/>
  <c r="G9" i="4" s="1"/>
  <c r="I5" i="3"/>
  <c r="G8" i="4" s="1"/>
  <c r="I6" i="3"/>
  <c r="I7" i="3"/>
  <c r="I21" i="3"/>
  <c r="I8" i="3"/>
  <c r="G14" i="4" s="1"/>
  <c r="I22" i="3"/>
  <c r="I9" i="3"/>
  <c r="G15" i="4" s="1"/>
  <c r="I23" i="3"/>
  <c r="I10" i="3"/>
  <c r="G12" i="4" s="1"/>
  <c r="I24" i="3"/>
  <c r="I11" i="3"/>
  <c r="G11" i="4" s="1"/>
  <c r="I25" i="3"/>
  <c r="I12" i="3"/>
  <c r="G13" i="4" s="1"/>
  <c r="I26" i="3"/>
  <c r="I27" i="3"/>
  <c r="I13" i="3"/>
  <c r="G10" i="4" s="1"/>
  <c r="I14" i="3"/>
  <c r="I15" i="3"/>
  <c r="I16" i="3"/>
  <c r="G16" i="4" s="1"/>
  <c r="I17" i="3"/>
  <c r="G6" i="4" s="1"/>
  <c r="I18" i="3"/>
  <c r="I19" i="3"/>
  <c r="G7" i="4" s="1"/>
  <c r="I20" i="3"/>
  <c r="H2" i="3"/>
  <c r="H3" i="3"/>
  <c r="H4" i="3"/>
  <c r="H5" i="3"/>
  <c r="H6" i="3"/>
  <c r="H7" i="3"/>
  <c r="H21" i="3"/>
  <c r="H8" i="3"/>
  <c r="H22" i="3"/>
  <c r="H9" i="3"/>
  <c r="H23" i="3"/>
  <c r="H10" i="3"/>
  <c r="H24" i="3"/>
  <c r="H11" i="3"/>
  <c r="H25" i="3"/>
  <c r="H12" i="3"/>
  <c r="H26" i="3"/>
  <c r="H27" i="3"/>
  <c r="H13" i="3"/>
  <c r="H14" i="3"/>
  <c r="H15" i="3"/>
  <c r="H16" i="3"/>
  <c r="H17" i="3"/>
  <c r="H18" i="3"/>
  <c r="H19" i="3"/>
  <c r="H20" i="3"/>
  <c r="G2" i="3"/>
  <c r="G3" i="3"/>
  <c r="G4" i="3"/>
  <c r="G5" i="3"/>
  <c r="T5" i="3" s="1"/>
  <c r="N8" i="4" s="1"/>
  <c r="G6" i="3"/>
  <c r="T6" i="3" s="1"/>
  <c r="G7" i="3"/>
  <c r="T7" i="3" s="1"/>
  <c r="G21" i="3"/>
  <c r="T21" i="3" s="1"/>
  <c r="G8" i="3"/>
  <c r="G22" i="3"/>
  <c r="G9" i="3"/>
  <c r="G23" i="3"/>
  <c r="G10" i="3"/>
  <c r="T10" i="3" s="1"/>
  <c r="N12" i="4" s="1"/>
  <c r="G24" i="3"/>
  <c r="T24" i="3" s="1"/>
  <c r="G11" i="3"/>
  <c r="T11" i="3" s="1"/>
  <c r="G25" i="3"/>
  <c r="T25" i="3" s="1"/>
  <c r="G12" i="3"/>
  <c r="F13" i="5" s="1"/>
  <c r="G26" i="3"/>
  <c r="G27" i="3"/>
  <c r="G13" i="3"/>
  <c r="F10" i="5" s="1"/>
  <c r="G14" i="3"/>
  <c r="T14" i="3" s="1"/>
  <c r="G15" i="3"/>
  <c r="T15" i="3" s="1"/>
  <c r="G16" i="3"/>
  <c r="T16" i="3" s="1"/>
  <c r="N16" i="4" s="1"/>
  <c r="G17" i="3"/>
  <c r="T17" i="3" s="1"/>
  <c r="N6" i="4" s="1"/>
  <c r="G18" i="3"/>
  <c r="G19" i="3"/>
  <c r="G20" i="3"/>
  <c r="F2" i="3"/>
  <c r="E4" i="4" s="1"/>
  <c r="F3" i="3"/>
  <c r="S3" i="3" s="1"/>
  <c r="M5" i="4" s="1"/>
  <c r="F4" i="3"/>
  <c r="S4" i="3" s="1"/>
  <c r="F5" i="3"/>
  <c r="S5" i="3" s="1"/>
  <c r="M8" i="4" s="1"/>
  <c r="F6" i="3"/>
  <c r="S6" i="3" s="1"/>
  <c r="F7" i="3"/>
  <c r="F21" i="3"/>
  <c r="F8" i="3"/>
  <c r="F22" i="3"/>
  <c r="F9" i="3"/>
  <c r="S9" i="3" s="1"/>
  <c r="F23" i="3"/>
  <c r="S23" i="3" s="1"/>
  <c r="F10" i="3"/>
  <c r="S10" i="3" s="1"/>
  <c r="M12" i="4" s="1"/>
  <c r="F24" i="3"/>
  <c r="S24" i="3" s="1"/>
  <c r="F11" i="3"/>
  <c r="F25" i="3"/>
  <c r="F12" i="3"/>
  <c r="E13" i="4" s="1"/>
  <c r="F26" i="3"/>
  <c r="F27" i="3"/>
  <c r="S27" i="3" s="1"/>
  <c r="F13" i="3"/>
  <c r="S13" i="3" s="1"/>
  <c r="M10" i="4" s="1"/>
  <c r="F14" i="3"/>
  <c r="S14" i="3" s="1"/>
  <c r="F15" i="3"/>
  <c r="S15" i="3" s="1"/>
  <c r="F16" i="3"/>
  <c r="E16" i="5" s="1"/>
  <c r="F17" i="3"/>
  <c r="F18" i="3"/>
  <c r="F19" i="3"/>
  <c r="E7" i="5" s="1"/>
  <c r="F20" i="3"/>
  <c r="S20" i="3" s="1"/>
  <c r="D2" i="3"/>
  <c r="C4" i="5" s="1"/>
  <c r="D3" i="3"/>
  <c r="C5" i="4" s="1"/>
  <c r="D4" i="3"/>
  <c r="C9" i="5" s="1"/>
  <c r="D5" i="3"/>
  <c r="C8" i="4" s="1"/>
  <c r="D6" i="3"/>
  <c r="D7" i="3"/>
  <c r="D21" i="3"/>
  <c r="D8" i="3"/>
  <c r="C14" i="5" s="1"/>
  <c r="D22" i="3"/>
  <c r="D9" i="3"/>
  <c r="D23" i="3"/>
  <c r="D10" i="3"/>
  <c r="C12" i="5" s="1"/>
  <c r="D24" i="3"/>
  <c r="D11" i="3"/>
  <c r="D25" i="3"/>
  <c r="D12" i="3"/>
  <c r="D26" i="3"/>
  <c r="D27" i="3"/>
  <c r="D13" i="3"/>
  <c r="D14" i="3"/>
  <c r="D15" i="3"/>
  <c r="D16" i="3"/>
  <c r="C16" i="4" s="1"/>
  <c r="D17" i="3"/>
  <c r="C6" i="5" s="1"/>
  <c r="D18" i="3"/>
  <c r="D19" i="3"/>
  <c r="C7" i="5" s="1"/>
  <c r="D20" i="3"/>
  <c r="E2" i="3"/>
  <c r="E3" i="3"/>
  <c r="R3" i="3" s="1"/>
  <c r="L5" i="4" s="1"/>
  <c r="E4" i="3"/>
  <c r="E5" i="3"/>
  <c r="E6" i="3"/>
  <c r="E7" i="3"/>
  <c r="E21" i="3"/>
  <c r="E8" i="3"/>
  <c r="R8" i="3" s="1"/>
  <c r="L14" i="4" s="1"/>
  <c r="E22" i="3"/>
  <c r="R22" i="3" s="1"/>
  <c r="E9" i="3"/>
  <c r="R9" i="3" s="1"/>
  <c r="L15" i="4" s="1"/>
  <c r="E23" i="3"/>
  <c r="E10" i="3"/>
  <c r="E24" i="3"/>
  <c r="E11" i="3"/>
  <c r="E25" i="3"/>
  <c r="E12" i="3"/>
  <c r="R12" i="3" s="1"/>
  <c r="E26" i="3"/>
  <c r="R26" i="3" s="1"/>
  <c r="E27" i="3"/>
  <c r="R27" i="3" s="1"/>
  <c r="E13" i="3"/>
  <c r="E14" i="3"/>
  <c r="E15" i="3"/>
  <c r="E16" i="3"/>
  <c r="E17" i="3"/>
  <c r="D6" i="4" s="1"/>
  <c r="E18" i="3"/>
  <c r="R18" i="3" s="1"/>
  <c r="E19" i="3"/>
  <c r="R19" i="3" s="1"/>
  <c r="L7" i="4" s="1"/>
  <c r="E20" i="3"/>
  <c r="R20" i="3" s="1"/>
  <c r="E15" i="4" l="1"/>
  <c r="E7" i="4"/>
  <c r="M9" i="4"/>
  <c r="E14" i="5"/>
  <c r="C8" i="5"/>
  <c r="E14" i="4"/>
  <c r="E5" i="4"/>
  <c r="F9" i="5"/>
  <c r="R11" i="3"/>
  <c r="R15" i="3"/>
  <c r="R24" i="3"/>
  <c r="R6" i="3"/>
  <c r="E12" i="4"/>
  <c r="C16" i="5"/>
  <c r="R16" i="3"/>
  <c r="L16" i="4" s="1"/>
  <c r="S18" i="3"/>
  <c r="S12" i="3"/>
  <c r="S8" i="3"/>
  <c r="T20" i="3"/>
  <c r="T27" i="3"/>
  <c r="T9" i="3"/>
  <c r="N15" i="4" s="1"/>
  <c r="T3" i="3"/>
  <c r="N5" i="4" s="1"/>
  <c r="E11" i="4"/>
  <c r="D11" i="5"/>
  <c r="E16" i="4"/>
  <c r="R7" i="3"/>
  <c r="E10" i="4"/>
  <c r="S25" i="3"/>
  <c r="T2" i="3"/>
  <c r="N4" i="4" s="1"/>
  <c r="X2" i="3"/>
  <c r="N4" i="5" s="1"/>
  <c r="F4" i="4"/>
  <c r="F4" i="5"/>
  <c r="J10" i="4"/>
  <c r="J9" i="4"/>
  <c r="T26" i="3"/>
  <c r="X26" i="3"/>
  <c r="R4" i="3"/>
  <c r="D9" i="5"/>
  <c r="D9" i="4"/>
  <c r="T19" i="3"/>
  <c r="N7" i="4" s="1"/>
  <c r="F7" i="5"/>
  <c r="F7" i="4"/>
  <c r="R23" i="3"/>
  <c r="T22" i="3"/>
  <c r="S17" i="3"/>
  <c r="M6" i="4" s="1"/>
  <c r="E6" i="5"/>
  <c r="E6" i="4"/>
  <c r="R13" i="3"/>
  <c r="D10" i="5"/>
  <c r="D10" i="4"/>
  <c r="S21" i="3"/>
  <c r="F16" i="4"/>
  <c r="F15" i="4"/>
  <c r="F14" i="4"/>
  <c r="F13" i="4"/>
  <c r="F12" i="4"/>
  <c r="F11" i="4"/>
  <c r="F10" i="4"/>
  <c r="F9" i="4"/>
  <c r="F8" i="4"/>
  <c r="F6" i="4"/>
  <c r="F5" i="4"/>
  <c r="N11" i="4"/>
  <c r="D6" i="5"/>
  <c r="E9" i="5"/>
  <c r="C11" i="5"/>
  <c r="F12" i="5"/>
  <c r="D14" i="5"/>
  <c r="D16" i="4"/>
  <c r="D15" i="4"/>
  <c r="D14" i="4"/>
  <c r="D13" i="4"/>
  <c r="D12" i="4"/>
  <c r="D11" i="4"/>
  <c r="D8" i="4"/>
  <c r="D7" i="4"/>
  <c r="D5" i="4"/>
  <c r="L13" i="4"/>
  <c r="L11" i="4"/>
  <c r="C5" i="5"/>
  <c r="F6" i="5"/>
  <c r="D8" i="5"/>
  <c r="E11" i="5"/>
  <c r="C13" i="5"/>
  <c r="F14" i="5"/>
  <c r="D16" i="5"/>
  <c r="D4" i="4"/>
  <c r="C15" i="4"/>
  <c r="C14" i="4"/>
  <c r="C13" i="4"/>
  <c r="C12" i="4"/>
  <c r="C11" i="4"/>
  <c r="C10" i="4"/>
  <c r="C9" i="4"/>
  <c r="C7" i="4"/>
  <c r="C6" i="4"/>
  <c r="D5" i="5"/>
  <c r="E8" i="5"/>
  <c r="C10" i="5"/>
  <c r="F11" i="5"/>
  <c r="D13" i="5"/>
  <c r="C4" i="4"/>
  <c r="E5" i="5"/>
  <c r="F8" i="5"/>
  <c r="E13" i="5"/>
  <c r="C15" i="5"/>
  <c r="F16" i="5"/>
  <c r="R17" i="3"/>
  <c r="L6" i="4" s="1"/>
  <c r="R25" i="3"/>
  <c r="R21" i="3"/>
  <c r="F5" i="5"/>
  <c r="D7" i="5"/>
  <c r="E10" i="5"/>
  <c r="D15" i="5"/>
  <c r="D4" i="5"/>
  <c r="D12" i="5"/>
  <c r="E15" i="5"/>
  <c r="S19" i="3"/>
  <c r="M7" i="4" s="1"/>
  <c r="S26" i="3"/>
  <c r="S22" i="3"/>
  <c r="S2" i="3"/>
  <c r="M4" i="4" s="1"/>
  <c r="T13" i="3"/>
  <c r="T23" i="3"/>
  <c r="T4" i="3"/>
  <c r="W4" i="3"/>
  <c r="E4" i="5"/>
  <c r="E12" i="5"/>
  <c r="F15" i="5"/>
  <c r="Q20" i="3"/>
  <c r="Q19" i="3"/>
  <c r="K7" i="4" s="1"/>
  <c r="Q26" i="3"/>
  <c r="Q22" i="3"/>
  <c r="Q2" i="3"/>
  <c r="K4" i="4" s="1"/>
  <c r="Q9" i="3"/>
  <c r="Q18" i="3"/>
  <c r="Q17" i="3"/>
  <c r="K6" i="4" s="1"/>
  <c r="Q25" i="3"/>
  <c r="Q21" i="3"/>
  <c r="Q8" i="3"/>
  <c r="R10" i="3"/>
  <c r="R5" i="3"/>
  <c r="L8" i="4" s="1"/>
  <c r="Q16" i="3"/>
  <c r="K16" i="4" s="1"/>
  <c r="Q11" i="3"/>
  <c r="Q7" i="3"/>
  <c r="Q3" i="3"/>
  <c r="K5" i="4" s="1"/>
  <c r="Q12" i="3"/>
  <c r="R14" i="3"/>
  <c r="Q15" i="3"/>
  <c r="Q24" i="3"/>
  <c r="Q6" i="3"/>
  <c r="Q27" i="3"/>
  <c r="S16" i="3"/>
  <c r="M16" i="4" s="1"/>
  <c r="S11" i="3"/>
  <c r="S7" i="3"/>
  <c r="T18" i="3"/>
  <c r="T12" i="3"/>
  <c r="T8" i="3"/>
  <c r="Q14" i="3"/>
  <c r="Q10" i="3"/>
  <c r="Q5" i="3"/>
  <c r="K8" i="4" s="1"/>
  <c r="R2" i="3"/>
  <c r="L4" i="4" s="1"/>
  <c r="Q13" i="3"/>
  <c r="Q23" i="3"/>
  <c r="Q4" i="3"/>
  <c r="N13" i="3"/>
  <c r="V13" i="3" s="1"/>
  <c r="O15" i="3"/>
  <c r="W15" i="3" s="1"/>
  <c r="N21" i="3"/>
  <c r="V21" i="3" s="1"/>
  <c r="P17" i="3"/>
  <c r="J6" i="5" s="1"/>
  <c r="P25" i="3"/>
  <c r="X25" i="3" s="1"/>
  <c r="O23" i="3"/>
  <c r="W23" i="3" s="1"/>
  <c r="N14" i="3"/>
  <c r="V14" i="3" s="1"/>
  <c r="N10" i="3"/>
  <c r="V10" i="3" s="1"/>
  <c r="N5" i="3"/>
  <c r="H8" i="5" s="1"/>
  <c r="O16" i="3"/>
  <c r="I16" i="5" s="1"/>
  <c r="O11" i="3"/>
  <c r="W11" i="3" s="1"/>
  <c r="O7" i="3"/>
  <c r="W7" i="3" s="1"/>
  <c r="P18" i="3"/>
  <c r="X18" i="3" s="1"/>
  <c r="P8" i="3"/>
  <c r="N23" i="3"/>
  <c r="V23" i="3" s="1"/>
  <c r="N4" i="3"/>
  <c r="V4" i="3" s="1"/>
  <c r="O24" i="3"/>
  <c r="W24" i="3" s="1"/>
  <c r="O6" i="3"/>
  <c r="W6" i="3" s="1"/>
  <c r="P21" i="3"/>
  <c r="X21" i="3" s="1"/>
  <c r="N20" i="3"/>
  <c r="V20" i="3" s="1"/>
  <c r="N27" i="3"/>
  <c r="V27" i="3" s="1"/>
  <c r="N9" i="3"/>
  <c r="N2" i="3"/>
  <c r="H4" i="5" s="1"/>
  <c r="O14" i="3"/>
  <c r="W14" i="3" s="1"/>
  <c r="O10" i="3"/>
  <c r="O5" i="3"/>
  <c r="I8" i="5" s="1"/>
  <c r="P16" i="3"/>
  <c r="J16" i="5" s="1"/>
  <c r="P11" i="3"/>
  <c r="P7" i="3"/>
  <c r="X7" i="3" s="1"/>
  <c r="P12" i="3"/>
  <c r="N19" i="3"/>
  <c r="H7" i="5" s="1"/>
  <c r="N26" i="3"/>
  <c r="V26" i="3" s="1"/>
  <c r="N22" i="3"/>
  <c r="V22" i="3" s="1"/>
  <c r="N3" i="3"/>
  <c r="H5" i="5" s="1"/>
  <c r="O13" i="3"/>
  <c r="W13" i="3" s="1"/>
  <c r="O4" i="3"/>
  <c r="P15" i="3"/>
  <c r="X15" i="3" s="1"/>
  <c r="P24" i="3"/>
  <c r="X24" i="3" s="1"/>
  <c r="P6" i="3"/>
  <c r="X6" i="3" s="1"/>
  <c r="N18" i="3"/>
  <c r="V18" i="3" s="1"/>
  <c r="N12" i="3"/>
  <c r="V12" i="3" s="1"/>
  <c r="N8" i="3"/>
  <c r="O20" i="3"/>
  <c r="W20" i="3" s="1"/>
  <c r="O27" i="3"/>
  <c r="W27" i="3" s="1"/>
  <c r="O9" i="3"/>
  <c r="O3" i="3"/>
  <c r="I5" i="5" s="1"/>
  <c r="P14" i="3"/>
  <c r="X14" i="3" s="1"/>
  <c r="P10" i="3"/>
  <c r="X10" i="3" s="1"/>
  <c r="P5" i="3"/>
  <c r="J8" i="5" s="1"/>
  <c r="N17" i="3"/>
  <c r="H6" i="5" s="1"/>
  <c r="N25" i="3"/>
  <c r="V25" i="3" s="1"/>
  <c r="O19" i="3"/>
  <c r="I7" i="5" s="1"/>
  <c r="O26" i="3"/>
  <c r="W26" i="3" s="1"/>
  <c r="O22" i="3"/>
  <c r="W22" i="3" s="1"/>
  <c r="O2" i="3"/>
  <c r="P13" i="3"/>
  <c r="X13" i="3" s="1"/>
  <c r="P23" i="3"/>
  <c r="X23" i="3" s="1"/>
  <c r="P4" i="3"/>
  <c r="N16" i="3"/>
  <c r="N11" i="3"/>
  <c r="N7" i="3"/>
  <c r="V7" i="3" s="1"/>
  <c r="O18" i="3"/>
  <c r="W18" i="3" s="1"/>
  <c r="O12" i="3"/>
  <c r="W12" i="3" s="1"/>
  <c r="O8" i="3"/>
  <c r="W8" i="3" s="1"/>
  <c r="P20" i="3"/>
  <c r="X20" i="3" s="1"/>
  <c r="P27" i="3"/>
  <c r="X27" i="3" s="1"/>
  <c r="P9" i="3"/>
  <c r="X9" i="3" s="1"/>
  <c r="P3" i="3"/>
  <c r="J5" i="5" s="1"/>
  <c r="N15" i="3"/>
  <c r="V15" i="3" s="1"/>
  <c r="N24" i="3"/>
  <c r="V24" i="3" s="1"/>
  <c r="N6" i="3"/>
  <c r="V6" i="3" s="1"/>
  <c r="O17" i="3"/>
  <c r="I6" i="5" s="1"/>
  <c r="O25" i="3"/>
  <c r="W25" i="3" s="1"/>
  <c r="O21" i="3"/>
  <c r="W21" i="3" s="1"/>
  <c r="P19" i="3"/>
  <c r="J7" i="5" s="1"/>
  <c r="P26" i="3"/>
  <c r="P22" i="3"/>
  <c r="X22" i="3" s="1"/>
  <c r="P2" i="3"/>
  <c r="J4" i="5" s="1"/>
  <c r="M20" i="3"/>
  <c r="U20" i="3" s="1"/>
  <c r="M27" i="3"/>
  <c r="U27" i="3" s="1"/>
  <c r="M9" i="3"/>
  <c r="M3" i="3"/>
  <c r="M19" i="3"/>
  <c r="M26" i="3"/>
  <c r="U26" i="3" s="1"/>
  <c r="M22" i="3"/>
  <c r="U22" i="3" s="1"/>
  <c r="M2" i="3"/>
  <c r="M18" i="3"/>
  <c r="U18" i="3" s="1"/>
  <c r="M12" i="3"/>
  <c r="M8" i="3"/>
  <c r="M17" i="3"/>
  <c r="M25" i="3"/>
  <c r="U25" i="3" s="1"/>
  <c r="M21" i="3"/>
  <c r="U21" i="3" s="1"/>
  <c r="M16" i="3"/>
  <c r="M11" i="3"/>
  <c r="M7" i="3"/>
  <c r="U7" i="3" s="1"/>
  <c r="M15" i="3"/>
  <c r="U15" i="3" s="1"/>
  <c r="M24" i="3"/>
  <c r="U24" i="3" s="1"/>
  <c r="M6" i="3"/>
  <c r="U6" i="3" s="1"/>
  <c r="M14" i="3"/>
  <c r="U14" i="3" s="1"/>
  <c r="M10" i="3"/>
  <c r="M5" i="3"/>
  <c r="M13" i="3"/>
  <c r="M23" i="3"/>
  <c r="U23" i="3" s="1"/>
  <c r="M4" i="3"/>
  <c r="M14" i="4" l="1"/>
  <c r="M13" i="4"/>
  <c r="M10" i="5"/>
  <c r="M11" i="5"/>
  <c r="N15" i="5"/>
  <c r="L9" i="5"/>
  <c r="L12" i="5"/>
  <c r="M14" i="5"/>
  <c r="M13" i="5"/>
  <c r="L13" i="5"/>
  <c r="L10" i="5"/>
  <c r="M9" i="5"/>
  <c r="X12" i="3"/>
  <c r="J13" i="5"/>
  <c r="G8" i="5"/>
  <c r="U5" i="3"/>
  <c r="K8" i="5" s="1"/>
  <c r="U16" i="3"/>
  <c r="K16" i="5" s="1"/>
  <c r="G16" i="5"/>
  <c r="I15" i="5"/>
  <c r="M11" i="4"/>
  <c r="W5" i="3"/>
  <c r="M8" i="5" s="1"/>
  <c r="W3" i="3"/>
  <c r="M5" i="5" s="1"/>
  <c r="N10" i="5"/>
  <c r="H11" i="5"/>
  <c r="I9" i="5"/>
  <c r="J11" i="5"/>
  <c r="W16" i="3"/>
  <c r="M16" i="5" s="1"/>
  <c r="X3" i="3"/>
  <c r="N5" i="5" s="1"/>
  <c r="V2" i="3"/>
  <c r="L4" i="5" s="1"/>
  <c r="K14" i="4"/>
  <c r="G10" i="5"/>
  <c r="U13" i="3"/>
  <c r="H15" i="5"/>
  <c r="N12" i="5"/>
  <c r="U19" i="3"/>
  <c r="K7" i="5" s="1"/>
  <c r="G7" i="5"/>
  <c r="J15" i="5"/>
  <c r="H16" i="5"/>
  <c r="V16" i="3"/>
  <c r="L16" i="5" s="1"/>
  <c r="I10" i="5"/>
  <c r="I11" i="5"/>
  <c r="K12" i="4"/>
  <c r="K11" i="4"/>
  <c r="V3" i="3"/>
  <c r="L5" i="5" s="1"/>
  <c r="X17" i="3"/>
  <c r="N6" i="5" s="1"/>
  <c r="X11" i="3"/>
  <c r="W19" i="3"/>
  <c r="M7" i="5" s="1"/>
  <c r="W17" i="3"/>
  <c r="M6" i="5" s="1"/>
  <c r="V5" i="3"/>
  <c r="L8" i="5" s="1"/>
  <c r="J14" i="5"/>
  <c r="K13" i="4"/>
  <c r="G5" i="5"/>
  <c r="U3" i="3"/>
  <c r="K5" i="5" s="1"/>
  <c r="J9" i="5"/>
  <c r="X4" i="3"/>
  <c r="H14" i="5"/>
  <c r="V8" i="3"/>
  <c r="K15" i="4"/>
  <c r="N9" i="4"/>
  <c r="V11" i="3"/>
  <c r="X8" i="3"/>
  <c r="X19" i="3"/>
  <c r="N7" i="5" s="1"/>
  <c r="L9" i="4"/>
  <c r="I4" i="5"/>
  <c r="W2" i="3"/>
  <c r="M4" i="5" s="1"/>
  <c r="U2" i="3"/>
  <c r="K4" i="5" s="1"/>
  <c r="G4" i="5"/>
  <c r="U8" i="3"/>
  <c r="G14" i="5"/>
  <c r="U9" i="3"/>
  <c r="G15" i="5"/>
  <c r="H13" i="5"/>
  <c r="I12" i="5"/>
  <c r="W10" i="3"/>
  <c r="H10" i="5"/>
  <c r="N14" i="4"/>
  <c r="V19" i="3"/>
  <c r="L7" i="5" s="1"/>
  <c r="X16" i="3"/>
  <c r="N16" i="5" s="1"/>
  <c r="W9" i="3"/>
  <c r="V9" i="3"/>
  <c r="I13" i="5"/>
  <c r="G11" i="5"/>
  <c r="U11" i="3"/>
  <c r="K10" i="4"/>
  <c r="U10" i="3"/>
  <c r="G12" i="5"/>
  <c r="U17" i="3"/>
  <c r="K6" i="5" s="1"/>
  <c r="G6" i="5"/>
  <c r="U4" i="3"/>
  <c r="G9" i="5"/>
  <c r="G13" i="5"/>
  <c r="U12" i="3"/>
  <c r="I14" i="5"/>
  <c r="J10" i="5"/>
  <c r="J12" i="5"/>
  <c r="H9" i="5"/>
  <c r="H12" i="5"/>
  <c r="K9" i="4"/>
  <c r="N13" i="4"/>
  <c r="L12" i="4"/>
  <c r="N10" i="4"/>
  <c r="X5" i="3"/>
  <c r="N8" i="5" s="1"/>
  <c r="V17" i="3"/>
  <c r="L6" i="5" s="1"/>
  <c r="L10" i="4"/>
  <c r="K15" i="5" l="1"/>
  <c r="N11" i="5"/>
  <c r="N13" i="5"/>
  <c r="K13" i="5"/>
  <c r="K12" i="5"/>
  <c r="L15" i="5"/>
  <c r="M12" i="5"/>
  <c r="L14" i="5"/>
  <c r="M15" i="5"/>
  <c r="K9" i="5"/>
  <c r="K14" i="5"/>
  <c r="N14" i="5"/>
  <c r="K11" i="5"/>
  <c r="L11" i="5"/>
  <c r="N9" i="5"/>
  <c r="K10" i="5"/>
</calcChain>
</file>

<file path=xl/sharedStrings.xml><?xml version="1.0" encoding="utf-8"?>
<sst xmlns="http://schemas.openxmlformats.org/spreadsheetml/2006/main" count="335" uniqueCount="94">
  <si>
    <t>log</t>
  </si>
  <si>
    <t>miner</t>
  </si>
  <si>
    <t>precision</t>
  </si>
  <si>
    <t>recall</t>
  </si>
  <si>
    <t>hospital_log.xes.gz</t>
  </si>
  <si>
    <t>im-basic</t>
  </si>
  <si>
    <t>ima</t>
  </si>
  <si>
    <t>imf</t>
  </si>
  <si>
    <t>imfa</t>
  </si>
  <si>
    <t>financial_log.xes.gz</t>
  </si>
  <si>
    <t>BPI_Challenge_2013_incidents.xes.gz</t>
  </si>
  <si>
    <t>BPI_Challenge_2013_closed_problems.xes.gz</t>
  </si>
  <si>
    <t>Detail Incident Activity.xes.gz</t>
  </si>
  <si>
    <t>Detail Incident Activity_complete_cases.xes.gz</t>
  </si>
  <si>
    <t>BPIC15_1.xes</t>
  </si>
  <si>
    <t>BPIC15_2.xes</t>
  </si>
  <si>
    <t>BPIC15_3.xes</t>
  </si>
  <si>
    <t>BPIC15_4.xes</t>
  </si>
  <si>
    <t>BPIC15_5.xes</t>
  </si>
  <si>
    <t>BPI_Challenge_2017.xes.gz</t>
  </si>
  <si>
    <t>Road_Traffic_Fine_Management_Process.xes.gz</t>
  </si>
  <si>
    <t>Sepsis Cases - Event Log.xes.gz</t>
  </si>
  <si>
    <t>BPIC12.xes.gz</t>
  </si>
  <si>
    <t>BPIC13_cp.xes.gz</t>
  </si>
  <si>
    <t>BPIC13_i.xes.gz</t>
  </si>
  <si>
    <t>BPIC14_f.xes.gz</t>
  </si>
  <si>
    <t>BPIC15_1f.xes.gz</t>
  </si>
  <si>
    <t>BPIC15_2f.xes.gz</t>
  </si>
  <si>
    <t>BPIC15_3f.xes.gz</t>
  </si>
  <si>
    <t>BPIC15_4f.xes.gz</t>
  </si>
  <si>
    <t>BPIC15_5f.xes.gz</t>
  </si>
  <si>
    <t>BPIC17_f.xes.gz</t>
  </si>
  <si>
    <t>RTFMP.xes.gz</t>
  </si>
  <si>
    <t>SEPSIS.xes.gz</t>
  </si>
  <si>
    <t>flower</t>
  </si>
  <si>
    <t>Row Labels</t>
  </si>
  <si>
    <t>Grand Total</t>
  </si>
  <si>
    <t>Column Labels</t>
  </si>
  <si>
    <t>Total Average of recall</t>
  </si>
  <si>
    <t>Average of recall</t>
  </si>
  <si>
    <t>Total Average of precision</t>
  </si>
  <si>
    <t>Average of precision</t>
  </si>
  <si>
    <t>short  log name</t>
  </si>
  <si>
    <t>im</t>
  </si>
  <si>
    <t>R-im</t>
  </si>
  <si>
    <t>R-ima</t>
  </si>
  <si>
    <t>R-imf</t>
  </si>
  <si>
    <t>R-imfa</t>
  </si>
  <si>
    <t>P-im</t>
  </si>
  <si>
    <t>P-flower</t>
  </si>
  <si>
    <t>P-ima</t>
  </si>
  <si>
    <t>P-imf</t>
  </si>
  <si>
    <t>P-imfa</t>
  </si>
  <si>
    <t>13.cp</t>
  </si>
  <si>
    <t>13.in</t>
  </si>
  <si>
    <t>filtered</t>
  </si>
  <si>
    <t>unfiltered</t>
  </si>
  <si>
    <t>RF</t>
  </si>
  <si>
    <t>Sep</t>
  </si>
  <si>
    <t>dp-im</t>
  </si>
  <si>
    <t>dp-ima</t>
  </si>
  <si>
    <t>dp-imf</t>
  </si>
  <si>
    <t>dp-imfa</t>
  </si>
  <si>
    <t>F-im</t>
  </si>
  <si>
    <t>F-ima</t>
  </si>
  <si>
    <t>F-imf</t>
  </si>
  <si>
    <t>F-imfa</t>
  </si>
  <si>
    <t>dF-im</t>
  </si>
  <si>
    <t>dF-ima</t>
  </si>
  <si>
    <t>dF-imf</t>
  </si>
  <si>
    <t>dF-imfa</t>
  </si>
  <si>
    <t>F-score</t>
  </si>
  <si>
    <t>precision (normalized)</t>
  </si>
  <si>
    <t>F-score (normalized)</t>
  </si>
  <si>
    <t>BPIC13-BPI_Challenge_2013_closed_problems.xes.gz</t>
  </si>
  <si>
    <t>BPIC13-BPI_Challenge_2013_incidents.xes.gz</t>
  </si>
  <si>
    <t>Roadfines-Road_Traffic_Fine_Management_Process.xes.gz</t>
  </si>
  <si>
    <t>Sepsis-Sepsis Cases - Event Log.xes.gz</t>
  </si>
  <si>
    <t>BPIC12-financial_log.xes.gz</t>
  </si>
  <si>
    <t>BPIC17-BPI_Challenge_2017.xes.gz</t>
  </si>
  <si>
    <t>BPIC14-Detail Incident Activity.xes.gz</t>
  </si>
  <si>
    <t>BPIC15-BPIC15_4.xes</t>
  </si>
  <si>
    <t>BPIC15-BPIC15_3.xes</t>
  </si>
  <si>
    <t>BPIC15-BPIC15_5.xes</t>
  </si>
  <si>
    <t>BPIC15-BPIC15_1.xes</t>
  </si>
  <si>
    <t>BPIC15-BPIC15_2.xes</t>
  </si>
  <si>
    <t>BPIC11-hospital_log.xes.gz</t>
  </si>
  <si>
    <t>TKDE_Benchmark-BPIC14_f.xes.gz</t>
  </si>
  <si>
    <t>TKDE_Benchmark-BPIC17_f.xes.gz</t>
  </si>
  <si>
    <t>TKDE_Benchmark-BPIC15_3f.xes.gz</t>
  </si>
  <si>
    <t>TKDE_Benchmark-BPIC15_4f.xes.gz</t>
  </si>
  <si>
    <t>TKDE_Benchmark-BPIC15_1f.xes.gz</t>
  </si>
  <si>
    <t>TKDE_Benchmark-BPIC15_5f.xes.gz</t>
  </si>
  <si>
    <t>TKDE_Benchmark-BPIC15_2f.xes.gz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</si>
</sst>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6" borderId="0" xfId="0" applyNumberFormat="1" applyFill="1"/>
    <xf numFmtId="0" fontId="0" fillId="33" borderId="0" xfId="0" applyNumberFormat="1" applyFill="1"/>
    <xf numFmtId="0" fontId="0" fillId="37" borderId="0" xfId="0" applyFill="1"/>
    <xf numFmtId="0" fontId="0" fillId="37" borderId="0" xfId="0" applyNumberFormat="1" applyFill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4"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Recall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overview1!$B$4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overview1!$C$4:$F$4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0.67</c:v>
                </c:pt>
                <c:pt idx="3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62-4489-B701-E6809DC7E953}"/>
            </c:ext>
          </c:extLst>
        </c:ser>
        <c:ser>
          <c:idx val="1"/>
          <c:order val="1"/>
          <c:tx>
            <c:strRef>
              <c:f>overview1!$B$5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overview1!$C$5:$F$5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62-4489-B701-E6809DC7E953}"/>
            </c:ext>
          </c:extLst>
        </c:ser>
        <c:ser>
          <c:idx val="2"/>
          <c:order val="2"/>
          <c:tx>
            <c:strRef>
              <c:f>overview1!$B$6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overview1!$C$6:$F$6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0.98</c:v>
                </c:pt>
                <c:pt idx="3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B62-4489-B701-E6809DC7E953}"/>
            </c:ext>
          </c:extLst>
        </c:ser>
        <c:ser>
          <c:idx val="3"/>
          <c:order val="3"/>
          <c:tx>
            <c:strRef>
              <c:f>overview1!$B$7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overview1!$C$7:$F$7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0.79</c:v>
                </c:pt>
                <c:pt idx="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B62-4489-B701-E6809DC7E953}"/>
            </c:ext>
          </c:extLst>
        </c:ser>
        <c:ser>
          <c:idx val="4"/>
          <c:order val="4"/>
          <c:tx>
            <c:strRef>
              <c:f>overview1!$B$8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overview1!$C$8:$F$8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B62-4489-B701-E6809DC7E953}"/>
            </c:ext>
          </c:extLst>
        </c:ser>
        <c:ser>
          <c:idx val="5"/>
          <c:order val="5"/>
          <c:tx>
            <c:strRef>
              <c:f>overview1!$B$9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overview1!$C$9:$F$9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B62-4489-B701-E6809DC7E953}"/>
            </c:ext>
          </c:extLst>
        </c:ser>
        <c:ser>
          <c:idx val="6"/>
          <c:order val="6"/>
          <c:tx>
            <c:strRef>
              <c:f>overview1!$B$10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overview1!$C$10:$F$10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B62-4489-B701-E6809DC7E953}"/>
            </c:ext>
          </c:extLst>
        </c:ser>
        <c:ser>
          <c:idx val="7"/>
          <c:order val="7"/>
          <c:tx>
            <c:strRef>
              <c:f>overview1!$B$11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overview1!$C$11:$F$11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B62-4489-B701-E6809DC7E953}"/>
            </c:ext>
          </c:extLst>
        </c:ser>
        <c:ser>
          <c:idx val="8"/>
          <c:order val="8"/>
          <c:tx>
            <c:strRef>
              <c:f>overview1!$B$12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overview1!$C$12:$F$12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B62-4489-B701-E6809DC7E953}"/>
            </c:ext>
          </c:extLst>
        </c:ser>
        <c:ser>
          <c:idx val="9"/>
          <c:order val="9"/>
          <c:tx>
            <c:strRef>
              <c:f>overview1!$B$13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overview1!$C$13:$F$13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B62-4489-B701-E6809DC7E953}"/>
            </c:ext>
          </c:extLst>
        </c:ser>
        <c:ser>
          <c:idx val="10"/>
          <c:order val="10"/>
          <c:tx>
            <c:strRef>
              <c:f>overview1!$B$14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overview1!$C$14:$F$14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B62-4489-B701-E6809DC7E953}"/>
            </c:ext>
          </c:extLst>
        </c:ser>
        <c:ser>
          <c:idx val="11"/>
          <c:order val="11"/>
          <c:tx>
            <c:strRef>
              <c:f>overview1!$B$15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overview1!$C$15:$F$15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B62-4489-B701-E6809DC7E953}"/>
            </c:ext>
          </c:extLst>
        </c:ser>
        <c:ser>
          <c:idx val="12"/>
          <c:order val="12"/>
          <c:tx>
            <c:strRef>
              <c:f>overview1!$B$16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overview1!$C$16:$F$16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B62-4489-B701-E6809DC7E953}"/>
            </c:ext>
          </c:extLst>
        </c:ser>
        <c:ser>
          <c:idx val="13"/>
          <c:order val="13"/>
          <c:tx>
            <c:strRef>
              <c:f>overview1!$B$17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overview1!$C$17:$F$17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3B62-4489-B701-E6809DC7E953}"/>
            </c:ext>
          </c:extLst>
        </c:ser>
        <c:ser>
          <c:idx val="14"/>
          <c:order val="14"/>
          <c:tx>
            <c:strRef>
              <c:f>overview1!$B$18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overview1!$C$18:$F$18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B62-4489-B701-E6809DC7E953}"/>
            </c:ext>
          </c:extLst>
        </c:ser>
        <c:ser>
          <c:idx val="15"/>
          <c:order val="15"/>
          <c:tx>
            <c:strRef>
              <c:f>overview1!$B$19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overview1!$C$19:$F$19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B62-4489-B701-E6809DC7E953}"/>
            </c:ext>
          </c:extLst>
        </c:ser>
        <c:ser>
          <c:idx val="16"/>
          <c:order val="16"/>
          <c:tx>
            <c:strRef>
              <c:f>overview1!$B$20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overview1!$C$20:$F$20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0.84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3B62-4489-B701-E6809DC7E953}"/>
            </c:ext>
          </c:extLst>
        </c:ser>
        <c:ser>
          <c:idx val="17"/>
          <c:order val="17"/>
          <c:tx>
            <c:strRef>
              <c:f>overview1!$B$21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overview1!$C$21:$F$21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0.86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B62-4489-B701-E6809DC7E953}"/>
            </c:ext>
          </c:extLst>
        </c:ser>
        <c:ser>
          <c:idx val="18"/>
          <c:order val="18"/>
          <c:tx>
            <c:strRef>
              <c:f>overview1!$B$22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overview1!$C$22:$F$22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0.98</c:v>
                </c:pt>
                <c:pt idx="3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B62-4489-B701-E6809DC7E953}"/>
            </c:ext>
          </c:extLst>
        </c:ser>
        <c:ser>
          <c:idx val="19"/>
          <c:order val="19"/>
          <c:tx>
            <c:strRef>
              <c:f>overview1!$B$23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overview1!$C$23:$F$23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0.94</c:v>
                </c:pt>
                <c:pt idx="3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3B62-4489-B701-E6809DC7E953}"/>
            </c:ext>
          </c:extLst>
        </c:ser>
        <c:ser>
          <c:idx val="20"/>
          <c:order val="20"/>
          <c:tx>
            <c:strRef>
              <c:f>overview1!$B$24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overview1!$C$24:$F$24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0.85</c:v>
                </c:pt>
                <c:pt idx="3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3B62-4489-B701-E6809DC7E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002848"/>
        <c:axId val="270680688"/>
      </c:lineChart>
      <c:catAx>
        <c:axId val="56700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680688"/>
        <c:crosses val="autoZero"/>
        <c:auto val="1"/>
        <c:lblAlgn val="ctr"/>
        <c:lblOffset val="100"/>
        <c:noMultiLvlLbl val="0"/>
      </c:catAx>
      <c:valAx>
        <c:axId val="27068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0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Precision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overview1!$B$4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overview1!$G$4:$J$4</c:f>
              <c:numCache>
                <c:formatCode>General</c:formatCode>
                <c:ptCount val="4"/>
                <c:pt idx="0">
                  <c:v>0.42</c:v>
                </c:pt>
                <c:pt idx="1">
                  <c:v>0.5</c:v>
                </c:pt>
                <c:pt idx="2">
                  <c:v>0.76</c:v>
                </c:pt>
                <c:pt idx="3">
                  <c:v>0.76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44-48E6-BF63-DACE2F8FA6CA}"/>
            </c:ext>
          </c:extLst>
        </c:ser>
        <c:ser>
          <c:idx val="1"/>
          <c:order val="1"/>
          <c:tx>
            <c:strRef>
              <c:f>overview1!$B$5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overview1!$G$5:$J$5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44-48E6-BF63-DACE2F8FA6CA}"/>
            </c:ext>
          </c:extLst>
        </c:ser>
        <c:ser>
          <c:idx val="2"/>
          <c:order val="2"/>
          <c:tx>
            <c:strRef>
              <c:f>overview1!$B$6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overview1!$G$6:$J$6</c:f>
              <c:numCache>
                <c:formatCode>General</c:formatCode>
                <c:ptCount val="4"/>
                <c:pt idx="0">
                  <c:v>0.56000000000000005</c:v>
                </c:pt>
                <c:pt idx="1">
                  <c:v>0.78</c:v>
                </c:pt>
                <c:pt idx="2">
                  <c:v>0.81</c:v>
                </c:pt>
                <c:pt idx="3">
                  <c:v>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44-48E6-BF63-DACE2F8FA6CA}"/>
            </c:ext>
          </c:extLst>
        </c:ser>
        <c:ser>
          <c:idx val="3"/>
          <c:order val="3"/>
          <c:tx>
            <c:strRef>
              <c:f>overview1!$B$7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overview1!$G$7:$J$7</c:f>
              <c:numCache>
                <c:formatCode>General</c:formatCode>
                <c:ptCount val="4"/>
                <c:pt idx="0">
                  <c:v>0.47</c:v>
                </c:pt>
                <c:pt idx="1">
                  <c:v>0.57999999999999996</c:v>
                </c:pt>
                <c:pt idx="2">
                  <c:v>0.83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44-48E6-BF63-DACE2F8FA6CA}"/>
            </c:ext>
          </c:extLst>
        </c:ser>
        <c:ser>
          <c:idx val="4"/>
          <c:order val="4"/>
          <c:tx>
            <c:strRef>
              <c:f>overview1!$B$8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overview1!$G$8:$J$8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344-48E6-BF63-DACE2F8FA6CA}"/>
            </c:ext>
          </c:extLst>
        </c:ser>
        <c:ser>
          <c:idx val="5"/>
          <c:order val="5"/>
          <c:tx>
            <c:strRef>
              <c:f>overview1!$B$9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overview1!$G$9:$J$9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F344-48E6-BF63-DACE2F8FA6CA}"/>
            </c:ext>
          </c:extLst>
        </c:ser>
        <c:ser>
          <c:idx val="6"/>
          <c:order val="6"/>
          <c:tx>
            <c:strRef>
              <c:f>overview1!$B$10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overview1!$G$10:$J$10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F344-48E6-BF63-DACE2F8FA6CA}"/>
            </c:ext>
          </c:extLst>
        </c:ser>
        <c:ser>
          <c:idx val="7"/>
          <c:order val="7"/>
          <c:tx>
            <c:strRef>
              <c:f>overview1!$B$11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overview1!$G$11:$J$11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F344-48E6-BF63-DACE2F8FA6CA}"/>
            </c:ext>
          </c:extLst>
        </c:ser>
        <c:ser>
          <c:idx val="8"/>
          <c:order val="8"/>
          <c:tx>
            <c:strRef>
              <c:f>overview1!$B$12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overview1!$G$12:$J$12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F344-48E6-BF63-DACE2F8FA6CA}"/>
            </c:ext>
          </c:extLst>
        </c:ser>
        <c:ser>
          <c:idx val="9"/>
          <c:order val="9"/>
          <c:tx>
            <c:strRef>
              <c:f>overview1!$B$13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overview1!$G$13:$J$13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F344-48E6-BF63-DACE2F8FA6CA}"/>
            </c:ext>
          </c:extLst>
        </c:ser>
        <c:ser>
          <c:idx val="10"/>
          <c:order val="10"/>
          <c:tx>
            <c:strRef>
              <c:f>overview1!$B$14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overview1!$G$14:$J$14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F344-48E6-BF63-DACE2F8FA6CA}"/>
            </c:ext>
          </c:extLst>
        </c:ser>
        <c:ser>
          <c:idx val="11"/>
          <c:order val="11"/>
          <c:tx>
            <c:strRef>
              <c:f>overview1!$B$15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overview1!$G$15:$J$15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F344-48E6-BF63-DACE2F8FA6CA}"/>
            </c:ext>
          </c:extLst>
        </c:ser>
        <c:ser>
          <c:idx val="12"/>
          <c:order val="12"/>
          <c:tx>
            <c:strRef>
              <c:f>overview1!$B$16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overview1!$G$16:$J$16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F344-48E6-BF63-DACE2F8FA6CA}"/>
            </c:ext>
          </c:extLst>
        </c:ser>
        <c:ser>
          <c:idx val="13"/>
          <c:order val="13"/>
          <c:tx>
            <c:strRef>
              <c:f>overview1!$B$17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overview1!$G$17:$J$17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F344-48E6-BF63-DACE2F8FA6CA}"/>
            </c:ext>
          </c:extLst>
        </c:ser>
        <c:ser>
          <c:idx val="14"/>
          <c:order val="14"/>
          <c:tx>
            <c:strRef>
              <c:f>overview1!$B$18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overview1!$G$18:$J$18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F344-48E6-BF63-DACE2F8FA6CA}"/>
            </c:ext>
          </c:extLst>
        </c:ser>
        <c:ser>
          <c:idx val="15"/>
          <c:order val="15"/>
          <c:tx>
            <c:strRef>
              <c:f>overview1!$B$19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overview1!$G$19:$J$19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F344-48E6-BF63-DACE2F8FA6CA}"/>
            </c:ext>
          </c:extLst>
        </c:ser>
        <c:ser>
          <c:idx val="16"/>
          <c:order val="16"/>
          <c:tx>
            <c:strRef>
              <c:f>overview1!$B$20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overview1!$G$20:$J$20</c:f>
              <c:numCache>
                <c:formatCode>General</c:formatCode>
                <c:ptCount val="4"/>
                <c:pt idx="0">
                  <c:v>0.6</c:v>
                </c:pt>
                <c:pt idx="1">
                  <c:v>0.73</c:v>
                </c:pt>
                <c:pt idx="2">
                  <c:v>0.83</c:v>
                </c:pt>
                <c:pt idx="3">
                  <c:v>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F344-48E6-BF63-DACE2F8FA6CA}"/>
            </c:ext>
          </c:extLst>
        </c:ser>
        <c:ser>
          <c:idx val="17"/>
          <c:order val="17"/>
          <c:tx>
            <c:strRef>
              <c:f>overview1!$B$21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overview1!$G$21:$J$21</c:f>
              <c:numCache>
                <c:formatCode>General</c:formatCode>
                <c:ptCount val="4"/>
                <c:pt idx="0">
                  <c:v>0.64</c:v>
                </c:pt>
                <c:pt idx="1">
                  <c:v>0.81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F344-48E6-BF63-DACE2F8FA6CA}"/>
            </c:ext>
          </c:extLst>
        </c:ser>
        <c:ser>
          <c:idx val="18"/>
          <c:order val="18"/>
          <c:tx>
            <c:strRef>
              <c:f>overview1!$B$22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overview1!$G$22:$J$22</c:f>
              <c:numCache>
                <c:formatCode>General</c:formatCode>
                <c:ptCount val="4"/>
                <c:pt idx="0">
                  <c:v>0.64</c:v>
                </c:pt>
                <c:pt idx="1">
                  <c:v>0.85</c:v>
                </c:pt>
                <c:pt idx="2">
                  <c:v>0.91</c:v>
                </c:pt>
                <c:pt idx="3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F344-48E6-BF63-DACE2F8FA6CA}"/>
            </c:ext>
          </c:extLst>
        </c:ser>
        <c:ser>
          <c:idx val="19"/>
          <c:order val="19"/>
          <c:tx>
            <c:strRef>
              <c:f>overview1!$B$23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overview1!$G$23:$J$23</c:f>
              <c:numCache>
                <c:formatCode>General</c:formatCode>
                <c:ptCount val="4"/>
                <c:pt idx="0">
                  <c:v>0.65</c:v>
                </c:pt>
                <c:pt idx="1">
                  <c:v>0.83</c:v>
                </c:pt>
                <c:pt idx="2">
                  <c:v>0.85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F344-48E6-BF63-DACE2F8FA6CA}"/>
            </c:ext>
          </c:extLst>
        </c:ser>
        <c:ser>
          <c:idx val="20"/>
          <c:order val="20"/>
          <c:tx>
            <c:strRef>
              <c:f>overview1!$B$24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overview1!$G$24:$J$24</c:f>
              <c:numCache>
                <c:formatCode>General</c:formatCode>
                <c:ptCount val="4"/>
                <c:pt idx="0">
                  <c:v>0.64</c:v>
                </c:pt>
                <c:pt idx="1">
                  <c:v>0.79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F344-48E6-BF63-DACE2F8FA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917264"/>
        <c:axId val="565579024"/>
      </c:lineChart>
      <c:catAx>
        <c:axId val="5069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79024"/>
        <c:crosses val="autoZero"/>
        <c:auto val="1"/>
        <c:lblAlgn val="ctr"/>
        <c:lblOffset val="100"/>
        <c:noMultiLvlLbl val="0"/>
      </c:catAx>
      <c:valAx>
        <c:axId val="56557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91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F-Score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overview1!$B$4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overview1!$K$4:$N$4</c:f>
              <c:numCache>
                <c:formatCode>General</c:formatCode>
                <c:ptCount val="4"/>
                <c:pt idx="0">
                  <c:v>0.59</c:v>
                </c:pt>
                <c:pt idx="1">
                  <c:v>0.67</c:v>
                </c:pt>
                <c:pt idx="2">
                  <c:v>0.71</c:v>
                </c:pt>
                <c:pt idx="3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F4-464D-A085-247430D99384}"/>
            </c:ext>
          </c:extLst>
        </c:ser>
        <c:ser>
          <c:idx val="1"/>
          <c:order val="1"/>
          <c:tx>
            <c:strRef>
              <c:f>overview1!$B$5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overview1!$K$5:$N$5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F4-464D-A085-247430D99384}"/>
            </c:ext>
          </c:extLst>
        </c:ser>
        <c:ser>
          <c:idx val="2"/>
          <c:order val="2"/>
          <c:tx>
            <c:strRef>
              <c:f>overview1!$B$6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overview1!$K$6:$N$6</c:f>
              <c:numCache>
                <c:formatCode>General</c:formatCode>
                <c:ptCount val="4"/>
                <c:pt idx="0">
                  <c:v>0.72</c:v>
                </c:pt>
                <c:pt idx="1">
                  <c:v>0.88</c:v>
                </c:pt>
                <c:pt idx="2">
                  <c:v>0.89</c:v>
                </c:pt>
                <c:pt idx="3">
                  <c:v>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F4-464D-A085-247430D99384}"/>
            </c:ext>
          </c:extLst>
        </c:ser>
        <c:ser>
          <c:idx val="3"/>
          <c:order val="3"/>
          <c:tx>
            <c:strRef>
              <c:f>overview1!$B$7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overview1!$K$7:$N$7</c:f>
              <c:numCache>
                <c:formatCode>General</c:formatCode>
                <c:ptCount val="4"/>
                <c:pt idx="0">
                  <c:v>0.64</c:v>
                </c:pt>
                <c:pt idx="1">
                  <c:v>0.73</c:v>
                </c:pt>
                <c:pt idx="2">
                  <c:v>0.81</c:v>
                </c:pt>
                <c:pt idx="3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F4-464D-A085-247430D99384}"/>
            </c:ext>
          </c:extLst>
        </c:ser>
        <c:ser>
          <c:idx val="4"/>
          <c:order val="4"/>
          <c:tx>
            <c:strRef>
              <c:f>overview1!$B$8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overview1!$K$8:$N$8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F4-464D-A085-247430D99384}"/>
            </c:ext>
          </c:extLst>
        </c:ser>
        <c:ser>
          <c:idx val="5"/>
          <c:order val="5"/>
          <c:tx>
            <c:strRef>
              <c:f>overview1!$B$9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overview1!$K$9:$N$9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F4-464D-A085-247430D99384}"/>
            </c:ext>
          </c:extLst>
        </c:ser>
        <c:ser>
          <c:idx val="6"/>
          <c:order val="6"/>
          <c:tx>
            <c:strRef>
              <c:f>overview1!$B$10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overview1!$K$10:$N$10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1F4-464D-A085-247430D99384}"/>
            </c:ext>
          </c:extLst>
        </c:ser>
        <c:ser>
          <c:idx val="7"/>
          <c:order val="7"/>
          <c:tx>
            <c:strRef>
              <c:f>overview1!$B$11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overview1!$K$11:$N$11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1F4-464D-A085-247430D99384}"/>
            </c:ext>
          </c:extLst>
        </c:ser>
        <c:ser>
          <c:idx val="8"/>
          <c:order val="8"/>
          <c:tx>
            <c:strRef>
              <c:f>overview1!$B$12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overview1!$K$12:$N$12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1F4-464D-A085-247430D99384}"/>
            </c:ext>
          </c:extLst>
        </c:ser>
        <c:ser>
          <c:idx val="9"/>
          <c:order val="9"/>
          <c:tx>
            <c:strRef>
              <c:f>overview1!$B$13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overview1!$K$13:$N$13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1F4-464D-A085-247430D99384}"/>
            </c:ext>
          </c:extLst>
        </c:ser>
        <c:ser>
          <c:idx val="10"/>
          <c:order val="10"/>
          <c:tx>
            <c:strRef>
              <c:f>overview1!$B$14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overview1!$K$14:$N$14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1F4-464D-A085-247430D99384}"/>
            </c:ext>
          </c:extLst>
        </c:ser>
        <c:ser>
          <c:idx val="11"/>
          <c:order val="11"/>
          <c:tx>
            <c:strRef>
              <c:f>overview1!$B$15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overview1!$K$15:$N$15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1F4-464D-A085-247430D99384}"/>
            </c:ext>
          </c:extLst>
        </c:ser>
        <c:ser>
          <c:idx val="12"/>
          <c:order val="12"/>
          <c:tx>
            <c:strRef>
              <c:f>overview1!$B$16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overview1!$K$16:$N$16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1F4-464D-A085-247430D99384}"/>
            </c:ext>
          </c:extLst>
        </c:ser>
        <c:ser>
          <c:idx val="13"/>
          <c:order val="13"/>
          <c:tx>
            <c:strRef>
              <c:f>overview1!$B$17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overview1!$K$17:$N$17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1F4-464D-A085-247430D99384}"/>
            </c:ext>
          </c:extLst>
        </c:ser>
        <c:ser>
          <c:idx val="14"/>
          <c:order val="14"/>
          <c:tx>
            <c:strRef>
              <c:f>overview1!$B$18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overview1!$K$18:$N$18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1F4-464D-A085-247430D99384}"/>
            </c:ext>
          </c:extLst>
        </c:ser>
        <c:ser>
          <c:idx val="15"/>
          <c:order val="15"/>
          <c:tx>
            <c:strRef>
              <c:f>overview1!$B$19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overview1!$K$19:$N$19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81F4-464D-A085-247430D99384}"/>
            </c:ext>
          </c:extLst>
        </c:ser>
        <c:ser>
          <c:idx val="16"/>
          <c:order val="16"/>
          <c:tx>
            <c:strRef>
              <c:f>overview1!$B$20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overview1!$K$20:$N$20</c:f>
              <c:numCache>
                <c:formatCode>General</c:formatCode>
                <c:ptCount val="4"/>
                <c:pt idx="0">
                  <c:v>0.75</c:v>
                </c:pt>
                <c:pt idx="1">
                  <c:v>0.84</c:v>
                </c:pt>
                <c:pt idx="2">
                  <c:v>0.83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81F4-464D-A085-247430D99384}"/>
            </c:ext>
          </c:extLst>
        </c:ser>
        <c:ser>
          <c:idx val="17"/>
          <c:order val="17"/>
          <c:tx>
            <c:strRef>
              <c:f>overview1!$B$21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overview1!$K$21:$N$21</c:f>
              <c:numCache>
                <c:formatCode>General</c:formatCode>
                <c:ptCount val="4"/>
                <c:pt idx="0">
                  <c:v>0.78</c:v>
                </c:pt>
                <c:pt idx="1">
                  <c:v>0.9</c:v>
                </c:pt>
                <c:pt idx="2">
                  <c:v>0.86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1F4-464D-A085-247430D99384}"/>
            </c:ext>
          </c:extLst>
        </c:ser>
        <c:ser>
          <c:idx val="18"/>
          <c:order val="18"/>
          <c:tx>
            <c:strRef>
              <c:f>overview1!$B$22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overview1!$K$22:$N$22</c:f>
              <c:numCache>
                <c:formatCode>General</c:formatCode>
                <c:ptCount val="4"/>
                <c:pt idx="0">
                  <c:v>0.78</c:v>
                </c:pt>
                <c:pt idx="1">
                  <c:v>0.92</c:v>
                </c:pt>
                <c:pt idx="2">
                  <c:v>0.94</c:v>
                </c:pt>
                <c:pt idx="3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81F4-464D-A085-247430D99384}"/>
            </c:ext>
          </c:extLst>
        </c:ser>
        <c:ser>
          <c:idx val="19"/>
          <c:order val="19"/>
          <c:tx>
            <c:strRef>
              <c:f>overview1!$B$23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overview1!$K$23:$N$23</c:f>
              <c:numCache>
                <c:formatCode>General</c:formatCode>
                <c:ptCount val="4"/>
                <c:pt idx="0">
                  <c:v>0.79</c:v>
                </c:pt>
                <c:pt idx="1">
                  <c:v>0.91</c:v>
                </c:pt>
                <c:pt idx="2">
                  <c:v>0.9</c:v>
                </c:pt>
                <c:pt idx="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81F4-464D-A085-247430D99384}"/>
            </c:ext>
          </c:extLst>
        </c:ser>
        <c:ser>
          <c:idx val="20"/>
          <c:order val="20"/>
          <c:tx>
            <c:strRef>
              <c:f>overview1!$B$24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overview1!$K$24:$N$24</c:f>
              <c:numCache>
                <c:formatCode>General</c:formatCode>
                <c:ptCount val="4"/>
                <c:pt idx="0">
                  <c:v>0.78</c:v>
                </c:pt>
                <c:pt idx="1">
                  <c:v>0.88</c:v>
                </c:pt>
                <c:pt idx="2">
                  <c:v>0.86</c:v>
                </c:pt>
                <c:pt idx="3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81F4-464D-A085-247430D99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182384"/>
        <c:axId val="511036160"/>
      </c:lineChart>
      <c:catAx>
        <c:axId val="40818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036160"/>
        <c:crosses val="autoZero"/>
        <c:auto val="1"/>
        <c:lblAlgn val="ctr"/>
        <c:lblOffset val="100"/>
        <c:noMultiLvlLbl val="0"/>
      </c:catAx>
      <c:valAx>
        <c:axId val="51103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18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Recall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overview2!$B$4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overview2!$C$4:$F$4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0.67</c:v>
                </c:pt>
                <c:pt idx="3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9B-4EEB-B8B0-A3F22F570F22}"/>
            </c:ext>
          </c:extLst>
        </c:ser>
        <c:ser>
          <c:idx val="1"/>
          <c:order val="1"/>
          <c:tx>
            <c:strRef>
              <c:f>overview2!$B$5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overview2!$C$5:$F$5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9B-4EEB-B8B0-A3F22F570F22}"/>
            </c:ext>
          </c:extLst>
        </c:ser>
        <c:ser>
          <c:idx val="2"/>
          <c:order val="2"/>
          <c:tx>
            <c:strRef>
              <c:f>overview2!$B$6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overview2!$C$6:$F$6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0.98</c:v>
                </c:pt>
                <c:pt idx="3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9B-4EEB-B8B0-A3F22F570F22}"/>
            </c:ext>
          </c:extLst>
        </c:ser>
        <c:ser>
          <c:idx val="3"/>
          <c:order val="3"/>
          <c:tx>
            <c:strRef>
              <c:f>overview2!$B$7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overview2!$C$7:$F$7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0.79</c:v>
                </c:pt>
                <c:pt idx="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9B-4EEB-B8B0-A3F22F570F22}"/>
            </c:ext>
          </c:extLst>
        </c:ser>
        <c:ser>
          <c:idx val="4"/>
          <c:order val="4"/>
          <c:tx>
            <c:strRef>
              <c:f>overview2!$B$8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overview2!$C$8:$F$8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9B-4EEB-B8B0-A3F22F570F22}"/>
            </c:ext>
          </c:extLst>
        </c:ser>
        <c:ser>
          <c:idx val="5"/>
          <c:order val="5"/>
          <c:tx>
            <c:strRef>
              <c:f>overview2!$B$9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overview2!$C$9:$F$9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9B-4EEB-B8B0-A3F22F570F22}"/>
            </c:ext>
          </c:extLst>
        </c:ser>
        <c:ser>
          <c:idx val="6"/>
          <c:order val="6"/>
          <c:tx>
            <c:strRef>
              <c:f>overview2!$B$10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overview2!$C$10:$F$10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E9B-4EEB-B8B0-A3F22F570F22}"/>
            </c:ext>
          </c:extLst>
        </c:ser>
        <c:ser>
          <c:idx val="7"/>
          <c:order val="7"/>
          <c:tx>
            <c:strRef>
              <c:f>overview2!$B$11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overview2!$C$11:$F$11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9B-4EEB-B8B0-A3F22F570F22}"/>
            </c:ext>
          </c:extLst>
        </c:ser>
        <c:ser>
          <c:idx val="8"/>
          <c:order val="8"/>
          <c:tx>
            <c:strRef>
              <c:f>overview2!$B$12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overview2!$C$12:$F$12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E9B-4EEB-B8B0-A3F22F570F22}"/>
            </c:ext>
          </c:extLst>
        </c:ser>
        <c:ser>
          <c:idx val="9"/>
          <c:order val="9"/>
          <c:tx>
            <c:strRef>
              <c:f>overview2!$B$13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overview2!$C$13:$F$13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E9B-4EEB-B8B0-A3F22F570F22}"/>
            </c:ext>
          </c:extLst>
        </c:ser>
        <c:ser>
          <c:idx val="10"/>
          <c:order val="10"/>
          <c:tx>
            <c:strRef>
              <c:f>overview2!$B$14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overview2!$C$14:$F$14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E9B-4EEB-B8B0-A3F22F570F22}"/>
            </c:ext>
          </c:extLst>
        </c:ser>
        <c:ser>
          <c:idx val="11"/>
          <c:order val="11"/>
          <c:tx>
            <c:strRef>
              <c:f>overview2!$B$15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overview2!$C$15:$F$15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E9B-4EEB-B8B0-A3F22F570F22}"/>
            </c:ext>
          </c:extLst>
        </c:ser>
        <c:ser>
          <c:idx val="12"/>
          <c:order val="12"/>
          <c:tx>
            <c:strRef>
              <c:f>overview2!$B$16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overview2!$C$16:$F$16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E9B-4EEB-B8B0-A3F22F570F22}"/>
            </c:ext>
          </c:extLst>
        </c:ser>
        <c:ser>
          <c:idx val="13"/>
          <c:order val="13"/>
          <c:tx>
            <c:strRef>
              <c:f>overview2!$B$17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overview2!$C$17:$F$17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E9B-4EEB-B8B0-A3F22F570F22}"/>
            </c:ext>
          </c:extLst>
        </c:ser>
        <c:ser>
          <c:idx val="14"/>
          <c:order val="14"/>
          <c:tx>
            <c:strRef>
              <c:f>overview2!$B$18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overview2!$C$18:$F$18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9E9B-4EEB-B8B0-A3F22F570F22}"/>
            </c:ext>
          </c:extLst>
        </c:ser>
        <c:ser>
          <c:idx val="15"/>
          <c:order val="15"/>
          <c:tx>
            <c:strRef>
              <c:f>overview2!$B$19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overview2!$C$19:$F$19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9E9B-4EEB-B8B0-A3F22F570F22}"/>
            </c:ext>
          </c:extLst>
        </c:ser>
        <c:ser>
          <c:idx val="16"/>
          <c:order val="16"/>
          <c:tx>
            <c:strRef>
              <c:f>overview2!$B$20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overview2!$C$20:$F$20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0.84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9E9B-4EEB-B8B0-A3F22F570F22}"/>
            </c:ext>
          </c:extLst>
        </c:ser>
        <c:ser>
          <c:idx val="17"/>
          <c:order val="17"/>
          <c:tx>
            <c:strRef>
              <c:f>overview2!$B$21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overview2!$C$21:$F$21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0.86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9E9B-4EEB-B8B0-A3F22F570F22}"/>
            </c:ext>
          </c:extLst>
        </c:ser>
        <c:ser>
          <c:idx val="18"/>
          <c:order val="18"/>
          <c:tx>
            <c:strRef>
              <c:f>overview2!$B$22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overview2!$C$22:$F$22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0.98</c:v>
                </c:pt>
                <c:pt idx="3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9E9B-4EEB-B8B0-A3F22F570F22}"/>
            </c:ext>
          </c:extLst>
        </c:ser>
        <c:ser>
          <c:idx val="19"/>
          <c:order val="19"/>
          <c:tx>
            <c:strRef>
              <c:f>overview2!$B$23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overview2!$C$23:$F$23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0.94</c:v>
                </c:pt>
                <c:pt idx="3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E9B-4EEB-B8B0-A3F22F570F22}"/>
            </c:ext>
          </c:extLst>
        </c:ser>
        <c:ser>
          <c:idx val="20"/>
          <c:order val="20"/>
          <c:tx>
            <c:strRef>
              <c:f>overview2!$B$24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overview2!$C$24:$F$24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0.85</c:v>
                </c:pt>
                <c:pt idx="3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E9B-4EEB-B8B0-A3F22F570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002848"/>
        <c:axId val="270680688"/>
      </c:lineChart>
      <c:catAx>
        <c:axId val="56700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680688"/>
        <c:crosses val="autoZero"/>
        <c:auto val="1"/>
        <c:lblAlgn val="ctr"/>
        <c:lblOffset val="100"/>
        <c:noMultiLvlLbl val="0"/>
      </c:catAx>
      <c:valAx>
        <c:axId val="27068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0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Precision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overview2!$B$4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overview2!$G$4:$J$4</c:f>
              <c:numCache>
                <c:formatCode>General</c:formatCode>
                <c:ptCount val="4"/>
                <c:pt idx="0">
                  <c:v>0</c:v>
                </c:pt>
                <c:pt idx="1">
                  <c:v>0.15</c:v>
                </c:pt>
                <c:pt idx="2">
                  <c:v>0.59</c:v>
                </c:pt>
                <c:pt idx="3">
                  <c:v>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D8-4FB7-92E2-D09CF3E1BF0B}"/>
            </c:ext>
          </c:extLst>
        </c:ser>
        <c:ser>
          <c:idx val="1"/>
          <c:order val="1"/>
          <c:tx>
            <c:strRef>
              <c:f>overview2!$B$5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overview2!$G$5:$J$5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D8-4FB7-92E2-D09CF3E1BF0B}"/>
            </c:ext>
          </c:extLst>
        </c:ser>
        <c:ser>
          <c:idx val="2"/>
          <c:order val="2"/>
          <c:tx>
            <c:strRef>
              <c:f>overview2!$B$6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overview2!$G$6:$J$6</c:f>
              <c:numCache>
                <c:formatCode>General</c:formatCode>
                <c:ptCount val="4"/>
                <c:pt idx="0">
                  <c:v>0.12</c:v>
                </c:pt>
                <c:pt idx="1">
                  <c:v>0.56999999999999995</c:v>
                </c:pt>
                <c:pt idx="2">
                  <c:v>0.63</c:v>
                </c:pt>
                <c:pt idx="3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D8-4FB7-92E2-D09CF3E1BF0B}"/>
            </c:ext>
          </c:extLst>
        </c:ser>
        <c:ser>
          <c:idx val="3"/>
          <c:order val="3"/>
          <c:tx>
            <c:strRef>
              <c:f>overview2!$B$7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overview2!$G$7:$J$7</c:f>
              <c:numCache>
                <c:formatCode>General</c:formatCode>
                <c:ptCount val="4"/>
                <c:pt idx="0">
                  <c:v>0</c:v>
                </c:pt>
                <c:pt idx="1">
                  <c:v>0.21</c:v>
                </c:pt>
                <c:pt idx="2">
                  <c:v>0.68</c:v>
                </c:pt>
                <c:pt idx="3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D8-4FB7-92E2-D09CF3E1BF0B}"/>
            </c:ext>
          </c:extLst>
        </c:ser>
        <c:ser>
          <c:idx val="4"/>
          <c:order val="4"/>
          <c:tx>
            <c:strRef>
              <c:f>overview2!$B$8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overview2!$G$8:$J$8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D8-4FB7-92E2-D09CF3E1BF0B}"/>
            </c:ext>
          </c:extLst>
        </c:ser>
        <c:ser>
          <c:idx val="5"/>
          <c:order val="5"/>
          <c:tx>
            <c:strRef>
              <c:f>overview2!$B$9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overview2!$G$9:$J$9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D8-4FB7-92E2-D09CF3E1BF0B}"/>
            </c:ext>
          </c:extLst>
        </c:ser>
        <c:ser>
          <c:idx val="6"/>
          <c:order val="6"/>
          <c:tx>
            <c:strRef>
              <c:f>overview2!$B$10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overview2!$G$10:$J$10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D8-4FB7-92E2-D09CF3E1BF0B}"/>
            </c:ext>
          </c:extLst>
        </c:ser>
        <c:ser>
          <c:idx val="7"/>
          <c:order val="7"/>
          <c:tx>
            <c:strRef>
              <c:f>overview2!$B$11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overview2!$G$11:$J$11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CD8-4FB7-92E2-D09CF3E1BF0B}"/>
            </c:ext>
          </c:extLst>
        </c:ser>
        <c:ser>
          <c:idx val="8"/>
          <c:order val="8"/>
          <c:tx>
            <c:strRef>
              <c:f>overview2!$B$12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overview2!$G$12:$J$12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CD8-4FB7-92E2-D09CF3E1BF0B}"/>
            </c:ext>
          </c:extLst>
        </c:ser>
        <c:ser>
          <c:idx val="9"/>
          <c:order val="9"/>
          <c:tx>
            <c:strRef>
              <c:f>overview2!$B$13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overview2!$G$13:$J$13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CD8-4FB7-92E2-D09CF3E1BF0B}"/>
            </c:ext>
          </c:extLst>
        </c:ser>
        <c:ser>
          <c:idx val="10"/>
          <c:order val="10"/>
          <c:tx>
            <c:strRef>
              <c:f>overview2!$B$14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overview2!$G$14:$J$14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CD8-4FB7-92E2-D09CF3E1BF0B}"/>
            </c:ext>
          </c:extLst>
        </c:ser>
        <c:ser>
          <c:idx val="11"/>
          <c:order val="11"/>
          <c:tx>
            <c:strRef>
              <c:f>overview2!$B$15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overview2!$G$15:$J$15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CD8-4FB7-92E2-D09CF3E1BF0B}"/>
            </c:ext>
          </c:extLst>
        </c:ser>
        <c:ser>
          <c:idx val="12"/>
          <c:order val="12"/>
          <c:tx>
            <c:strRef>
              <c:f>overview2!$B$16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overview2!$G$16:$J$16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CD8-4FB7-92E2-D09CF3E1BF0B}"/>
            </c:ext>
          </c:extLst>
        </c:ser>
        <c:ser>
          <c:idx val="13"/>
          <c:order val="13"/>
          <c:tx>
            <c:strRef>
              <c:f>overview2!$B$17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overview2!$G$17:$J$17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CD8-4FB7-92E2-D09CF3E1BF0B}"/>
            </c:ext>
          </c:extLst>
        </c:ser>
        <c:ser>
          <c:idx val="14"/>
          <c:order val="14"/>
          <c:tx>
            <c:strRef>
              <c:f>overview2!$B$18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overview2!$G$18:$J$18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CD8-4FB7-92E2-D09CF3E1BF0B}"/>
            </c:ext>
          </c:extLst>
        </c:ser>
        <c:ser>
          <c:idx val="15"/>
          <c:order val="15"/>
          <c:tx>
            <c:strRef>
              <c:f>overview2!$B$19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overview2!$G$19:$J$19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CD8-4FB7-92E2-D09CF3E1BF0B}"/>
            </c:ext>
          </c:extLst>
        </c:ser>
        <c:ser>
          <c:idx val="16"/>
          <c:order val="16"/>
          <c:tx>
            <c:strRef>
              <c:f>overview2!$B$20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overview2!$G$20:$J$20</c:f>
              <c:numCache>
                <c:formatCode>General</c:formatCode>
                <c:ptCount val="4"/>
                <c:pt idx="0">
                  <c:v>0.09</c:v>
                </c:pt>
                <c:pt idx="1">
                  <c:v>0.38</c:v>
                </c:pt>
                <c:pt idx="2">
                  <c:v>0.6</c:v>
                </c:pt>
                <c:pt idx="3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BCD8-4FB7-92E2-D09CF3E1BF0B}"/>
            </c:ext>
          </c:extLst>
        </c:ser>
        <c:ser>
          <c:idx val="17"/>
          <c:order val="17"/>
          <c:tx>
            <c:strRef>
              <c:f>overview2!$B$21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overview2!$G$21:$J$21</c:f>
              <c:numCache>
                <c:formatCode>General</c:formatCode>
                <c:ptCount val="4"/>
                <c:pt idx="0">
                  <c:v>0.19</c:v>
                </c:pt>
                <c:pt idx="1">
                  <c:v>0.57999999999999996</c:v>
                </c:pt>
                <c:pt idx="2">
                  <c:v>0.69</c:v>
                </c:pt>
                <c:pt idx="3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CD8-4FB7-92E2-D09CF3E1BF0B}"/>
            </c:ext>
          </c:extLst>
        </c:ser>
        <c:ser>
          <c:idx val="18"/>
          <c:order val="18"/>
          <c:tx>
            <c:strRef>
              <c:f>overview2!$B$22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overview2!$G$22:$J$22</c:f>
              <c:numCache>
                <c:formatCode>General</c:formatCode>
                <c:ptCount val="4"/>
                <c:pt idx="0">
                  <c:v>0.25</c:v>
                </c:pt>
                <c:pt idx="1">
                  <c:v>0.68</c:v>
                </c:pt>
                <c:pt idx="2">
                  <c:v>0.81</c:v>
                </c:pt>
                <c:pt idx="3">
                  <c:v>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BCD8-4FB7-92E2-D09CF3E1BF0B}"/>
            </c:ext>
          </c:extLst>
        </c:ser>
        <c:ser>
          <c:idx val="19"/>
          <c:order val="19"/>
          <c:tx>
            <c:strRef>
              <c:f>overview2!$B$23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overview2!$G$23:$J$23</c:f>
              <c:numCache>
                <c:formatCode>General</c:formatCode>
                <c:ptCount val="4"/>
                <c:pt idx="0">
                  <c:v>0.2</c:v>
                </c:pt>
                <c:pt idx="1">
                  <c:v>0.61</c:v>
                </c:pt>
                <c:pt idx="2">
                  <c:v>0.66</c:v>
                </c:pt>
                <c:pt idx="3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BCD8-4FB7-92E2-D09CF3E1BF0B}"/>
            </c:ext>
          </c:extLst>
        </c:ser>
        <c:ser>
          <c:idx val="20"/>
          <c:order val="20"/>
          <c:tx>
            <c:strRef>
              <c:f>overview2!$B$24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overview2!$G$24:$J$24</c:f>
              <c:numCache>
                <c:formatCode>General</c:formatCode>
                <c:ptCount val="4"/>
                <c:pt idx="0">
                  <c:v>0.19</c:v>
                </c:pt>
                <c:pt idx="1">
                  <c:v>0.52</c:v>
                </c:pt>
                <c:pt idx="2">
                  <c:v>0.69</c:v>
                </c:pt>
                <c:pt idx="3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BCD8-4FB7-92E2-D09CF3E1B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917264"/>
        <c:axId val="565579024"/>
      </c:lineChart>
      <c:catAx>
        <c:axId val="5069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79024"/>
        <c:crosses val="autoZero"/>
        <c:auto val="1"/>
        <c:lblAlgn val="ctr"/>
        <c:lblOffset val="100"/>
        <c:noMultiLvlLbl val="0"/>
      </c:catAx>
      <c:valAx>
        <c:axId val="56557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91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F-Score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overview2!$B$4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overview2!$K$4:$N$4</c:f>
              <c:numCache>
                <c:formatCode>General</c:formatCode>
                <c:ptCount val="4"/>
                <c:pt idx="0">
                  <c:v>0</c:v>
                </c:pt>
                <c:pt idx="1">
                  <c:v>0.25</c:v>
                </c:pt>
                <c:pt idx="2">
                  <c:v>0.63</c:v>
                </c:pt>
                <c:pt idx="3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BF-4D07-AB39-C95BA3EB5F09}"/>
            </c:ext>
          </c:extLst>
        </c:ser>
        <c:ser>
          <c:idx val="1"/>
          <c:order val="1"/>
          <c:tx>
            <c:strRef>
              <c:f>overview2!$B$5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overview2!$K$5:$N$5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BF-4D07-AB39-C95BA3EB5F09}"/>
            </c:ext>
          </c:extLst>
        </c:ser>
        <c:ser>
          <c:idx val="2"/>
          <c:order val="2"/>
          <c:tx>
            <c:strRef>
              <c:f>overview2!$B$6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overview2!$K$6:$N$6</c:f>
              <c:numCache>
                <c:formatCode>General</c:formatCode>
                <c:ptCount val="4"/>
                <c:pt idx="0">
                  <c:v>0.22</c:v>
                </c:pt>
                <c:pt idx="1">
                  <c:v>0.73</c:v>
                </c:pt>
                <c:pt idx="2">
                  <c:v>0.77</c:v>
                </c:pt>
                <c:pt idx="3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BF-4D07-AB39-C95BA3EB5F09}"/>
            </c:ext>
          </c:extLst>
        </c:ser>
        <c:ser>
          <c:idx val="3"/>
          <c:order val="3"/>
          <c:tx>
            <c:strRef>
              <c:f>overview2!$B$7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overview2!$K$7:$N$7</c:f>
              <c:numCache>
                <c:formatCode>General</c:formatCode>
                <c:ptCount val="4"/>
                <c:pt idx="0">
                  <c:v>0</c:v>
                </c:pt>
                <c:pt idx="1">
                  <c:v>0.34</c:v>
                </c:pt>
                <c:pt idx="2">
                  <c:v>0.73</c:v>
                </c:pt>
                <c:pt idx="3">
                  <c:v>0.72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BF-4D07-AB39-C95BA3EB5F09}"/>
            </c:ext>
          </c:extLst>
        </c:ser>
        <c:ser>
          <c:idx val="4"/>
          <c:order val="4"/>
          <c:tx>
            <c:strRef>
              <c:f>overview2!$B$8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overview2!$K$8:$N$8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BF-4D07-AB39-C95BA3EB5F09}"/>
            </c:ext>
          </c:extLst>
        </c:ser>
        <c:ser>
          <c:idx val="5"/>
          <c:order val="5"/>
          <c:tx>
            <c:strRef>
              <c:f>overview2!$B$9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overview2!$K$9:$N$9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3BF-4D07-AB39-C95BA3EB5F09}"/>
            </c:ext>
          </c:extLst>
        </c:ser>
        <c:ser>
          <c:idx val="6"/>
          <c:order val="6"/>
          <c:tx>
            <c:strRef>
              <c:f>overview2!$B$10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overview2!$K$10:$N$10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3BF-4D07-AB39-C95BA3EB5F09}"/>
            </c:ext>
          </c:extLst>
        </c:ser>
        <c:ser>
          <c:idx val="7"/>
          <c:order val="7"/>
          <c:tx>
            <c:strRef>
              <c:f>overview2!$B$11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overview2!$K$11:$N$11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3BF-4D07-AB39-C95BA3EB5F09}"/>
            </c:ext>
          </c:extLst>
        </c:ser>
        <c:ser>
          <c:idx val="8"/>
          <c:order val="8"/>
          <c:tx>
            <c:strRef>
              <c:f>overview2!$B$12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overview2!$K$12:$N$12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3BF-4D07-AB39-C95BA3EB5F09}"/>
            </c:ext>
          </c:extLst>
        </c:ser>
        <c:ser>
          <c:idx val="9"/>
          <c:order val="9"/>
          <c:tx>
            <c:strRef>
              <c:f>overview2!$B$13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overview2!$K$13:$N$13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3BF-4D07-AB39-C95BA3EB5F09}"/>
            </c:ext>
          </c:extLst>
        </c:ser>
        <c:ser>
          <c:idx val="10"/>
          <c:order val="10"/>
          <c:tx>
            <c:strRef>
              <c:f>overview2!$B$14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overview2!$K$14:$N$14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3BF-4D07-AB39-C95BA3EB5F09}"/>
            </c:ext>
          </c:extLst>
        </c:ser>
        <c:ser>
          <c:idx val="11"/>
          <c:order val="11"/>
          <c:tx>
            <c:strRef>
              <c:f>overview2!$B$15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overview2!$K$15:$N$15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3BF-4D07-AB39-C95BA3EB5F09}"/>
            </c:ext>
          </c:extLst>
        </c:ser>
        <c:ser>
          <c:idx val="12"/>
          <c:order val="12"/>
          <c:tx>
            <c:strRef>
              <c:f>overview2!$B$16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overview2!$K$16:$N$16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3BF-4D07-AB39-C95BA3EB5F09}"/>
            </c:ext>
          </c:extLst>
        </c:ser>
        <c:ser>
          <c:idx val="13"/>
          <c:order val="13"/>
          <c:tx>
            <c:strRef>
              <c:f>overview2!$B$17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overview2!$K$17:$N$17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3BF-4D07-AB39-C95BA3EB5F09}"/>
            </c:ext>
          </c:extLst>
        </c:ser>
        <c:ser>
          <c:idx val="14"/>
          <c:order val="14"/>
          <c:tx>
            <c:strRef>
              <c:f>overview2!$B$18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overview2!$K$18:$N$18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3BF-4D07-AB39-C95BA3EB5F09}"/>
            </c:ext>
          </c:extLst>
        </c:ser>
        <c:ser>
          <c:idx val="15"/>
          <c:order val="15"/>
          <c:tx>
            <c:strRef>
              <c:f>overview2!$B$19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overview2!$K$19:$N$19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3BF-4D07-AB39-C95BA3EB5F09}"/>
            </c:ext>
          </c:extLst>
        </c:ser>
        <c:ser>
          <c:idx val="16"/>
          <c:order val="16"/>
          <c:tx>
            <c:strRef>
              <c:f>overview2!$B$20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overview2!$K$20:$N$20</c:f>
              <c:numCache>
                <c:formatCode>General</c:formatCode>
                <c:ptCount val="4"/>
                <c:pt idx="0">
                  <c:v>0.16</c:v>
                </c:pt>
                <c:pt idx="1">
                  <c:v>0.55000000000000004</c:v>
                </c:pt>
                <c:pt idx="2">
                  <c:v>0.7</c:v>
                </c:pt>
                <c:pt idx="3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3BF-4D07-AB39-C95BA3EB5F09}"/>
            </c:ext>
          </c:extLst>
        </c:ser>
        <c:ser>
          <c:idx val="17"/>
          <c:order val="17"/>
          <c:tx>
            <c:strRef>
              <c:f>overview2!$B$21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overview2!$K$21:$N$21</c:f>
              <c:numCache>
                <c:formatCode>General</c:formatCode>
                <c:ptCount val="4"/>
                <c:pt idx="0">
                  <c:v>0.32</c:v>
                </c:pt>
                <c:pt idx="1">
                  <c:v>0.74</c:v>
                </c:pt>
                <c:pt idx="2">
                  <c:v>0.77</c:v>
                </c:pt>
                <c:pt idx="3">
                  <c:v>0.76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3BF-4D07-AB39-C95BA3EB5F09}"/>
            </c:ext>
          </c:extLst>
        </c:ser>
        <c:ser>
          <c:idx val="18"/>
          <c:order val="18"/>
          <c:tx>
            <c:strRef>
              <c:f>overview2!$B$22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overview2!$K$22:$N$22</c:f>
              <c:numCache>
                <c:formatCode>General</c:formatCode>
                <c:ptCount val="4"/>
                <c:pt idx="0">
                  <c:v>0.4</c:v>
                </c:pt>
                <c:pt idx="1">
                  <c:v>0.81</c:v>
                </c:pt>
                <c:pt idx="2">
                  <c:v>0.88</c:v>
                </c:pt>
                <c:pt idx="3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3BF-4D07-AB39-C95BA3EB5F09}"/>
            </c:ext>
          </c:extLst>
        </c:ser>
        <c:ser>
          <c:idx val="19"/>
          <c:order val="19"/>
          <c:tx>
            <c:strRef>
              <c:f>overview2!$B$23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overview2!$K$23:$N$23</c:f>
              <c:numCache>
                <c:formatCode>General</c:formatCode>
                <c:ptCount val="4"/>
                <c:pt idx="0">
                  <c:v>0.33</c:v>
                </c:pt>
                <c:pt idx="1">
                  <c:v>0.76</c:v>
                </c:pt>
                <c:pt idx="2">
                  <c:v>0.78</c:v>
                </c:pt>
                <c:pt idx="3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53BF-4D07-AB39-C95BA3EB5F09}"/>
            </c:ext>
          </c:extLst>
        </c:ser>
        <c:ser>
          <c:idx val="20"/>
          <c:order val="20"/>
          <c:tx>
            <c:strRef>
              <c:f>overview2!$B$24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overview2!$K$24:$N$24</c:f>
              <c:numCache>
                <c:formatCode>General</c:formatCode>
                <c:ptCount val="4"/>
                <c:pt idx="0">
                  <c:v>0.32</c:v>
                </c:pt>
                <c:pt idx="1">
                  <c:v>0.68</c:v>
                </c:pt>
                <c:pt idx="2">
                  <c:v>0.76</c:v>
                </c:pt>
                <c:pt idx="3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3BF-4D07-AB39-C95BA3EB5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182384"/>
        <c:axId val="511036160"/>
      </c:lineChart>
      <c:catAx>
        <c:axId val="40818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036160"/>
        <c:crosses val="autoZero"/>
        <c:auto val="1"/>
        <c:lblAlgn val="ctr"/>
        <c:lblOffset val="100"/>
        <c:noMultiLvlLbl val="0"/>
      </c:catAx>
      <c:valAx>
        <c:axId val="51103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18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25</xdr:row>
      <xdr:rowOff>142874</xdr:rowOff>
    </xdr:from>
    <xdr:to>
      <xdr:col>6</xdr:col>
      <xdr:colOff>9525</xdr:colOff>
      <xdr:row>53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01EB22-3CDC-4BC4-A516-17720AD8AE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25</xdr:row>
      <xdr:rowOff>133350</xdr:rowOff>
    </xdr:from>
    <xdr:to>
      <xdr:col>10</xdr:col>
      <xdr:colOff>19050</xdr:colOff>
      <xdr:row>53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438319-3C44-418C-8046-C9AF5C894A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</xdr:colOff>
      <xdr:row>25</xdr:row>
      <xdr:rowOff>38099</xdr:rowOff>
    </xdr:from>
    <xdr:to>
      <xdr:col>14</xdr:col>
      <xdr:colOff>28575</xdr:colOff>
      <xdr:row>53</xdr:row>
      <xdr:rowOff>66674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E7D1C87-AE3A-402E-8A7B-FB3E939E33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25</xdr:row>
      <xdr:rowOff>142874</xdr:rowOff>
    </xdr:from>
    <xdr:to>
      <xdr:col>6</xdr:col>
      <xdr:colOff>9525</xdr:colOff>
      <xdr:row>53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A43A33-481D-4295-AC2C-DA031CB8B5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25</xdr:row>
      <xdr:rowOff>133350</xdr:rowOff>
    </xdr:from>
    <xdr:to>
      <xdr:col>10</xdr:col>
      <xdr:colOff>19050</xdr:colOff>
      <xdr:row>53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9F7C8C-7A40-4A2D-91FF-97772A4CE4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</xdr:colOff>
      <xdr:row>25</xdr:row>
      <xdr:rowOff>38099</xdr:rowOff>
    </xdr:from>
    <xdr:to>
      <xdr:col>14</xdr:col>
      <xdr:colOff>28575</xdr:colOff>
      <xdr:row>53</xdr:row>
      <xdr:rowOff>66674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941D8F2-05B2-488F-B740-186D7C2F67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rk Fahland" refreshedDate="43490.881002314818" createdVersion="6" refreshedVersion="6" minRefreshableVersion="3" recordCount="65" xr:uid="{00000000-000A-0000-FFFF-FFFF03000000}">
  <cacheSource type="worksheet">
    <worksheetSource name="Table1"/>
  </cacheSource>
  <cacheFields count="4">
    <cacheField name="log" numFmtId="0">
      <sharedItems count="26">
        <s v="RTFMP.xes.gz"/>
        <s v="SEPSIS.xes.gz"/>
        <s v="Road_Traffic_Fine_Management_Process.xes.gz"/>
        <s v="Sepsis Cases - Event Log.xes.gz"/>
        <s v="BPIC13_cp.xes.gz"/>
        <s v="BPIC13_i.xes.gz"/>
        <s v="BPIC14_f.xes.gz"/>
        <s v="BPI_Challenge_2013_closed_problems.xes.gz"/>
        <s v="BPIC15_1f.xes.gz"/>
        <s v="BPIC15_2f.xes.gz"/>
        <s v="BPIC15_3f.xes.gz"/>
        <s v="BPIC15_4f.xes.gz"/>
        <s v="BPIC15_5f.xes.gz"/>
        <s v="BPIC12.xes.gz" u="1"/>
        <s v="BPI_Challenge_2017.xes.gz" u="1"/>
        <s v="BPIC15_4.xes" u="1"/>
        <s v="hospital_log.xes.gz" u="1"/>
        <s v="BPIC15_3.xes" u="1"/>
        <s v="BPI_Challenge_2013_incidents.xes.gz" u="1"/>
        <s v="Detail Incident Activity_complete_cases.xes.gz" u="1"/>
        <s v="BPIC17_f.xes.gz" u="1"/>
        <s v="financial_log.xes.gz" u="1"/>
        <s v="BPIC15_2.xes" u="1"/>
        <s v="BPIC15_1.xes" u="1"/>
        <s v="BPIC15_5.xes" u="1"/>
        <s v="Detail Incident Activity.xes.gz" u="1"/>
      </sharedItems>
    </cacheField>
    <cacheField name="miner" numFmtId="0">
      <sharedItems count="5">
        <s v="im-basic"/>
        <s v="ima"/>
        <s v="imf"/>
        <s v="imfa"/>
        <s v="flower"/>
      </sharedItems>
    </cacheField>
    <cacheField name="recall" numFmtId="0">
      <sharedItems containsSemiMixedTypes="0" containsString="0" containsNumber="1" minValue="0.67114996637525204" maxValue="1"/>
    </cacheField>
    <cacheField name="precision" numFmtId="0">
      <sharedItems containsSemiMixedTypes="0" containsString="0" containsNumber="1" minValue="0.332483905579399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5">
  <r>
    <x v="0"/>
    <x v="0"/>
    <n v="1"/>
    <n v="0.558358570355457"/>
  </r>
  <r>
    <x v="0"/>
    <x v="1"/>
    <n v="1"/>
    <n v="0.78421734092212103"/>
  </r>
  <r>
    <x v="0"/>
    <x v="2"/>
    <n v="0.97674318499217005"/>
    <n v="0.81434104595095202"/>
  </r>
  <r>
    <x v="0"/>
    <x v="3"/>
    <n v="0.97778405186398798"/>
    <n v="0.81437169732624204"/>
  </r>
  <r>
    <x v="0"/>
    <x v="4"/>
    <n v="1"/>
    <n v="0.497273257239846"/>
  </r>
  <r>
    <x v="1"/>
    <x v="0"/>
    <n v="1"/>
    <n v="0.46955947372272"/>
  </r>
  <r>
    <x v="1"/>
    <x v="1"/>
    <n v="1"/>
    <n v="0.58129056222874198"/>
  </r>
  <r>
    <x v="1"/>
    <x v="2"/>
    <n v="0.79398979591836705"/>
    <n v="0.83186154110535304"/>
  </r>
  <r>
    <x v="1"/>
    <x v="3"/>
    <n v="0.75444047619047505"/>
    <n v="0.83303351356058497"/>
  </r>
  <r>
    <x v="1"/>
    <x v="4"/>
    <n v="1"/>
    <n v="0.46955947372272"/>
  </r>
  <r>
    <x v="2"/>
    <x v="0"/>
    <n v="1"/>
    <n v="0.558358570355457"/>
  </r>
  <r>
    <x v="2"/>
    <x v="1"/>
    <n v="1"/>
    <n v="0.78421734092212103"/>
  </r>
  <r>
    <x v="2"/>
    <x v="2"/>
    <n v="0.97674318499217005"/>
    <n v="0.81434104595095202"/>
  </r>
  <r>
    <x v="2"/>
    <x v="3"/>
    <n v="0.97778405186398798"/>
    <n v="0.81437169732624204"/>
  </r>
  <r>
    <x v="2"/>
    <x v="4"/>
    <n v="1"/>
    <n v="0.497273257239846"/>
  </r>
  <r>
    <x v="3"/>
    <x v="0"/>
    <n v="1"/>
    <n v="0.46955947372272"/>
  </r>
  <r>
    <x v="3"/>
    <x v="1"/>
    <n v="1"/>
    <n v="0.58004781078723999"/>
  </r>
  <r>
    <x v="3"/>
    <x v="2"/>
    <n v="0.79398979591836705"/>
    <n v="0.83186154110535304"/>
  </r>
  <r>
    <x v="3"/>
    <x v="3"/>
    <n v="0.75444047619047505"/>
    <n v="0.83303351356058497"/>
  </r>
  <r>
    <x v="3"/>
    <x v="4"/>
    <n v="1"/>
    <n v="0.46955947372272"/>
  </r>
  <r>
    <x v="4"/>
    <x v="0"/>
    <n v="1"/>
    <n v="0.41642957585892298"/>
  </r>
  <r>
    <x v="4"/>
    <x v="1"/>
    <n v="1"/>
    <n v="0.50167097902174096"/>
  </r>
  <r>
    <x v="4"/>
    <x v="2"/>
    <n v="0.67114996637525204"/>
    <n v="0.76249999999999996"/>
  </r>
  <r>
    <x v="4"/>
    <x v="3"/>
    <n v="0.67114996637525204"/>
    <n v="0.76249999999999996"/>
  </r>
  <r>
    <x v="4"/>
    <x v="4"/>
    <n v="1"/>
    <n v="0.41642957585892298"/>
  </r>
  <r>
    <x v="5"/>
    <x v="0"/>
    <n v="1"/>
    <n v="0.332483905579399"/>
  </r>
  <r>
    <x v="5"/>
    <x v="1"/>
    <n v="1"/>
    <n v="0.33248475916125098"/>
  </r>
  <r>
    <x v="5"/>
    <x v="2"/>
    <n v="0.99907333862854097"/>
    <n v="0.44302325581395302"/>
  </r>
  <r>
    <x v="5"/>
    <x v="3"/>
    <n v="0.99907333862854097"/>
    <n v="0.44302325581395302"/>
  </r>
  <r>
    <x v="5"/>
    <x v="4"/>
    <n v="1"/>
    <n v="0.332483905579399"/>
  </r>
  <r>
    <x v="6"/>
    <x v="0"/>
    <n v="1"/>
    <n v="1"/>
  </r>
  <r>
    <x v="6"/>
    <x v="1"/>
    <n v="1"/>
    <n v="1"/>
  </r>
  <r>
    <x v="6"/>
    <x v="2"/>
    <n v="1"/>
    <n v="1"/>
  </r>
  <r>
    <x v="6"/>
    <x v="3"/>
    <n v="1"/>
    <n v="1"/>
  </r>
  <r>
    <x v="6"/>
    <x v="4"/>
    <n v="1"/>
    <n v="1"/>
  </r>
  <r>
    <x v="7"/>
    <x v="0"/>
    <n v="1"/>
    <n v="0.41642957585892298"/>
  </r>
  <r>
    <x v="7"/>
    <x v="1"/>
    <n v="1"/>
    <n v="0.50167097902174096"/>
  </r>
  <r>
    <x v="7"/>
    <x v="2"/>
    <n v="0.67114996637525204"/>
    <n v="0.76249999999999996"/>
  </r>
  <r>
    <x v="7"/>
    <x v="3"/>
    <n v="0.67114996637525204"/>
    <n v="0.76249999999999996"/>
  </r>
  <r>
    <x v="7"/>
    <x v="4"/>
    <n v="1"/>
    <n v="0.41642957585892298"/>
  </r>
  <r>
    <x v="8"/>
    <x v="0"/>
    <n v="1"/>
    <n v="0.63905149958637997"/>
  </r>
  <r>
    <x v="8"/>
    <x v="1"/>
    <n v="1"/>
    <n v="0.846995996545029"/>
  </r>
  <r>
    <x v="8"/>
    <x v="2"/>
    <n v="0.97955223928953605"/>
    <n v="0.90584099348318203"/>
  </r>
  <r>
    <x v="8"/>
    <x v="3"/>
    <n v="0.96700032080693199"/>
    <n v="0.90989186536251498"/>
  </r>
  <r>
    <x v="8"/>
    <x v="4"/>
    <n v="1"/>
    <n v="0.517041463324449"/>
  </r>
  <r>
    <x v="9"/>
    <x v="0"/>
    <n v="1"/>
    <n v="0.64329348656072305"/>
  </r>
  <r>
    <x v="9"/>
    <x v="1"/>
    <n v="1"/>
    <n v="0.78816390100407896"/>
  </r>
  <r>
    <x v="9"/>
    <x v="2"/>
    <n v="0.84897415591879899"/>
    <n v="0.86283641264488398"/>
  </r>
  <r>
    <x v="9"/>
    <x v="3"/>
    <n v="0.86954519165851996"/>
    <n v="0.86223585806418501"/>
  </r>
  <r>
    <x v="9"/>
    <x v="4"/>
    <n v="1"/>
    <n v="0.56046108975768105"/>
  </r>
  <r>
    <x v="10"/>
    <x v="0"/>
    <n v="1"/>
    <n v="0.59998521117732395"/>
  </r>
  <r>
    <x v="10"/>
    <x v="1"/>
    <n v="1"/>
    <n v="0.72946971662873505"/>
  </r>
  <r>
    <x v="10"/>
    <x v="2"/>
    <n v="0.84256885195685904"/>
    <n v="0.82690118514497601"/>
  </r>
  <r>
    <x v="10"/>
    <x v="3"/>
    <n v="0.82651499027151198"/>
    <n v="0.82413795808496904"/>
  </r>
  <r>
    <x v="10"/>
    <x v="4"/>
    <n v="1"/>
    <n v="0.56272299642010803"/>
  </r>
  <r>
    <x v="11"/>
    <x v="0"/>
    <n v="1"/>
    <n v="0.63698890186378698"/>
  </r>
  <r>
    <x v="11"/>
    <x v="1"/>
    <n v="1"/>
    <n v="0.81271483770872199"/>
  </r>
  <r>
    <x v="11"/>
    <x v="2"/>
    <n v="0.86252914962940497"/>
    <n v="0.86036308650715798"/>
  </r>
  <r>
    <x v="11"/>
    <x v="3"/>
    <n v="0.85011481493310403"/>
    <n v="0.85903226121115295"/>
  </r>
  <r>
    <x v="11"/>
    <x v="4"/>
    <n v="1"/>
    <n v="0.54973932193797903"/>
  </r>
  <r>
    <x v="12"/>
    <x v="0"/>
    <n v="1"/>
    <n v="0.64943139945567996"/>
  </r>
  <r>
    <x v="12"/>
    <x v="1"/>
    <n v="1"/>
    <n v="0.83186373932297897"/>
  </r>
  <r>
    <x v="12"/>
    <x v="2"/>
    <n v="0.94134845593744598"/>
    <n v="0.85314434449543997"/>
  </r>
  <r>
    <x v="12"/>
    <x v="3"/>
    <n v="0.94441113927410403"/>
    <n v="0.85742530301720699"/>
  </r>
  <r>
    <x v="12"/>
    <x v="4"/>
    <n v="1"/>
    <n v="0.563683610836831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M19" firstHeaderRow="1" firstDataRow="3" firstDataCol="1"/>
  <pivotFields count="4">
    <pivotField axis="axisRow" showAll="0">
      <items count="27">
        <item x="7"/>
        <item m="1" x="18"/>
        <item m="1" x="14"/>
        <item m="1" x="13"/>
        <item x="4"/>
        <item x="5"/>
        <item x="6"/>
        <item m="1" x="23"/>
        <item x="8"/>
        <item m="1" x="22"/>
        <item x="9"/>
        <item m="1" x="17"/>
        <item x="10"/>
        <item m="1" x="15"/>
        <item x="11"/>
        <item m="1" x="24"/>
        <item x="12"/>
        <item m="1" x="20"/>
        <item m="1" x="25"/>
        <item m="1" x="19"/>
        <item m="1" x="21"/>
        <item m="1" x="16"/>
        <item x="2"/>
        <item x="0"/>
        <item x="3"/>
        <item x="1"/>
        <item t="default"/>
      </items>
    </pivotField>
    <pivotField axis="axisCol" showAll="0">
      <items count="6">
        <item x="4"/>
        <item x="1"/>
        <item x="0"/>
        <item x="2"/>
        <item x="3"/>
        <item t="default"/>
      </items>
    </pivotField>
    <pivotField dataField="1" showAll="0"/>
    <pivotField dataField="1" showAll="0"/>
  </pivotFields>
  <rowFields count="1">
    <field x="0"/>
  </rowFields>
  <rowItems count="14">
    <i>
      <x/>
    </i>
    <i>
      <x v="4"/>
    </i>
    <i>
      <x v="5"/>
    </i>
    <i>
      <x v="6"/>
    </i>
    <i>
      <x v="8"/>
    </i>
    <i>
      <x v="10"/>
    </i>
    <i>
      <x v="12"/>
    </i>
    <i>
      <x v="14"/>
    </i>
    <i>
      <x v="16"/>
    </i>
    <i>
      <x v="22"/>
    </i>
    <i>
      <x v="23"/>
    </i>
    <i>
      <x v="24"/>
    </i>
    <i>
      <x v="25"/>
    </i>
    <i t="grand">
      <x/>
    </i>
  </rowItems>
  <colFields count="2">
    <field x="1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Average of recall" fld="2" subtotal="average" baseField="0" baseItem="3"/>
    <dataField name="Average of precision" fld="3" subtotal="average" baseField="0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66" totalsRowShown="0">
  <autoFilter ref="A1:D66" xr:uid="{00000000-0009-0000-0100-000001000000}"/>
  <tableColumns count="4">
    <tableColumn id="1" xr3:uid="{00000000-0010-0000-0000-000001000000}" name="log"/>
    <tableColumn id="2" xr3:uid="{00000000-0010-0000-0000-000002000000}" name="miner"/>
    <tableColumn id="3" xr3:uid="{00000000-0010-0000-0000-000003000000}" name="recall"/>
    <tableColumn id="4" xr3:uid="{00000000-0010-0000-0000-000004000000}" name="precision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X27" totalsRowShown="0">
  <autoFilter ref="A1:X27" xr:uid="{00000000-0009-0000-0100-000002000000}"/>
  <sortState ref="A2:L27">
    <sortCondition descending="1" ref="B1:B27"/>
  </sortState>
  <tableColumns count="24">
    <tableColumn id="1" xr3:uid="{00000000-0010-0000-0100-000001000000}" name="log" dataDxfId="23"/>
    <tableColumn id="12" xr3:uid="{00000000-0010-0000-0100-00000C000000}" name="filtered" dataDxfId="22"/>
    <tableColumn id="2" xr3:uid="{00000000-0010-0000-0100-000002000000}" name="short  log name" dataDxfId="21"/>
    <tableColumn id="3" xr3:uid="{00000000-0010-0000-0100-000003000000}" name="R-im" dataDxfId="20">
      <calculatedColumnFormula>VLOOKUP(A2,pivot!$A$6:$M$31,6,FALSE)</calculatedColumnFormula>
    </tableColumn>
    <tableColumn id="4" xr3:uid="{00000000-0010-0000-0100-000004000000}" name="R-ima" dataDxfId="19">
      <calculatedColumnFormula>VLOOKUP(A2,pivot!$A$6:$M$31,4,FALSE)</calculatedColumnFormula>
    </tableColumn>
    <tableColumn id="5" xr3:uid="{00000000-0010-0000-0100-000005000000}" name="R-imf" dataDxfId="18">
      <calculatedColumnFormula>VLOOKUP(A2,pivot!$A$6:$M$31,8,FALSE)</calculatedColumnFormula>
    </tableColumn>
    <tableColumn id="6" xr3:uid="{00000000-0010-0000-0100-000006000000}" name="R-imfa" dataDxfId="17">
      <calculatedColumnFormula>VLOOKUP(A2,pivot!$A$6:$M$31,10,FALSE)</calculatedColumnFormula>
    </tableColumn>
    <tableColumn id="7" xr3:uid="{00000000-0010-0000-0100-000007000000}" name="P-flower" dataDxfId="16">
      <calculatedColumnFormula>VLOOKUP(A2,pivot!$A$6:$M$31,3,FALSE)</calculatedColumnFormula>
    </tableColumn>
    <tableColumn id="8" xr3:uid="{00000000-0010-0000-0100-000008000000}" name="P-im" dataDxfId="15">
      <calculatedColumnFormula>VLOOKUP(A2,pivot!$A$6:$M$31,7,FALSE)</calculatedColumnFormula>
    </tableColumn>
    <tableColumn id="9" xr3:uid="{00000000-0010-0000-0100-000009000000}" name="P-ima" dataDxfId="14">
      <calculatedColumnFormula>VLOOKUP(A2,pivot!$A$6:$M$31,5,FALSE)</calculatedColumnFormula>
    </tableColumn>
    <tableColumn id="10" xr3:uid="{00000000-0010-0000-0100-00000A000000}" name="P-imf" dataDxfId="13">
      <calculatedColumnFormula>VLOOKUP(A2,pivot!$A$6:$M$31,9,FALSE)</calculatedColumnFormula>
    </tableColumn>
    <tableColumn id="11" xr3:uid="{00000000-0010-0000-0100-00000B000000}" name="P-imfa" dataDxfId="12">
      <calculatedColumnFormula>VLOOKUP(A2,pivot!$A$6:$M$31,11,FALSE)</calculatedColumnFormula>
    </tableColumn>
    <tableColumn id="13" xr3:uid="{00000000-0010-0000-0100-00000D000000}" name="dp-im" dataDxfId="11">
      <calculatedColumnFormula>(Table2[[#This Row],[P-im]]-Table2[[#This Row],[P-flower]])/(1-Table2[[#This Row],[P-flower]])</calculatedColumnFormula>
    </tableColumn>
    <tableColumn id="14" xr3:uid="{00000000-0010-0000-0100-00000E000000}" name="dp-ima" dataDxfId="10">
      <calculatedColumnFormula>(Table2[[#This Row],[P-ima]]-Table2[[#This Row],[P-flower]])/(1-Table2[[#This Row],[P-flower]])</calculatedColumnFormula>
    </tableColumn>
    <tableColumn id="15" xr3:uid="{00000000-0010-0000-0100-00000F000000}" name="dp-imf" dataDxfId="9">
      <calculatedColumnFormula>(Table2[[#This Row],[P-imf]]-Table2[[#This Row],[P-flower]])/(1-Table2[[#This Row],[P-flower]])</calculatedColumnFormula>
    </tableColumn>
    <tableColumn id="16" xr3:uid="{00000000-0010-0000-0100-000010000000}" name="dp-imfa" dataDxfId="8">
      <calculatedColumnFormula>(Table2[[#This Row],[P-imfa]]-Table2[[#This Row],[P-flower]])/(1-Table2[[#This Row],[P-flower]])</calculatedColumnFormula>
    </tableColumn>
    <tableColumn id="17" xr3:uid="{00000000-0010-0000-0100-000011000000}" name="F-im" dataDxfId="7">
      <calculatedColumnFormula>2*(Table2[[#This Row],[P-im]]*Table2[[#This Row],[R-im]])/(Table2[[#This Row],[R-im]]+Table2[[#This Row],[P-im]])</calculatedColumnFormula>
    </tableColumn>
    <tableColumn id="18" xr3:uid="{00000000-0010-0000-0100-000012000000}" name="F-ima" dataDxfId="6">
      <calculatedColumnFormula>2*(Table2[[#This Row],[R-ima]]*Table2[[#This Row],[P-ima]])/(Table2[[#This Row],[R-ima]]+Table2[[#This Row],[P-ima]])</calculatedColumnFormula>
    </tableColumn>
    <tableColumn id="19" xr3:uid="{00000000-0010-0000-0100-000013000000}" name="F-imf" dataDxfId="5">
      <calculatedColumnFormula>2*(Table2[[#This Row],[R-imf]]*Table2[[#This Row],[P-imf]])/(Table2[[#This Row],[R-imf]]+Table2[[#This Row],[P-imf]])</calculatedColumnFormula>
    </tableColumn>
    <tableColumn id="20" xr3:uid="{00000000-0010-0000-0100-000014000000}" name="F-imfa" dataDxfId="4">
      <calculatedColumnFormula>2*(Table2[[#This Row],[R-imfa]]*Table2[[#This Row],[P-imfa]])/(Table2[[#This Row],[R-imfa]]+Table2[[#This Row],[P-imfa]])</calculatedColumnFormula>
    </tableColumn>
    <tableColumn id="21" xr3:uid="{00000000-0010-0000-0100-000015000000}" name="dF-im" dataDxfId="3">
      <calculatedColumnFormula>2*(Table2[[#This Row],[dp-im]]*Table2[[#This Row],[R-im]])/(Table2[[#This Row],[R-im]]+Table2[[#This Row],[dp-im]])</calculatedColumnFormula>
    </tableColumn>
    <tableColumn id="22" xr3:uid="{00000000-0010-0000-0100-000016000000}" name="dF-ima" dataDxfId="2">
      <calculatedColumnFormula>2*(Table2[[#This Row],[R-ima]]*Table2[[#This Row],[dp-ima]])/(Table2[[#This Row],[R-ima]]+Table2[[#This Row],[dp-ima]])</calculatedColumnFormula>
    </tableColumn>
    <tableColumn id="23" xr3:uid="{00000000-0010-0000-0100-000017000000}" name="dF-imf" dataDxfId="1">
      <calculatedColumnFormula>2*(Table2[[#This Row],[R-imf]]*Table2[[#This Row],[dp-imf]])/(Table2[[#This Row],[R-imf]]+Table2[[#This Row],[dp-imf]])</calculatedColumnFormula>
    </tableColumn>
    <tableColumn id="24" xr3:uid="{00000000-0010-0000-0100-000018000000}" name="dF-imfa" dataDxfId="0">
      <calculatedColumnFormula>2*(Table2[[#This Row],[R-imfa]]*Table2[[#This Row],[dp-imfa]])/(Table2[[#This Row],[R-imfa]]+Table2[[#This Row],[dp-imfa]])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6"/>
  <sheetViews>
    <sheetView workbookViewId="0">
      <selection activeCell="F62" sqref="F62"/>
    </sheetView>
  </sheetViews>
  <sheetFormatPr defaultRowHeight="15" x14ac:dyDescent="0.25"/>
  <cols>
    <col min="1" max="1" width="44.42578125" bestFit="1" customWidth="1"/>
    <col min="2" max="2" width="8.5703125" bestFit="1" customWidth="1"/>
    <col min="3" max="3" width="12" bestFit="1" customWidth="1"/>
    <col min="4" max="4" width="11.28515625" customWidth="1"/>
  </cols>
  <sheetData>
    <row r="1" spans="1:4" x14ac:dyDescent="0.25">
      <c r="A1" t="s">
        <v>0</v>
      </c>
      <c r="B1" t="s">
        <v>1</v>
      </c>
      <c r="C1" t="s">
        <v>3</v>
      </c>
      <c r="D1" t="s">
        <v>2</v>
      </c>
    </row>
    <row r="2" spans="1:4" x14ac:dyDescent="0.25">
      <c r="A2" t="s">
        <v>32</v>
      </c>
      <c r="B2" t="s">
        <v>5</v>
      </c>
      <c r="C2">
        <v>1</v>
      </c>
      <c r="D2">
        <v>0.558358570355457</v>
      </c>
    </row>
    <row r="3" spans="1:4" x14ac:dyDescent="0.25">
      <c r="A3" t="s">
        <v>32</v>
      </c>
      <c r="B3" t="s">
        <v>6</v>
      </c>
      <c r="C3">
        <v>1</v>
      </c>
      <c r="D3">
        <v>0.78421734092212103</v>
      </c>
    </row>
    <row r="4" spans="1:4" x14ac:dyDescent="0.25">
      <c r="A4" t="s">
        <v>32</v>
      </c>
      <c r="B4" t="s">
        <v>7</v>
      </c>
      <c r="C4">
        <v>0.97674318499217005</v>
      </c>
      <c r="D4">
        <v>0.81434104595095202</v>
      </c>
    </row>
    <row r="5" spans="1:4" x14ac:dyDescent="0.25">
      <c r="A5" t="s">
        <v>32</v>
      </c>
      <c r="B5" t="s">
        <v>8</v>
      </c>
      <c r="C5">
        <v>0.97778405186398798</v>
      </c>
      <c r="D5">
        <v>0.81437169732624204</v>
      </c>
    </row>
    <row r="6" spans="1:4" x14ac:dyDescent="0.25">
      <c r="A6" t="s">
        <v>32</v>
      </c>
      <c r="B6" t="s">
        <v>34</v>
      </c>
      <c r="C6">
        <v>1</v>
      </c>
      <c r="D6">
        <v>0.497273257239846</v>
      </c>
    </row>
    <row r="7" spans="1:4" x14ac:dyDescent="0.25">
      <c r="A7" t="s">
        <v>33</v>
      </c>
      <c r="B7" t="s">
        <v>5</v>
      </c>
      <c r="C7">
        <v>1</v>
      </c>
      <c r="D7">
        <v>0.46955947372272</v>
      </c>
    </row>
    <row r="8" spans="1:4" x14ac:dyDescent="0.25">
      <c r="A8" t="s">
        <v>33</v>
      </c>
      <c r="B8" t="s">
        <v>6</v>
      </c>
      <c r="C8">
        <v>1</v>
      </c>
      <c r="D8">
        <v>0.58129056222874198</v>
      </c>
    </row>
    <row r="9" spans="1:4" x14ac:dyDescent="0.25">
      <c r="A9" t="s">
        <v>33</v>
      </c>
      <c r="B9" t="s">
        <v>7</v>
      </c>
      <c r="C9">
        <v>0.79398979591836705</v>
      </c>
      <c r="D9">
        <v>0.83186154110535304</v>
      </c>
    </row>
    <row r="10" spans="1:4" x14ac:dyDescent="0.25">
      <c r="A10" t="s">
        <v>33</v>
      </c>
      <c r="B10" t="s">
        <v>8</v>
      </c>
      <c r="C10">
        <v>0.75444047619047505</v>
      </c>
      <c r="D10">
        <v>0.83303351356058497</v>
      </c>
    </row>
    <row r="11" spans="1:4" x14ac:dyDescent="0.25">
      <c r="A11" t="s">
        <v>33</v>
      </c>
      <c r="B11" t="s">
        <v>34</v>
      </c>
      <c r="C11">
        <v>1</v>
      </c>
      <c r="D11">
        <v>0.46955947372272</v>
      </c>
    </row>
    <row r="12" spans="1:4" x14ac:dyDescent="0.25">
      <c r="A12" t="s">
        <v>20</v>
      </c>
      <c r="B12" t="s">
        <v>5</v>
      </c>
      <c r="C12">
        <v>1</v>
      </c>
      <c r="D12">
        <v>0.558358570355457</v>
      </c>
    </row>
    <row r="13" spans="1:4" x14ac:dyDescent="0.25">
      <c r="A13" t="s">
        <v>20</v>
      </c>
      <c r="B13" t="s">
        <v>6</v>
      </c>
      <c r="C13">
        <v>1</v>
      </c>
      <c r="D13">
        <v>0.78421734092212103</v>
      </c>
    </row>
    <row r="14" spans="1:4" x14ac:dyDescent="0.25">
      <c r="A14" t="s">
        <v>20</v>
      </c>
      <c r="B14" t="s">
        <v>7</v>
      </c>
      <c r="C14">
        <v>0.97674318499217005</v>
      </c>
      <c r="D14">
        <v>0.81434104595095202</v>
      </c>
    </row>
    <row r="15" spans="1:4" x14ac:dyDescent="0.25">
      <c r="A15" t="s">
        <v>20</v>
      </c>
      <c r="B15" t="s">
        <v>8</v>
      </c>
      <c r="C15">
        <v>0.97778405186398798</v>
      </c>
      <c r="D15">
        <v>0.81437169732624204</v>
      </c>
    </row>
    <row r="16" spans="1:4" x14ac:dyDescent="0.25">
      <c r="A16" t="s">
        <v>20</v>
      </c>
      <c r="B16" t="s">
        <v>34</v>
      </c>
      <c r="C16">
        <v>1</v>
      </c>
      <c r="D16">
        <v>0.497273257239846</v>
      </c>
    </row>
    <row r="17" spans="1:4" x14ac:dyDescent="0.25">
      <c r="A17" t="s">
        <v>21</v>
      </c>
      <c r="B17" t="s">
        <v>5</v>
      </c>
      <c r="C17">
        <v>1</v>
      </c>
      <c r="D17">
        <v>0.46955947372272</v>
      </c>
    </row>
    <row r="18" spans="1:4" x14ac:dyDescent="0.25">
      <c r="A18" t="s">
        <v>21</v>
      </c>
      <c r="B18" t="s">
        <v>6</v>
      </c>
      <c r="C18">
        <v>1</v>
      </c>
      <c r="D18">
        <v>0.58004781078723999</v>
      </c>
    </row>
    <row r="19" spans="1:4" x14ac:dyDescent="0.25">
      <c r="A19" t="s">
        <v>21</v>
      </c>
      <c r="B19" t="s">
        <v>7</v>
      </c>
      <c r="C19">
        <v>0.79398979591836705</v>
      </c>
      <c r="D19">
        <v>0.83186154110535304</v>
      </c>
    </row>
    <row r="20" spans="1:4" x14ac:dyDescent="0.25">
      <c r="A20" t="s">
        <v>21</v>
      </c>
      <c r="B20" t="s">
        <v>8</v>
      </c>
      <c r="C20">
        <v>0.75444047619047505</v>
      </c>
      <c r="D20">
        <v>0.83303351356058497</v>
      </c>
    </row>
    <row r="21" spans="1:4" x14ac:dyDescent="0.25">
      <c r="A21" t="s">
        <v>21</v>
      </c>
      <c r="B21" t="s">
        <v>34</v>
      </c>
      <c r="C21">
        <v>1</v>
      </c>
      <c r="D21">
        <v>0.46955947372272</v>
      </c>
    </row>
    <row r="22" spans="1:4" x14ac:dyDescent="0.25">
      <c r="A22" t="s">
        <v>23</v>
      </c>
      <c r="B22" t="s">
        <v>5</v>
      </c>
      <c r="C22">
        <v>1</v>
      </c>
      <c r="D22">
        <v>0.41642957585892298</v>
      </c>
    </row>
    <row r="23" spans="1:4" x14ac:dyDescent="0.25">
      <c r="A23" t="s">
        <v>23</v>
      </c>
      <c r="B23" t="s">
        <v>6</v>
      </c>
      <c r="C23">
        <v>1</v>
      </c>
      <c r="D23">
        <v>0.50167097902174096</v>
      </c>
    </row>
    <row r="24" spans="1:4" x14ac:dyDescent="0.25">
      <c r="A24" t="s">
        <v>23</v>
      </c>
      <c r="B24" t="s">
        <v>7</v>
      </c>
      <c r="C24">
        <v>0.67114996637525204</v>
      </c>
      <c r="D24">
        <v>0.76249999999999996</v>
      </c>
    </row>
    <row r="25" spans="1:4" x14ac:dyDescent="0.25">
      <c r="A25" t="s">
        <v>23</v>
      </c>
      <c r="B25" t="s">
        <v>8</v>
      </c>
      <c r="C25">
        <v>0.67114996637525204</v>
      </c>
      <c r="D25">
        <v>0.76249999999999996</v>
      </c>
    </row>
    <row r="26" spans="1:4" x14ac:dyDescent="0.25">
      <c r="A26" t="s">
        <v>23</v>
      </c>
      <c r="B26" t="s">
        <v>34</v>
      </c>
      <c r="C26">
        <v>1</v>
      </c>
      <c r="D26">
        <v>0.41642957585892298</v>
      </c>
    </row>
    <row r="27" spans="1:4" x14ac:dyDescent="0.25">
      <c r="A27" t="s">
        <v>24</v>
      </c>
      <c r="B27" t="s">
        <v>5</v>
      </c>
      <c r="C27">
        <v>1</v>
      </c>
      <c r="D27">
        <v>0.332483905579399</v>
      </c>
    </row>
    <row r="28" spans="1:4" x14ac:dyDescent="0.25">
      <c r="A28" t="s">
        <v>24</v>
      </c>
      <c r="B28" t="s">
        <v>6</v>
      </c>
      <c r="C28">
        <v>1</v>
      </c>
      <c r="D28">
        <v>0.33248475916125098</v>
      </c>
    </row>
    <row r="29" spans="1:4" x14ac:dyDescent="0.25">
      <c r="A29" t="s">
        <v>24</v>
      </c>
      <c r="B29" t="s">
        <v>7</v>
      </c>
      <c r="C29">
        <v>0.99907333862854097</v>
      </c>
      <c r="D29">
        <v>0.44302325581395302</v>
      </c>
    </row>
    <row r="30" spans="1:4" x14ac:dyDescent="0.25">
      <c r="A30" t="s">
        <v>24</v>
      </c>
      <c r="B30" t="s">
        <v>8</v>
      </c>
      <c r="C30">
        <v>0.99907333862854097</v>
      </c>
      <c r="D30">
        <v>0.44302325581395302</v>
      </c>
    </row>
    <row r="31" spans="1:4" x14ac:dyDescent="0.25">
      <c r="A31" t="s">
        <v>24</v>
      </c>
      <c r="B31" t="s">
        <v>34</v>
      </c>
      <c r="C31">
        <v>1</v>
      </c>
      <c r="D31">
        <v>0.332483905579399</v>
      </c>
    </row>
    <row r="32" spans="1:4" x14ac:dyDescent="0.25">
      <c r="A32" t="s">
        <v>25</v>
      </c>
      <c r="B32" t="s">
        <v>5</v>
      </c>
      <c r="C32">
        <v>1</v>
      </c>
      <c r="D32">
        <v>1</v>
      </c>
    </row>
    <row r="33" spans="1:4" x14ac:dyDescent="0.25">
      <c r="A33" t="s">
        <v>25</v>
      </c>
      <c r="B33" t="s">
        <v>6</v>
      </c>
      <c r="C33">
        <v>1</v>
      </c>
      <c r="D33">
        <v>1</v>
      </c>
    </row>
    <row r="34" spans="1:4" x14ac:dyDescent="0.25">
      <c r="A34" t="s">
        <v>25</v>
      </c>
      <c r="B34" t="s">
        <v>7</v>
      </c>
      <c r="C34">
        <v>1</v>
      </c>
      <c r="D34">
        <v>1</v>
      </c>
    </row>
    <row r="35" spans="1:4" x14ac:dyDescent="0.25">
      <c r="A35" t="s">
        <v>25</v>
      </c>
      <c r="B35" t="s">
        <v>8</v>
      </c>
      <c r="C35">
        <v>1</v>
      </c>
      <c r="D35">
        <v>1</v>
      </c>
    </row>
    <row r="36" spans="1:4" x14ac:dyDescent="0.25">
      <c r="A36" t="s">
        <v>25</v>
      </c>
      <c r="B36" t="s">
        <v>34</v>
      </c>
      <c r="C36">
        <v>1</v>
      </c>
      <c r="D36">
        <v>1</v>
      </c>
    </row>
    <row r="37" spans="1:4" x14ac:dyDescent="0.25">
      <c r="A37" t="s">
        <v>11</v>
      </c>
      <c r="B37" t="s">
        <v>5</v>
      </c>
      <c r="C37">
        <v>1</v>
      </c>
      <c r="D37">
        <v>0.41642957585892298</v>
      </c>
    </row>
    <row r="38" spans="1:4" x14ac:dyDescent="0.25">
      <c r="A38" t="s">
        <v>11</v>
      </c>
      <c r="B38" t="s">
        <v>6</v>
      </c>
      <c r="C38">
        <v>1</v>
      </c>
      <c r="D38">
        <v>0.50167097902174096</v>
      </c>
    </row>
    <row r="39" spans="1:4" x14ac:dyDescent="0.25">
      <c r="A39" t="s">
        <v>11</v>
      </c>
      <c r="B39" t="s">
        <v>7</v>
      </c>
      <c r="C39">
        <v>0.67114996637525204</v>
      </c>
      <c r="D39">
        <v>0.76249999999999996</v>
      </c>
    </row>
    <row r="40" spans="1:4" x14ac:dyDescent="0.25">
      <c r="A40" t="s">
        <v>11</v>
      </c>
      <c r="B40" t="s">
        <v>8</v>
      </c>
      <c r="C40">
        <v>0.67114996637525204</v>
      </c>
      <c r="D40">
        <v>0.76249999999999996</v>
      </c>
    </row>
    <row r="41" spans="1:4" x14ac:dyDescent="0.25">
      <c r="A41" t="s">
        <v>11</v>
      </c>
      <c r="B41" t="s">
        <v>34</v>
      </c>
      <c r="C41">
        <v>1</v>
      </c>
      <c r="D41">
        <v>0.41642957585892298</v>
      </c>
    </row>
    <row r="42" spans="1:4" x14ac:dyDescent="0.25">
      <c r="A42" t="s">
        <v>26</v>
      </c>
      <c r="B42" t="s">
        <v>5</v>
      </c>
      <c r="C42">
        <v>1</v>
      </c>
      <c r="D42">
        <v>0.63905149958637997</v>
      </c>
    </row>
    <row r="43" spans="1:4" x14ac:dyDescent="0.25">
      <c r="A43" t="s">
        <v>26</v>
      </c>
      <c r="B43" t="s">
        <v>6</v>
      </c>
      <c r="C43">
        <v>1</v>
      </c>
      <c r="D43">
        <v>0.846995996545029</v>
      </c>
    </row>
    <row r="44" spans="1:4" x14ac:dyDescent="0.25">
      <c r="A44" t="s">
        <v>26</v>
      </c>
      <c r="B44" t="s">
        <v>7</v>
      </c>
      <c r="C44">
        <v>0.97955223928953605</v>
      </c>
      <c r="D44">
        <v>0.90584099348318203</v>
      </c>
    </row>
    <row r="45" spans="1:4" x14ac:dyDescent="0.25">
      <c r="A45" t="s">
        <v>26</v>
      </c>
      <c r="B45" t="s">
        <v>8</v>
      </c>
      <c r="C45">
        <v>0.96700032080693199</v>
      </c>
      <c r="D45">
        <v>0.90989186536251498</v>
      </c>
    </row>
    <row r="46" spans="1:4" x14ac:dyDescent="0.25">
      <c r="A46" t="s">
        <v>26</v>
      </c>
      <c r="B46" t="s">
        <v>34</v>
      </c>
      <c r="C46">
        <v>1</v>
      </c>
      <c r="D46">
        <v>0.517041463324449</v>
      </c>
    </row>
    <row r="47" spans="1:4" x14ac:dyDescent="0.25">
      <c r="A47" t="s">
        <v>27</v>
      </c>
      <c r="B47" t="s">
        <v>5</v>
      </c>
      <c r="C47">
        <v>1</v>
      </c>
      <c r="D47">
        <v>0.64329348656072305</v>
      </c>
    </row>
    <row r="48" spans="1:4" x14ac:dyDescent="0.25">
      <c r="A48" t="s">
        <v>27</v>
      </c>
      <c r="B48" t="s">
        <v>6</v>
      </c>
      <c r="C48">
        <v>1</v>
      </c>
      <c r="D48">
        <v>0.78816390100407896</v>
      </c>
    </row>
    <row r="49" spans="1:4" x14ac:dyDescent="0.25">
      <c r="A49" t="s">
        <v>27</v>
      </c>
      <c r="B49" t="s">
        <v>7</v>
      </c>
      <c r="C49">
        <v>0.84897415591879899</v>
      </c>
      <c r="D49">
        <v>0.86283641264488398</v>
      </c>
    </row>
    <row r="50" spans="1:4" x14ac:dyDescent="0.25">
      <c r="A50" t="s">
        <v>27</v>
      </c>
      <c r="B50" t="s">
        <v>8</v>
      </c>
      <c r="C50">
        <v>0.86954519165851996</v>
      </c>
      <c r="D50">
        <v>0.86223585806418501</v>
      </c>
    </row>
    <row r="51" spans="1:4" x14ac:dyDescent="0.25">
      <c r="A51" t="s">
        <v>27</v>
      </c>
      <c r="B51" t="s">
        <v>34</v>
      </c>
      <c r="C51">
        <v>1</v>
      </c>
      <c r="D51">
        <v>0.56046108975768105</v>
      </c>
    </row>
    <row r="52" spans="1:4" x14ac:dyDescent="0.25">
      <c r="A52" t="s">
        <v>28</v>
      </c>
      <c r="B52" t="s">
        <v>5</v>
      </c>
      <c r="C52">
        <v>1</v>
      </c>
      <c r="D52">
        <v>0.59998521117732395</v>
      </c>
    </row>
    <row r="53" spans="1:4" x14ac:dyDescent="0.25">
      <c r="A53" t="s">
        <v>28</v>
      </c>
      <c r="B53" t="s">
        <v>6</v>
      </c>
      <c r="C53">
        <v>1</v>
      </c>
      <c r="D53">
        <v>0.72946971662873505</v>
      </c>
    </row>
    <row r="54" spans="1:4" x14ac:dyDescent="0.25">
      <c r="A54" t="s">
        <v>28</v>
      </c>
      <c r="B54" t="s">
        <v>7</v>
      </c>
      <c r="C54">
        <v>0.84256885195685904</v>
      </c>
      <c r="D54">
        <v>0.82690118514497601</v>
      </c>
    </row>
    <row r="55" spans="1:4" x14ac:dyDescent="0.25">
      <c r="A55" t="s">
        <v>28</v>
      </c>
      <c r="B55" t="s">
        <v>8</v>
      </c>
      <c r="C55">
        <v>0.82651499027151198</v>
      </c>
      <c r="D55">
        <v>0.82413795808496904</v>
      </c>
    </row>
    <row r="56" spans="1:4" x14ac:dyDescent="0.25">
      <c r="A56" t="s">
        <v>28</v>
      </c>
      <c r="B56" t="s">
        <v>34</v>
      </c>
      <c r="C56">
        <v>1</v>
      </c>
      <c r="D56">
        <v>0.56272299642010803</v>
      </c>
    </row>
    <row r="57" spans="1:4" x14ac:dyDescent="0.25">
      <c r="A57" t="s">
        <v>29</v>
      </c>
      <c r="B57" t="s">
        <v>5</v>
      </c>
      <c r="C57">
        <v>1</v>
      </c>
      <c r="D57">
        <v>0.63698890186378698</v>
      </c>
    </row>
    <row r="58" spans="1:4" x14ac:dyDescent="0.25">
      <c r="A58" t="s">
        <v>29</v>
      </c>
      <c r="B58" t="s">
        <v>6</v>
      </c>
      <c r="C58">
        <v>1</v>
      </c>
      <c r="D58">
        <v>0.81271483770872199</v>
      </c>
    </row>
    <row r="59" spans="1:4" x14ac:dyDescent="0.25">
      <c r="A59" t="s">
        <v>29</v>
      </c>
      <c r="B59" t="s">
        <v>7</v>
      </c>
      <c r="C59">
        <v>0.86252914962940497</v>
      </c>
      <c r="D59">
        <v>0.86036308650715798</v>
      </c>
    </row>
    <row r="60" spans="1:4" x14ac:dyDescent="0.25">
      <c r="A60" t="s">
        <v>29</v>
      </c>
      <c r="B60" t="s">
        <v>8</v>
      </c>
      <c r="C60">
        <v>0.85011481493310403</v>
      </c>
      <c r="D60">
        <v>0.85903226121115295</v>
      </c>
    </row>
    <row r="61" spans="1:4" x14ac:dyDescent="0.25">
      <c r="A61" t="s">
        <v>29</v>
      </c>
      <c r="B61" t="s">
        <v>34</v>
      </c>
      <c r="C61">
        <v>1</v>
      </c>
      <c r="D61">
        <v>0.54973932193797903</v>
      </c>
    </row>
    <row r="62" spans="1:4" x14ac:dyDescent="0.25">
      <c r="A62" t="s">
        <v>30</v>
      </c>
      <c r="B62" t="s">
        <v>5</v>
      </c>
      <c r="C62">
        <v>1</v>
      </c>
      <c r="D62">
        <v>0.64943139945567996</v>
      </c>
    </row>
    <row r="63" spans="1:4" x14ac:dyDescent="0.25">
      <c r="A63" t="s">
        <v>30</v>
      </c>
      <c r="B63" t="s">
        <v>6</v>
      </c>
      <c r="C63">
        <v>1</v>
      </c>
      <c r="D63">
        <v>0.83186373932297897</v>
      </c>
    </row>
    <row r="64" spans="1:4" x14ac:dyDescent="0.25">
      <c r="A64" t="s">
        <v>30</v>
      </c>
      <c r="B64" t="s">
        <v>7</v>
      </c>
      <c r="C64">
        <v>0.94134845593744598</v>
      </c>
      <c r="D64">
        <v>0.85314434449543997</v>
      </c>
    </row>
    <row r="65" spans="1:4" x14ac:dyDescent="0.25">
      <c r="A65" t="s">
        <v>30</v>
      </c>
      <c r="B65" t="s">
        <v>8</v>
      </c>
      <c r="C65">
        <v>0.94441113927410403</v>
      </c>
      <c r="D65">
        <v>0.85742530301720699</v>
      </c>
    </row>
    <row r="66" spans="1:4" x14ac:dyDescent="0.25">
      <c r="A66" t="s">
        <v>30</v>
      </c>
      <c r="B66" t="s">
        <v>34</v>
      </c>
      <c r="C66">
        <v>1</v>
      </c>
      <c r="D66">
        <v>0.56368361083683105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19"/>
  <sheetViews>
    <sheetView workbookViewId="0">
      <selection activeCell="H14" sqref="H14"/>
    </sheetView>
  </sheetViews>
  <sheetFormatPr defaultRowHeight="15" x14ac:dyDescent="0.25"/>
  <cols>
    <col min="1" max="1" width="44.42578125" bestFit="1" customWidth="1"/>
    <col min="2" max="2" width="16.28515625" bestFit="1" customWidth="1"/>
    <col min="3" max="3" width="19.42578125" bestFit="1" customWidth="1"/>
    <col min="4" max="4" width="16" bestFit="1" customWidth="1"/>
    <col min="5" max="5" width="19.42578125" bestFit="1" customWidth="1"/>
    <col min="6" max="6" width="16" bestFit="1" customWidth="1"/>
    <col min="7" max="7" width="19.42578125" bestFit="1" customWidth="1"/>
    <col min="8" max="8" width="16" bestFit="1" customWidth="1"/>
    <col min="9" max="9" width="19.42578125" bestFit="1" customWidth="1"/>
    <col min="10" max="10" width="16" bestFit="1" customWidth="1"/>
    <col min="11" max="11" width="19.42578125" bestFit="1" customWidth="1"/>
    <col min="12" max="12" width="21" bestFit="1" customWidth="1"/>
    <col min="13" max="13" width="24.42578125" bestFit="1" customWidth="1"/>
  </cols>
  <sheetData>
    <row r="3" spans="1:13" x14ac:dyDescent="0.25">
      <c r="B3" s="1" t="s">
        <v>37</v>
      </c>
    </row>
    <row r="4" spans="1:13" x14ac:dyDescent="0.25">
      <c r="B4" t="s">
        <v>34</v>
      </c>
      <c r="D4" t="s">
        <v>6</v>
      </c>
      <c r="F4" t="s">
        <v>5</v>
      </c>
      <c r="H4" t="s">
        <v>7</v>
      </c>
      <c r="J4" t="s">
        <v>8</v>
      </c>
      <c r="L4" t="s">
        <v>38</v>
      </c>
      <c r="M4" t="s">
        <v>40</v>
      </c>
    </row>
    <row r="5" spans="1:13" x14ac:dyDescent="0.25">
      <c r="A5" s="1" t="s">
        <v>35</v>
      </c>
      <c r="B5" t="s">
        <v>39</v>
      </c>
      <c r="C5" t="s">
        <v>41</v>
      </c>
      <c r="D5" t="s">
        <v>39</v>
      </c>
      <c r="E5" t="s">
        <v>41</v>
      </c>
      <c r="F5" t="s">
        <v>39</v>
      </c>
      <c r="G5" t="s">
        <v>41</v>
      </c>
      <c r="H5" t="s">
        <v>39</v>
      </c>
      <c r="I5" t="s">
        <v>41</v>
      </c>
      <c r="J5" t="s">
        <v>39</v>
      </c>
      <c r="K5" t="s">
        <v>41</v>
      </c>
    </row>
    <row r="6" spans="1:13" x14ac:dyDescent="0.25">
      <c r="A6" s="2" t="s">
        <v>11</v>
      </c>
      <c r="B6" s="3">
        <v>1</v>
      </c>
      <c r="C6" s="3">
        <v>0.41642957585892298</v>
      </c>
      <c r="D6" s="3">
        <v>1</v>
      </c>
      <c r="E6" s="3">
        <v>0.50167097902174096</v>
      </c>
      <c r="F6" s="3">
        <v>1</v>
      </c>
      <c r="G6" s="3">
        <v>0.41642957585892298</v>
      </c>
      <c r="H6" s="3">
        <v>0.67114996637525204</v>
      </c>
      <c r="I6" s="3">
        <v>0.76249999999999996</v>
      </c>
      <c r="J6" s="3">
        <v>0.67114996637525204</v>
      </c>
      <c r="K6" s="3">
        <v>0.76249999999999996</v>
      </c>
      <c r="L6" s="3">
        <v>0.86845998655010082</v>
      </c>
      <c r="M6" s="3">
        <v>0.5719060261479173</v>
      </c>
    </row>
    <row r="7" spans="1:13" x14ac:dyDescent="0.25">
      <c r="A7" s="2" t="s">
        <v>23</v>
      </c>
      <c r="B7" s="3">
        <v>1</v>
      </c>
      <c r="C7" s="3">
        <v>0.41642957585892298</v>
      </c>
      <c r="D7" s="3">
        <v>1</v>
      </c>
      <c r="E7" s="3">
        <v>0.50167097902174096</v>
      </c>
      <c r="F7" s="3">
        <v>1</v>
      </c>
      <c r="G7" s="3">
        <v>0.41642957585892298</v>
      </c>
      <c r="H7" s="3">
        <v>0.67114996637525204</v>
      </c>
      <c r="I7" s="3">
        <v>0.76249999999999996</v>
      </c>
      <c r="J7" s="3">
        <v>0.67114996637525204</v>
      </c>
      <c r="K7" s="3">
        <v>0.76249999999999996</v>
      </c>
      <c r="L7" s="3">
        <v>0.86845998655010082</v>
      </c>
      <c r="M7" s="3">
        <v>0.5719060261479173</v>
      </c>
    </row>
    <row r="8" spans="1:13" x14ac:dyDescent="0.25">
      <c r="A8" s="2" t="s">
        <v>24</v>
      </c>
      <c r="B8" s="3">
        <v>1</v>
      </c>
      <c r="C8" s="3">
        <v>0.332483905579399</v>
      </c>
      <c r="D8" s="3">
        <v>1</v>
      </c>
      <c r="E8" s="3">
        <v>0.33248475916125098</v>
      </c>
      <c r="F8" s="3">
        <v>1</v>
      </c>
      <c r="G8" s="3">
        <v>0.332483905579399</v>
      </c>
      <c r="H8" s="3">
        <v>0.99907333862854097</v>
      </c>
      <c r="I8" s="3">
        <v>0.44302325581395302</v>
      </c>
      <c r="J8" s="3">
        <v>0.99907333862854097</v>
      </c>
      <c r="K8" s="3">
        <v>0.44302325581395302</v>
      </c>
      <c r="L8" s="3">
        <v>0.9996293354514163</v>
      </c>
      <c r="M8" s="3">
        <v>0.37669981638959105</v>
      </c>
    </row>
    <row r="9" spans="1:13" x14ac:dyDescent="0.25">
      <c r="A9" s="2" t="s">
        <v>25</v>
      </c>
      <c r="B9" s="3">
        <v>1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</row>
    <row r="10" spans="1:13" x14ac:dyDescent="0.25">
      <c r="A10" s="2" t="s">
        <v>26</v>
      </c>
      <c r="B10" s="3">
        <v>1</v>
      </c>
      <c r="C10" s="3">
        <v>0.517041463324449</v>
      </c>
      <c r="D10" s="3">
        <v>1</v>
      </c>
      <c r="E10" s="3">
        <v>0.846995996545029</v>
      </c>
      <c r="F10" s="3">
        <v>1</v>
      </c>
      <c r="G10" s="3">
        <v>0.63905149958637997</v>
      </c>
      <c r="H10" s="3">
        <v>0.97955223928953605</v>
      </c>
      <c r="I10" s="3">
        <v>0.90584099348318203</v>
      </c>
      <c r="J10" s="3">
        <v>0.96700032080693199</v>
      </c>
      <c r="K10" s="3">
        <v>0.90989186536251498</v>
      </c>
      <c r="L10" s="3">
        <v>0.98931051201929365</v>
      </c>
      <c r="M10" s="3">
        <v>0.76376436366031097</v>
      </c>
    </row>
    <row r="11" spans="1:13" x14ac:dyDescent="0.25">
      <c r="A11" s="2" t="s">
        <v>27</v>
      </c>
      <c r="B11" s="3">
        <v>1</v>
      </c>
      <c r="C11" s="3">
        <v>0.56046108975768105</v>
      </c>
      <c r="D11" s="3">
        <v>1</v>
      </c>
      <c r="E11" s="3">
        <v>0.78816390100407896</v>
      </c>
      <c r="F11" s="3">
        <v>1</v>
      </c>
      <c r="G11" s="3">
        <v>0.64329348656072305</v>
      </c>
      <c r="H11" s="3">
        <v>0.84897415591879899</v>
      </c>
      <c r="I11" s="3">
        <v>0.86283641264488398</v>
      </c>
      <c r="J11" s="3">
        <v>0.86954519165851996</v>
      </c>
      <c r="K11" s="3">
        <v>0.86223585806418501</v>
      </c>
      <c r="L11" s="3">
        <v>0.9437038695154637</v>
      </c>
      <c r="M11" s="3">
        <v>0.74339814960631045</v>
      </c>
    </row>
    <row r="12" spans="1:13" x14ac:dyDescent="0.25">
      <c r="A12" s="2" t="s">
        <v>28</v>
      </c>
      <c r="B12" s="3">
        <v>1</v>
      </c>
      <c r="C12" s="3">
        <v>0.56272299642010803</v>
      </c>
      <c r="D12" s="3">
        <v>1</v>
      </c>
      <c r="E12" s="3">
        <v>0.72946971662873505</v>
      </c>
      <c r="F12" s="3">
        <v>1</v>
      </c>
      <c r="G12" s="3">
        <v>0.59998521117732395</v>
      </c>
      <c r="H12" s="3">
        <v>0.84256885195685904</v>
      </c>
      <c r="I12" s="3">
        <v>0.82690118514497601</v>
      </c>
      <c r="J12" s="3">
        <v>0.82651499027151198</v>
      </c>
      <c r="K12" s="3">
        <v>0.82413795808496904</v>
      </c>
      <c r="L12" s="3">
        <v>0.93381676844567418</v>
      </c>
      <c r="M12" s="3">
        <v>0.7086434134912224</v>
      </c>
    </row>
    <row r="13" spans="1:13" x14ac:dyDescent="0.25">
      <c r="A13" s="2" t="s">
        <v>29</v>
      </c>
      <c r="B13" s="3">
        <v>1</v>
      </c>
      <c r="C13" s="3">
        <v>0.54973932193797903</v>
      </c>
      <c r="D13" s="3">
        <v>1</v>
      </c>
      <c r="E13" s="3">
        <v>0.81271483770872199</v>
      </c>
      <c r="F13" s="3">
        <v>1</v>
      </c>
      <c r="G13" s="3">
        <v>0.63698890186378698</v>
      </c>
      <c r="H13" s="3">
        <v>0.86252914962940497</v>
      </c>
      <c r="I13" s="3">
        <v>0.86036308650715798</v>
      </c>
      <c r="J13" s="3">
        <v>0.85011481493310403</v>
      </c>
      <c r="K13" s="3">
        <v>0.85903226121115295</v>
      </c>
      <c r="L13" s="3">
        <v>0.9425287929125018</v>
      </c>
      <c r="M13" s="3">
        <v>0.74376768184575981</v>
      </c>
    </row>
    <row r="14" spans="1:13" x14ac:dyDescent="0.25">
      <c r="A14" s="2" t="s">
        <v>30</v>
      </c>
      <c r="B14" s="3">
        <v>1</v>
      </c>
      <c r="C14" s="3">
        <v>0.56368361083683105</v>
      </c>
      <c r="D14" s="3">
        <v>1</v>
      </c>
      <c r="E14" s="3">
        <v>0.83186373932297897</v>
      </c>
      <c r="F14" s="3">
        <v>1</v>
      </c>
      <c r="G14" s="3">
        <v>0.64943139945567996</v>
      </c>
      <c r="H14" s="3">
        <v>0.94134845593744598</v>
      </c>
      <c r="I14" s="3">
        <v>0.85314434449543997</v>
      </c>
      <c r="J14" s="3">
        <v>0.94441113927410403</v>
      </c>
      <c r="K14" s="3">
        <v>0.85742530301720699</v>
      </c>
      <c r="L14" s="3">
        <v>0.97715191904231014</v>
      </c>
      <c r="M14" s="3">
        <v>0.75110967942562745</v>
      </c>
    </row>
    <row r="15" spans="1:13" x14ac:dyDescent="0.25">
      <c r="A15" s="2" t="s">
        <v>20</v>
      </c>
      <c r="B15" s="3">
        <v>1</v>
      </c>
      <c r="C15" s="3">
        <v>0.497273257239846</v>
      </c>
      <c r="D15" s="3">
        <v>1</v>
      </c>
      <c r="E15" s="3">
        <v>0.78421734092212103</v>
      </c>
      <c r="F15" s="3">
        <v>1</v>
      </c>
      <c r="G15" s="3">
        <v>0.558358570355457</v>
      </c>
      <c r="H15" s="3">
        <v>0.97674318499217005</v>
      </c>
      <c r="I15" s="3">
        <v>0.81434104595095202</v>
      </c>
      <c r="J15" s="3">
        <v>0.97778405186398798</v>
      </c>
      <c r="K15" s="3">
        <v>0.81437169732624204</v>
      </c>
      <c r="L15" s="3">
        <v>0.99090544737123165</v>
      </c>
      <c r="M15" s="3">
        <v>0.69371238235892363</v>
      </c>
    </row>
    <row r="16" spans="1:13" x14ac:dyDescent="0.25">
      <c r="A16" s="2" t="s">
        <v>32</v>
      </c>
      <c r="B16" s="3">
        <v>1</v>
      </c>
      <c r="C16" s="3">
        <v>0.497273257239846</v>
      </c>
      <c r="D16" s="3">
        <v>1</v>
      </c>
      <c r="E16" s="3">
        <v>0.78421734092212103</v>
      </c>
      <c r="F16" s="3">
        <v>1</v>
      </c>
      <c r="G16" s="3">
        <v>0.558358570355457</v>
      </c>
      <c r="H16" s="3">
        <v>0.97674318499217005</v>
      </c>
      <c r="I16" s="3">
        <v>0.81434104595095202</v>
      </c>
      <c r="J16" s="3">
        <v>0.97778405186398798</v>
      </c>
      <c r="K16" s="3">
        <v>0.81437169732624204</v>
      </c>
      <c r="L16" s="3">
        <v>0.99090544737123165</v>
      </c>
      <c r="M16" s="3">
        <v>0.69371238235892363</v>
      </c>
    </row>
    <row r="17" spans="1:13" x14ac:dyDescent="0.25">
      <c r="A17" s="2" t="s">
        <v>21</v>
      </c>
      <c r="B17" s="3">
        <v>1</v>
      </c>
      <c r="C17" s="3">
        <v>0.46955947372272</v>
      </c>
      <c r="D17" s="3">
        <v>1</v>
      </c>
      <c r="E17" s="3">
        <v>0.58004781078723999</v>
      </c>
      <c r="F17" s="3">
        <v>1</v>
      </c>
      <c r="G17" s="3">
        <v>0.46955947372272</v>
      </c>
      <c r="H17" s="3">
        <v>0.79398979591836705</v>
      </c>
      <c r="I17" s="3">
        <v>0.83186154110535304</v>
      </c>
      <c r="J17" s="3">
        <v>0.75444047619047505</v>
      </c>
      <c r="K17" s="3">
        <v>0.83303351356058497</v>
      </c>
      <c r="L17" s="3">
        <v>0.90968605442176842</v>
      </c>
      <c r="M17" s="3">
        <v>0.63681236257972362</v>
      </c>
    </row>
    <row r="18" spans="1:13" x14ac:dyDescent="0.25">
      <c r="A18" s="2" t="s">
        <v>33</v>
      </c>
      <c r="B18" s="3">
        <v>1</v>
      </c>
      <c r="C18" s="3">
        <v>0.46955947372272</v>
      </c>
      <c r="D18" s="3">
        <v>1</v>
      </c>
      <c r="E18" s="3">
        <v>0.58129056222874198</v>
      </c>
      <c r="F18" s="3">
        <v>1</v>
      </c>
      <c r="G18" s="3">
        <v>0.46955947372272</v>
      </c>
      <c r="H18" s="3">
        <v>0.79398979591836705</v>
      </c>
      <c r="I18" s="3">
        <v>0.83186154110535304</v>
      </c>
      <c r="J18" s="3">
        <v>0.75444047619047505</v>
      </c>
      <c r="K18" s="3">
        <v>0.83303351356058497</v>
      </c>
      <c r="L18" s="3">
        <v>0.90968605442176842</v>
      </c>
      <c r="M18" s="3">
        <v>0.63706091286802402</v>
      </c>
    </row>
    <row r="19" spans="1:13" x14ac:dyDescent="0.25">
      <c r="A19" s="2" t="s">
        <v>36</v>
      </c>
      <c r="B19" s="3">
        <v>1</v>
      </c>
      <c r="C19" s="3">
        <v>0.52712746165380198</v>
      </c>
      <c r="D19" s="3">
        <v>1</v>
      </c>
      <c r="E19" s="3">
        <v>0.69806215102111535</v>
      </c>
      <c r="F19" s="3">
        <v>1</v>
      </c>
      <c r="G19" s="3">
        <v>0.56845612646903798</v>
      </c>
      <c r="H19" s="3">
        <v>0.87367785276401277</v>
      </c>
      <c r="I19" s="3">
        <v>0.81303957324632314</v>
      </c>
      <c r="J19" s="3">
        <v>0.86641606034093399</v>
      </c>
      <c r="K19" s="3">
        <v>0.81350437871751047</v>
      </c>
      <c r="L19" s="3">
        <v>0.94801878262098938</v>
      </c>
      <c r="M19" s="3">
        <v>0.68403793822155778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7"/>
  <sheetViews>
    <sheetView workbookViewId="0">
      <selection activeCell="A2" sqref="A2"/>
    </sheetView>
  </sheetViews>
  <sheetFormatPr defaultRowHeight="15" x14ac:dyDescent="0.25"/>
  <cols>
    <col min="1" max="1" width="44.42578125" bestFit="1" customWidth="1"/>
    <col min="2" max="2" width="10" bestFit="1" customWidth="1"/>
    <col min="3" max="3" width="16.7109375" customWidth="1"/>
    <col min="8" max="8" width="10.85546875" customWidth="1"/>
    <col min="13" max="13" width="12" bestFit="1" customWidth="1"/>
    <col min="21" max="21" width="12" bestFit="1" customWidth="1"/>
  </cols>
  <sheetData>
    <row r="1" spans="1:24" x14ac:dyDescent="0.25">
      <c r="A1" t="s">
        <v>0</v>
      </c>
      <c r="B1" t="s">
        <v>55</v>
      </c>
      <c r="C1" t="s">
        <v>42</v>
      </c>
      <c r="D1" s="6" t="s">
        <v>44</v>
      </c>
      <c r="E1" s="6" t="s">
        <v>45</v>
      </c>
      <c r="F1" s="6" t="s">
        <v>46</v>
      </c>
      <c r="G1" s="6" t="s">
        <v>47</v>
      </c>
      <c r="H1" s="7" t="s">
        <v>49</v>
      </c>
      <c r="I1" s="7" t="s">
        <v>48</v>
      </c>
      <c r="J1" s="7" t="s">
        <v>50</v>
      </c>
      <c r="K1" s="7" t="s">
        <v>51</v>
      </c>
      <c r="L1" s="7" t="s">
        <v>52</v>
      </c>
      <c r="M1" s="8" t="s">
        <v>59</v>
      </c>
      <c r="N1" s="8" t="s">
        <v>60</v>
      </c>
      <c r="O1" s="8" t="s">
        <v>61</v>
      </c>
      <c r="P1" s="8" t="s">
        <v>62</v>
      </c>
      <c r="Q1" s="5" t="s">
        <v>63</v>
      </c>
      <c r="R1" s="5" t="s">
        <v>64</v>
      </c>
      <c r="S1" s="5" t="s">
        <v>65</v>
      </c>
      <c r="T1" s="5" t="s">
        <v>66</v>
      </c>
      <c r="U1" s="11" t="s">
        <v>67</v>
      </c>
      <c r="V1" s="11" t="s">
        <v>68</v>
      </c>
      <c r="W1" s="11" t="s">
        <v>69</v>
      </c>
      <c r="X1" s="11" t="s">
        <v>70</v>
      </c>
    </row>
    <row r="2" spans="1:24" x14ac:dyDescent="0.25">
      <c r="A2" s="2" t="s">
        <v>11</v>
      </c>
      <c r="B2" s="2" t="s">
        <v>56</v>
      </c>
      <c r="C2" s="4" t="s">
        <v>53</v>
      </c>
      <c r="D2" s="6">
        <f>VLOOKUP(A2,pivot!$A$6:$M$31,6,FALSE)</f>
        <v>1</v>
      </c>
      <c r="E2" s="6">
        <f>VLOOKUP(A2,pivot!$A$6:$M$31,4,FALSE)</f>
        <v>1</v>
      </c>
      <c r="F2" s="6">
        <f>VLOOKUP(A2,pivot!$A$6:$M$31,8,FALSE)</f>
        <v>0.67114996637525204</v>
      </c>
      <c r="G2" s="6">
        <f>VLOOKUP(A2,pivot!$A$6:$M$31,10,FALSE)</f>
        <v>0.67114996637525204</v>
      </c>
      <c r="H2" s="7">
        <f>VLOOKUP(A2,pivot!$A$6:$M$31,3,FALSE)</f>
        <v>0.41642957585892298</v>
      </c>
      <c r="I2" s="7">
        <f>VLOOKUP(A2,pivot!$A$6:$M$31,7,FALSE)</f>
        <v>0.41642957585892298</v>
      </c>
      <c r="J2" s="7">
        <f>VLOOKUP(A2,pivot!$A$6:$M$31,5,FALSE)</f>
        <v>0.50167097902174096</v>
      </c>
      <c r="K2" s="7">
        <f>VLOOKUP(A2,pivot!$A$6:$M$31,9,FALSE)</f>
        <v>0.76249999999999996</v>
      </c>
      <c r="L2" s="7">
        <f>VLOOKUP(A2,pivot!$A$6:$M$31,11,FALSE)</f>
        <v>0.76249999999999996</v>
      </c>
      <c r="M2" s="9">
        <f>(Table2[[#This Row],[P-im]]-Table2[[#This Row],[P-flower]])/(1-Table2[[#This Row],[P-flower]])</f>
        <v>0</v>
      </c>
      <c r="N2" s="9">
        <f>(Table2[[#This Row],[P-ima]]-Table2[[#This Row],[P-flower]])/(1-Table2[[#This Row],[P-flower]])</f>
        <v>0.14606875132213867</v>
      </c>
      <c r="O2" s="9">
        <f>(Table2[[#This Row],[P-imf]]-Table2[[#This Row],[P-flower]])/(1-Table2[[#This Row],[P-flower]])</f>
        <v>0.59302255533329618</v>
      </c>
      <c r="P2" s="9">
        <f>(Table2[[#This Row],[P-imfa]]-Table2[[#This Row],[P-flower]])/(1-Table2[[#This Row],[P-flower]])</f>
        <v>0.59302255533329618</v>
      </c>
      <c r="Q2" s="10">
        <f>2*(Table2[[#This Row],[P-im]]*Table2[[#This Row],[R-im]])/(Table2[[#This Row],[R-im]]+Table2[[#This Row],[P-im]])</f>
        <v>0.58799898414490548</v>
      </c>
      <c r="R2" s="10">
        <f>2*(Table2[[#This Row],[R-ima]]*Table2[[#This Row],[P-ima]])/(Table2[[#This Row],[R-ima]]+Table2[[#This Row],[P-ima]])</f>
        <v>0.66815032857404366</v>
      </c>
      <c r="S2" s="10">
        <f>2*(Table2[[#This Row],[R-imf]]*Table2[[#This Row],[P-imf]])/(Table2[[#This Row],[R-imf]]+Table2[[#This Row],[P-imf]])</f>
        <v>0.7139146393662742</v>
      </c>
      <c r="T2" s="10">
        <f>2*(Table2[[#This Row],[R-imfa]]*Table2[[#This Row],[P-imfa]])/(Table2[[#This Row],[R-imfa]]+Table2[[#This Row],[P-imfa]])</f>
        <v>0.7139146393662742</v>
      </c>
      <c r="U2" s="12">
        <f>2*(Table2[[#This Row],[dp-im]]*Table2[[#This Row],[R-im]])/(Table2[[#This Row],[R-im]]+Table2[[#This Row],[dp-im]])</f>
        <v>0</v>
      </c>
      <c r="V2" s="12">
        <f>2*(Table2[[#This Row],[R-ima]]*Table2[[#This Row],[dp-ima]])/(Table2[[#This Row],[R-ima]]+Table2[[#This Row],[dp-ima]])</f>
        <v>0.25490399446565393</v>
      </c>
      <c r="W2" s="12">
        <f>2*(Table2[[#This Row],[R-imf]]*Table2[[#This Row],[dp-imf]])/(Table2[[#This Row],[R-imf]]+Table2[[#This Row],[dp-imf]])</f>
        <v>0.62967207598183705</v>
      </c>
      <c r="X2" s="12">
        <f>2*(Table2[[#This Row],[R-imfa]]*Table2[[#This Row],[dp-imfa]])/(Table2[[#This Row],[R-imfa]]+Table2[[#This Row],[dp-imfa]])</f>
        <v>0.62967207598183705</v>
      </c>
    </row>
    <row r="3" spans="1:24" x14ac:dyDescent="0.25">
      <c r="A3" s="2" t="s">
        <v>10</v>
      </c>
      <c r="B3" s="2" t="s">
        <v>56</v>
      </c>
      <c r="C3" s="4" t="s">
        <v>54</v>
      </c>
      <c r="D3" s="6" t="e">
        <f>VLOOKUP(A3,pivot!$A$6:$M$31,6,FALSE)</f>
        <v>#N/A</v>
      </c>
      <c r="E3" s="6" t="e">
        <f>VLOOKUP(A3,pivot!$A$6:$M$31,4,FALSE)</f>
        <v>#N/A</v>
      </c>
      <c r="F3" s="6" t="e">
        <f>VLOOKUP(A3,pivot!$A$6:$M$31,8,FALSE)</f>
        <v>#N/A</v>
      </c>
      <c r="G3" s="6" t="e">
        <f>VLOOKUP(A3,pivot!$A$6:$M$31,10,FALSE)</f>
        <v>#N/A</v>
      </c>
      <c r="H3" s="7" t="e">
        <f>VLOOKUP(A3,pivot!$A$6:$M$31,3,FALSE)</f>
        <v>#N/A</v>
      </c>
      <c r="I3" s="7" t="e">
        <f>VLOOKUP(A3,pivot!$A$6:$M$31,7,FALSE)</f>
        <v>#N/A</v>
      </c>
      <c r="J3" s="7" t="e">
        <f>VLOOKUP(A3,pivot!$A$6:$M$31,5,FALSE)</f>
        <v>#N/A</v>
      </c>
      <c r="K3" s="7" t="e">
        <f>VLOOKUP(A3,pivot!$A$6:$M$31,9,FALSE)</f>
        <v>#N/A</v>
      </c>
      <c r="L3" s="7" t="e">
        <f>VLOOKUP(A3,pivot!$A$6:$M$31,11,FALSE)</f>
        <v>#N/A</v>
      </c>
      <c r="M3" s="9" t="e">
        <f>(Table2[[#This Row],[P-im]]-Table2[[#This Row],[P-flower]])/(1-Table2[[#This Row],[P-flower]])</f>
        <v>#N/A</v>
      </c>
      <c r="N3" s="9" t="e">
        <f>(Table2[[#This Row],[P-ima]]-Table2[[#This Row],[P-flower]])/(1-Table2[[#This Row],[P-flower]])</f>
        <v>#N/A</v>
      </c>
      <c r="O3" s="9" t="e">
        <f>(Table2[[#This Row],[P-imf]]-Table2[[#This Row],[P-flower]])/(1-Table2[[#This Row],[P-flower]])</f>
        <v>#N/A</v>
      </c>
      <c r="P3" s="9" t="e">
        <f>(Table2[[#This Row],[P-imfa]]-Table2[[#This Row],[P-flower]])/(1-Table2[[#This Row],[P-flower]])</f>
        <v>#N/A</v>
      </c>
      <c r="Q3" s="10" t="e">
        <f>2*(Table2[[#This Row],[P-im]]*Table2[[#This Row],[R-im]])/(Table2[[#This Row],[R-im]]+Table2[[#This Row],[P-im]])</f>
        <v>#N/A</v>
      </c>
      <c r="R3" s="10" t="e">
        <f>2*(Table2[[#This Row],[R-ima]]*Table2[[#This Row],[P-ima]])/(Table2[[#This Row],[R-ima]]+Table2[[#This Row],[P-ima]])</f>
        <v>#N/A</v>
      </c>
      <c r="S3" s="10" t="e">
        <f>2*(Table2[[#This Row],[R-imf]]*Table2[[#This Row],[P-imf]])/(Table2[[#This Row],[R-imf]]+Table2[[#This Row],[P-imf]])</f>
        <v>#N/A</v>
      </c>
      <c r="T3" s="10" t="e">
        <f>2*(Table2[[#This Row],[R-imfa]]*Table2[[#This Row],[P-imfa]])/(Table2[[#This Row],[R-imfa]]+Table2[[#This Row],[P-imfa]])</f>
        <v>#N/A</v>
      </c>
      <c r="U3" s="12" t="e">
        <f>2*(Table2[[#This Row],[dp-im]]*Table2[[#This Row],[R-im]])/(Table2[[#This Row],[R-im]]+Table2[[#This Row],[dp-im]])</f>
        <v>#N/A</v>
      </c>
      <c r="V3" s="12" t="e">
        <f>2*(Table2[[#This Row],[R-ima]]*Table2[[#This Row],[dp-ima]])/(Table2[[#This Row],[R-ima]]+Table2[[#This Row],[dp-ima]])</f>
        <v>#N/A</v>
      </c>
      <c r="W3" s="12" t="e">
        <f>2*(Table2[[#This Row],[R-imf]]*Table2[[#This Row],[dp-imf]])/(Table2[[#This Row],[R-imf]]+Table2[[#This Row],[dp-imf]])</f>
        <v>#N/A</v>
      </c>
      <c r="X3" s="12" t="e">
        <f>2*(Table2[[#This Row],[R-imfa]]*Table2[[#This Row],[dp-imfa]])/(Table2[[#This Row],[R-imfa]]+Table2[[#This Row],[dp-imfa]])</f>
        <v>#N/A</v>
      </c>
    </row>
    <row r="4" spans="1:24" x14ac:dyDescent="0.25">
      <c r="A4" s="2" t="s">
        <v>19</v>
      </c>
      <c r="B4" s="2" t="s">
        <v>56</v>
      </c>
      <c r="C4" s="4">
        <v>17</v>
      </c>
      <c r="D4" s="6" t="e">
        <f>VLOOKUP(A4,pivot!$A$6:$M$31,6,FALSE)</f>
        <v>#N/A</v>
      </c>
      <c r="E4" s="6" t="e">
        <f>VLOOKUP(A4,pivot!$A$6:$M$31,4,FALSE)</f>
        <v>#N/A</v>
      </c>
      <c r="F4" s="6" t="e">
        <f>VLOOKUP(A4,pivot!$A$6:$M$31,8,FALSE)</f>
        <v>#N/A</v>
      </c>
      <c r="G4" s="6" t="e">
        <f>VLOOKUP(A4,pivot!$A$6:$M$31,10,FALSE)</f>
        <v>#N/A</v>
      </c>
      <c r="H4" s="7" t="e">
        <f>VLOOKUP(A4,pivot!$A$6:$M$31,3,FALSE)</f>
        <v>#N/A</v>
      </c>
      <c r="I4" s="7" t="e">
        <f>VLOOKUP(A4,pivot!$A$6:$M$31,7,FALSE)</f>
        <v>#N/A</v>
      </c>
      <c r="J4" s="7" t="e">
        <f>VLOOKUP(A4,pivot!$A$6:$M$31,5,FALSE)</f>
        <v>#N/A</v>
      </c>
      <c r="K4" s="7" t="e">
        <f>VLOOKUP(A4,pivot!$A$6:$M$31,9,FALSE)</f>
        <v>#N/A</v>
      </c>
      <c r="L4" s="7" t="e">
        <f>VLOOKUP(A4,pivot!$A$6:$M$31,11,FALSE)</f>
        <v>#N/A</v>
      </c>
      <c r="M4" s="9" t="e">
        <f>(Table2[[#This Row],[P-im]]-Table2[[#This Row],[P-flower]])/(1-Table2[[#This Row],[P-flower]])</f>
        <v>#N/A</v>
      </c>
      <c r="N4" s="9" t="e">
        <f>(Table2[[#This Row],[P-ima]]-Table2[[#This Row],[P-flower]])/(1-Table2[[#This Row],[P-flower]])</f>
        <v>#N/A</v>
      </c>
      <c r="O4" s="9" t="e">
        <f>(Table2[[#This Row],[P-imf]]-Table2[[#This Row],[P-flower]])/(1-Table2[[#This Row],[P-flower]])</f>
        <v>#N/A</v>
      </c>
      <c r="P4" s="9" t="e">
        <f>(Table2[[#This Row],[P-imfa]]-Table2[[#This Row],[P-flower]])/(1-Table2[[#This Row],[P-flower]])</f>
        <v>#N/A</v>
      </c>
      <c r="Q4" s="10" t="e">
        <f>2*(Table2[[#This Row],[P-im]]*Table2[[#This Row],[R-im]])/(Table2[[#This Row],[R-im]]+Table2[[#This Row],[P-im]])</f>
        <v>#N/A</v>
      </c>
      <c r="R4" s="10" t="e">
        <f>2*(Table2[[#This Row],[R-ima]]*Table2[[#This Row],[P-ima]])/(Table2[[#This Row],[R-ima]]+Table2[[#This Row],[P-ima]])</f>
        <v>#N/A</v>
      </c>
      <c r="S4" s="10" t="e">
        <f>2*(Table2[[#This Row],[R-imf]]*Table2[[#This Row],[P-imf]])/(Table2[[#This Row],[R-imf]]+Table2[[#This Row],[P-imf]])</f>
        <v>#N/A</v>
      </c>
      <c r="T4" s="10" t="e">
        <f>2*(Table2[[#This Row],[R-imfa]]*Table2[[#This Row],[P-imfa]])/(Table2[[#This Row],[R-imfa]]+Table2[[#This Row],[P-imfa]])</f>
        <v>#N/A</v>
      </c>
      <c r="U4" s="12" t="e">
        <f>2*(Table2[[#This Row],[dp-im]]*Table2[[#This Row],[R-im]])/(Table2[[#This Row],[R-im]]+Table2[[#This Row],[dp-im]])</f>
        <v>#N/A</v>
      </c>
      <c r="V4" s="12" t="e">
        <f>2*(Table2[[#This Row],[R-ima]]*Table2[[#This Row],[dp-ima]])/(Table2[[#This Row],[R-ima]]+Table2[[#This Row],[dp-ima]])</f>
        <v>#N/A</v>
      </c>
      <c r="W4" s="12" t="e">
        <f>2*(Table2[[#This Row],[R-imf]]*Table2[[#This Row],[dp-imf]])/(Table2[[#This Row],[R-imf]]+Table2[[#This Row],[dp-imf]])</f>
        <v>#N/A</v>
      </c>
      <c r="X4" s="12" t="e">
        <f>2*(Table2[[#This Row],[R-imfa]]*Table2[[#This Row],[dp-imfa]])/(Table2[[#This Row],[R-imfa]]+Table2[[#This Row],[dp-imfa]])</f>
        <v>#N/A</v>
      </c>
    </row>
    <row r="5" spans="1:24" x14ac:dyDescent="0.25">
      <c r="A5" s="2" t="s">
        <v>22</v>
      </c>
      <c r="B5" s="2" t="s">
        <v>56</v>
      </c>
      <c r="C5" s="4">
        <v>12</v>
      </c>
      <c r="D5" s="6" t="e">
        <f>VLOOKUP(A5,pivot!$A$6:$M$31,6,FALSE)</f>
        <v>#N/A</v>
      </c>
      <c r="E5" s="6" t="e">
        <f>VLOOKUP(A5,pivot!$A$6:$M$31,4,FALSE)</f>
        <v>#N/A</v>
      </c>
      <c r="F5" s="6" t="e">
        <f>VLOOKUP(A5,pivot!$A$6:$M$31,8,FALSE)</f>
        <v>#N/A</v>
      </c>
      <c r="G5" s="6" t="e">
        <f>VLOOKUP(A5,pivot!$A$6:$M$31,10,FALSE)</f>
        <v>#N/A</v>
      </c>
      <c r="H5" s="7" t="e">
        <f>VLOOKUP(A5,pivot!$A$6:$M$31,3,FALSE)</f>
        <v>#N/A</v>
      </c>
      <c r="I5" s="7" t="e">
        <f>VLOOKUP(A5,pivot!$A$6:$M$31,7,FALSE)</f>
        <v>#N/A</v>
      </c>
      <c r="J5" s="7" t="e">
        <f>VLOOKUP(A5,pivot!$A$6:$M$31,5,FALSE)</f>
        <v>#N/A</v>
      </c>
      <c r="K5" s="7" t="e">
        <f>VLOOKUP(A5,pivot!$A$6:$M$31,9,FALSE)</f>
        <v>#N/A</v>
      </c>
      <c r="L5" s="7" t="e">
        <f>VLOOKUP(A5,pivot!$A$6:$M$31,11,FALSE)</f>
        <v>#N/A</v>
      </c>
      <c r="M5" s="9" t="e">
        <f>(Table2[[#This Row],[P-im]]-Table2[[#This Row],[P-flower]])/(1-Table2[[#This Row],[P-flower]])</f>
        <v>#N/A</v>
      </c>
      <c r="N5" s="9" t="e">
        <f>(Table2[[#This Row],[P-ima]]-Table2[[#This Row],[P-flower]])/(1-Table2[[#This Row],[P-flower]])</f>
        <v>#N/A</v>
      </c>
      <c r="O5" s="9" t="e">
        <f>(Table2[[#This Row],[P-imf]]-Table2[[#This Row],[P-flower]])/(1-Table2[[#This Row],[P-flower]])</f>
        <v>#N/A</v>
      </c>
      <c r="P5" s="9" t="e">
        <f>(Table2[[#This Row],[P-imfa]]-Table2[[#This Row],[P-flower]])/(1-Table2[[#This Row],[P-flower]])</f>
        <v>#N/A</v>
      </c>
      <c r="Q5" s="10" t="e">
        <f>2*(Table2[[#This Row],[P-im]]*Table2[[#This Row],[R-im]])/(Table2[[#This Row],[R-im]]+Table2[[#This Row],[P-im]])</f>
        <v>#N/A</v>
      </c>
      <c r="R5" s="10" t="e">
        <f>2*(Table2[[#This Row],[R-ima]]*Table2[[#This Row],[P-ima]])/(Table2[[#This Row],[R-ima]]+Table2[[#This Row],[P-ima]])</f>
        <v>#N/A</v>
      </c>
      <c r="S5" s="10" t="e">
        <f>2*(Table2[[#This Row],[R-imf]]*Table2[[#This Row],[P-imf]])/(Table2[[#This Row],[R-imf]]+Table2[[#This Row],[P-imf]])</f>
        <v>#N/A</v>
      </c>
      <c r="T5" s="10" t="e">
        <f>2*(Table2[[#This Row],[R-imfa]]*Table2[[#This Row],[P-imfa]])/(Table2[[#This Row],[R-imfa]]+Table2[[#This Row],[P-imfa]])</f>
        <v>#N/A</v>
      </c>
      <c r="U5" s="12" t="e">
        <f>2*(Table2[[#This Row],[dp-im]]*Table2[[#This Row],[R-im]])/(Table2[[#This Row],[R-im]]+Table2[[#This Row],[dp-im]])</f>
        <v>#N/A</v>
      </c>
      <c r="V5" s="12" t="e">
        <f>2*(Table2[[#This Row],[R-ima]]*Table2[[#This Row],[dp-ima]])/(Table2[[#This Row],[R-ima]]+Table2[[#This Row],[dp-ima]])</f>
        <v>#N/A</v>
      </c>
      <c r="W5" s="12" t="e">
        <f>2*(Table2[[#This Row],[R-imf]]*Table2[[#This Row],[dp-imf]])/(Table2[[#This Row],[R-imf]]+Table2[[#This Row],[dp-imf]])</f>
        <v>#N/A</v>
      </c>
      <c r="X5" s="12" t="e">
        <f>2*(Table2[[#This Row],[R-imfa]]*Table2[[#This Row],[dp-imfa]])/(Table2[[#This Row],[R-imfa]]+Table2[[#This Row],[dp-imfa]])</f>
        <v>#N/A</v>
      </c>
    </row>
    <row r="6" spans="1:24" x14ac:dyDescent="0.25">
      <c r="A6" s="2" t="s">
        <v>23</v>
      </c>
      <c r="B6" s="2" t="s">
        <v>56</v>
      </c>
      <c r="C6" s="4" t="s">
        <v>53</v>
      </c>
      <c r="D6" s="6">
        <f>VLOOKUP(A6,pivot!$A$6:$M$31,6,FALSE)</f>
        <v>1</v>
      </c>
      <c r="E6" s="6">
        <f>VLOOKUP(A6,pivot!$A$6:$M$31,4,FALSE)</f>
        <v>1</v>
      </c>
      <c r="F6" s="6">
        <f>VLOOKUP(A6,pivot!$A$6:$M$31,8,FALSE)</f>
        <v>0.67114996637525204</v>
      </c>
      <c r="G6" s="6">
        <f>VLOOKUP(A6,pivot!$A$6:$M$31,10,FALSE)</f>
        <v>0.67114996637525204</v>
      </c>
      <c r="H6" s="7">
        <f>VLOOKUP(A6,pivot!$A$6:$M$31,3,FALSE)</f>
        <v>0.41642957585892298</v>
      </c>
      <c r="I6" s="7">
        <f>VLOOKUP(A6,pivot!$A$6:$M$31,7,FALSE)</f>
        <v>0.41642957585892298</v>
      </c>
      <c r="J6" s="7">
        <f>VLOOKUP(A6,pivot!$A$6:$M$31,5,FALSE)</f>
        <v>0.50167097902174096</v>
      </c>
      <c r="K6" s="7">
        <f>VLOOKUP(A6,pivot!$A$6:$M$31,9,FALSE)</f>
        <v>0.76249999999999996</v>
      </c>
      <c r="L6" s="7">
        <f>VLOOKUP(A6,pivot!$A$6:$M$31,11,FALSE)</f>
        <v>0.76249999999999996</v>
      </c>
      <c r="M6" s="9">
        <f>(Table2[[#This Row],[P-im]]-Table2[[#This Row],[P-flower]])/(1-Table2[[#This Row],[P-flower]])</f>
        <v>0</v>
      </c>
      <c r="N6" s="9">
        <f>(Table2[[#This Row],[P-ima]]-Table2[[#This Row],[P-flower]])/(1-Table2[[#This Row],[P-flower]])</f>
        <v>0.14606875132213867</v>
      </c>
      <c r="O6" s="9">
        <f>(Table2[[#This Row],[P-imf]]-Table2[[#This Row],[P-flower]])/(1-Table2[[#This Row],[P-flower]])</f>
        <v>0.59302255533329618</v>
      </c>
      <c r="P6" s="9">
        <f>(Table2[[#This Row],[P-imfa]]-Table2[[#This Row],[P-flower]])/(1-Table2[[#This Row],[P-flower]])</f>
        <v>0.59302255533329618</v>
      </c>
      <c r="Q6" s="10">
        <f>2*(Table2[[#This Row],[P-im]]*Table2[[#This Row],[R-im]])/(Table2[[#This Row],[R-im]]+Table2[[#This Row],[P-im]])</f>
        <v>0.58799898414490548</v>
      </c>
      <c r="R6" s="10">
        <f>2*(Table2[[#This Row],[R-ima]]*Table2[[#This Row],[P-ima]])/(Table2[[#This Row],[R-ima]]+Table2[[#This Row],[P-ima]])</f>
        <v>0.66815032857404366</v>
      </c>
      <c r="S6" s="10">
        <f>2*(Table2[[#This Row],[R-imf]]*Table2[[#This Row],[P-imf]])/(Table2[[#This Row],[R-imf]]+Table2[[#This Row],[P-imf]])</f>
        <v>0.7139146393662742</v>
      </c>
      <c r="T6" s="10">
        <f>2*(Table2[[#This Row],[R-imfa]]*Table2[[#This Row],[P-imfa]])/(Table2[[#This Row],[R-imfa]]+Table2[[#This Row],[P-imfa]])</f>
        <v>0.7139146393662742</v>
      </c>
      <c r="U6" s="12">
        <f>2*(Table2[[#This Row],[dp-im]]*Table2[[#This Row],[R-im]])/(Table2[[#This Row],[R-im]]+Table2[[#This Row],[dp-im]])</f>
        <v>0</v>
      </c>
      <c r="V6" s="12">
        <f>2*(Table2[[#This Row],[R-ima]]*Table2[[#This Row],[dp-ima]])/(Table2[[#This Row],[R-ima]]+Table2[[#This Row],[dp-ima]])</f>
        <v>0.25490399446565393</v>
      </c>
      <c r="W6" s="12">
        <f>2*(Table2[[#This Row],[R-imf]]*Table2[[#This Row],[dp-imf]])/(Table2[[#This Row],[R-imf]]+Table2[[#This Row],[dp-imf]])</f>
        <v>0.62967207598183705</v>
      </c>
      <c r="X6" s="12">
        <f>2*(Table2[[#This Row],[R-imfa]]*Table2[[#This Row],[dp-imfa]])/(Table2[[#This Row],[R-imfa]]+Table2[[#This Row],[dp-imfa]])</f>
        <v>0.62967207598183705</v>
      </c>
    </row>
    <row r="7" spans="1:24" x14ac:dyDescent="0.25">
      <c r="A7" s="2" t="s">
        <v>24</v>
      </c>
      <c r="B7" s="2" t="s">
        <v>56</v>
      </c>
      <c r="C7" s="4" t="s">
        <v>54</v>
      </c>
      <c r="D7" s="6">
        <f>VLOOKUP(A7,pivot!$A$6:$M$31,6,FALSE)</f>
        <v>1</v>
      </c>
      <c r="E7" s="6">
        <f>VLOOKUP(A7,pivot!$A$6:$M$31,4,FALSE)</f>
        <v>1</v>
      </c>
      <c r="F7" s="6">
        <f>VLOOKUP(A7,pivot!$A$6:$M$31,8,FALSE)</f>
        <v>0.99907333862854097</v>
      </c>
      <c r="G7" s="6">
        <f>VLOOKUP(A7,pivot!$A$6:$M$31,10,FALSE)</f>
        <v>0.99907333862854097</v>
      </c>
      <c r="H7" s="7">
        <f>VLOOKUP(A7,pivot!$A$6:$M$31,3,FALSE)</f>
        <v>0.332483905579399</v>
      </c>
      <c r="I7" s="7">
        <f>VLOOKUP(A7,pivot!$A$6:$M$31,7,FALSE)</f>
        <v>0.332483905579399</v>
      </c>
      <c r="J7" s="7">
        <f>VLOOKUP(A7,pivot!$A$6:$M$31,5,FALSE)</f>
        <v>0.33248475916125098</v>
      </c>
      <c r="K7" s="7">
        <f>VLOOKUP(A7,pivot!$A$6:$M$31,9,FALSE)</f>
        <v>0.44302325581395302</v>
      </c>
      <c r="L7" s="7">
        <f>VLOOKUP(A7,pivot!$A$6:$M$31,11,FALSE)</f>
        <v>0.44302325581395302</v>
      </c>
      <c r="M7" s="9">
        <f>(Table2[[#This Row],[P-im]]-Table2[[#This Row],[P-flower]])/(1-Table2[[#This Row],[P-flower]])</f>
        <v>0</v>
      </c>
      <c r="N7" s="9">
        <f>(Table2[[#This Row],[P-ima]]-Table2[[#This Row],[P-flower]])/(1-Table2[[#This Row],[P-flower]])</f>
        <v>1.2787434776674135E-6</v>
      </c>
      <c r="O7" s="9">
        <f>(Table2[[#This Row],[P-imf]]-Table2[[#This Row],[P-flower]])/(1-Table2[[#This Row],[P-flower]])</f>
        <v>0.16559803000780282</v>
      </c>
      <c r="P7" s="9">
        <f>(Table2[[#This Row],[P-imfa]]-Table2[[#This Row],[P-flower]])/(1-Table2[[#This Row],[P-flower]])</f>
        <v>0.16559803000780282</v>
      </c>
      <c r="Q7" s="10">
        <f>2*(Table2[[#This Row],[P-im]]*Table2[[#This Row],[R-im]])/(Table2[[#This Row],[R-im]]+Table2[[#This Row],[P-im]])</f>
        <v>0.49904378459989923</v>
      </c>
      <c r="R7" s="10">
        <f>2*(Table2[[#This Row],[R-ima]]*Table2[[#This Row],[P-ima]])/(Table2[[#This Row],[R-ima]]+Table2[[#This Row],[P-ima]])</f>
        <v>0.49904474610356914</v>
      </c>
      <c r="S7" s="10">
        <f>2*(Table2[[#This Row],[R-imf]]*Table2[[#This Row],[P-imf]])/(Table2[[#This Row],[R-imf]]+Table2[[#This Row],[P-imf]])</f>
        <v>0.6138461528608542</v>
      </c>
      <c r="T7" s="10">
        <f>2*(Table2[[#This Row],[R-imfa]]*Table2[[#This Row],[P-imfa]])/(Table2[[#This Row],[R-imfa]]+Table2[[#This Row],[P-imfa]])</f>
        <v>0.6138461528608542</v>
      </c>
      <c r="U7" s="12">
        <f>2*(Table2[[#This Row],[dp-im]]*Table2[[#This Row],[R-im]])/(Table2[[#This Row],[R-im]]+Table2[[#This Row],[dp-im]])</f>
        <v>0</v>
      </c>
      <c r="V7" s="12">
        <f>2*(Table2[[#This Row],[R-ima]]*Table2[[#This Row],[dp-ima]])/(Table2[[#This Row],[R-ima]]+Table2[[#This Row],[dp-ima]])</f>
        <v>2.5574836849692452E-6</v>
      </c>
      <c r="W7" s="12">
        <f>2*(Table2[[#This Row],[R-imf]]*Table2[[#This Row],[dp-imf]])/(Table2[[#This Row],[R-imf]]+Table2[[#This Row],[dp-imf]])</f>
        <v>0.2841051667714915</v>
      </c>
      <c r="X7" s="12">
        <f>2*(Table2[[#This Row],[R-imfa]]*Table2[[#This Row],[dp-imfa]])/(Table2[[#This Row],[R-imfa]]+Table2[[#This Row],[dp-imfa]])</f>
        <v>0.2841051667714915</v>
      </c>
    </row>
    <row r="8" spans="1:24" x14ac:dyDescent="0.25">
      <c r="A8" s="2" t="s">
        <v>14</v>
      </c>
      <c r="B8" s="2" t="s">
        <v>56</v>
      </c>
      <c r="C8" s="4">
        <v>15.1</v>
      </c>
      <c r="D8" s="6" t="e">
        <f>VLOOKUP(A8,pivot!$A$6:$M$31,6,FALSE)</f>
        <v>#N/A</v>
      </c>
      <c r="E8" s="6" t="e">
        <f>VLOOKUP(A8,pivot!$A$6:$M$31,4,FALSE)</f>
        <v>#N/A</v>
      </c>
      <c r="F8" s="6" t="e">
        <f>VLOOKUP(A8,pivot!$A$6:$M$31,8,FALSE)</f>
        <v>#N/A</v>
      </c>
      <c r="G8" s="6" t="e">
        <f>VLOOKUP(A8,pivot!$A$6:$M$31,10,FALSE)</f>
        <v>#N/A</v>
      </c>
      <c r="H8" s="7" t="e">
        <f>VLOOKUP(A8,pivot!$A$6:$M$31,3,FALSE)</f>
        <v>#N/A</v>
      </c>
      <c r="I8" s="7" t="e">
        <f>VLOOKUP(A8,pivot!$A$6:$M$31,7,FALSE)</f>
        <v>#N/A</v>
      </c>
      <c r="J8" s="7" t="e">
        <f>VLOOKUP(A8,pivot!$A$6:$M$31,5,FALSE)</f>
        <v>#N/A</v>
      </c>
      <c r="K8" s="7" t="e">
        <f>VLOOKUP(A8,pivot!$A$6:$M$31,9,FALSE)</f>
        <v>#N/A</v>
      </c>
      <c r="L8" s="7" t="e">
        <f>VLOOKUP(A8,pivot!$A$6:$M$31,11,FALSE)</f>
        <v>#N/A</v>
      </c>
      <c r="M8" s="9" t="e">
        <f>(Table2[[#This Row],[P-im]]-Table2[[#This Row],[P-flower]])/(1-Table2[[#This Row],[P-flower]])</f>
        <v>#N/A</v>
      </c>
      <c r="N8" s="9" t="e">
        <f>(Table2[[#This Row],[P-ima]]-Table2[[#This Row],[P-flower]])/(1-Table2[[#This Row],[P-flower]])</f>
        <v>#N/A</v>
      </c>
      <c r="O8" s="9" t="e">
        <f>(Table2[[#This Row],[P-imf]]-Table2[[#This Row],[P-flower]])/(1-Table2[[#This Row],[P-flower]])</f>
        <v>#N/A</v>
      </c>
      <c r="P8" s="9" t="e">
        <f>(Table2[[#This Row],[P-imfa]]-Table2[[#This Row],[P-flower]])/(1-Table2[[#This Row],[P-flower]])</f>
        <v>#N/A</v>
      </c>
      <c r="Q8" s="10" t="e">
        <f>2*(Table2[[#This Row],[P-im]]*Table2[[#This Row],[R-im]])/(Table2[[#This Row],[R-im]]+Table2[[#This Row],[P-im]])</f>
        <v>#N/A</v>
      </c>
      <c r="R8" s="10" t="e">
        <f>2*(Table2[[#This Row],[R-ima]]*Table2[[#This Row],[P-ima]])/(Table2[[#This Row],[R-ima]]+Table2[[#This Row],[P-ima]])</f>
        <v>#N/A</v>
      </c>
      <c r="S8" s="10" t="e">
        <f>2*(Table2[[#This Row],[R-imf]]*Table2[[#This Row],[P-imf]])/(Table2[[#This Row],[R-imf]]+Table2[[#This Row],[P-imf]])</f>
        <v>#N/A</v>
      </c>
      <c r="T8" s="10" t="e">
        <f>2*(Table2[[#This Row],[R-imfa]]*Table2[[#This Row],[P-imfa]])/(Table2[[#This Row],[R-imfa]]+Table2[[#This Row],[P-imfa]])</f>
        <v>#N/A</v>
      </c>
      <c r="U8" s="12" t="e">
        <f>2*(Table2[[#This Row],[dp-im]]*Table2[[#This Row],[R-im]])/(Table2[[#This Row],[R-im]]+Table2[[#This Row],[dp-im]])</f>
        <v>#N/A</v>
      </c>
      <c r="V8" s="12" t="e">
        <f>2*(Table2[[#This Row],[R-ima]]*Table2[[#This Row],[dp-ima]])/(Table2[[#This Row],[R-ima]]+Table2[[#This Row],[dp-ima]])</f>
        <v>#N/A</v>
      </c>
      <c r="W8" s="12" t="e">
        <f>2*(Table2[[#This Row],[R-imf]]*Table2[[#This Row],[dp-imf]])/(Table2[[#This Row],[R-imf]]+Table2[[#This Row],[dp-imf]])</f>
        <v>#N/A</v>
      </c>
      <c r="X8" s="12" t="e">
        <f>2*(Table2[[#This Row],[R-imfa]]*Table2[[#This Row],[dp-imfa]])/(Table2[[#This Row],[R-imfa]]+Table2[[#This Row],[dp-imfa]])</f>
        <v>#N/A</v>
      </c>
    </row>
    <row r="9" spans="1:24" x14ac:dyDescent="0.25">
      <c r="A9" s="2" t="s">
        <v>15</v>
      </c>
      <c r="B9" s="2" t="s">
        <v>56</v>
      </c>
      <c r="C9" s="4">
        <v>15.2</v>
      </c>
      <c r="D9" s="6" t="e">
        <f>VLOOKUP(A9,pivot!$A$6:$M$31,6,FALSE)</f>
        <v>#N/A</v>
      </c>
      <c r="E9" s="6" t="e">
        <f>VLOOKUP(A9,pivot!$A$6:$M$31,4,FALSE)</f>
        <v>#N/A</v>
      </c>
      <c r="F9" s="6" t="e">
        <f>VLOOKUP(A9,pivot!$A$6:$M$31,8,FALSE)</f>
        <v>#N/A</v>
      </c>
      <c r="G9" s="6" t="e">
        <f>VLOOKUP(A9,pivot!$A$6:$M$31,10,FALSE)</f>
        <v>#N/A</v>
      </c>
      <c r="H9" s="7" t="e">
        <f>VLOOKUP(A9,pivot!$A$6:$M$31,3,FALSE)</f>
        <v>#N/A</v>
      </c>
      <c r="I9" s="7" t="e">
        <f>VLOOKUP(A9,pivot!$A$6:$M$31,7,FALSE)</f>
        <v>#N/A</v>
      </c>
      <c r="J9" s="7" t="e">
        <f>VLOOKUP(A9,pivot!$A$6:$M$31,5,FALSE)</f>
        <v>#N/A</v>
      </c>
      <c r="K9" s="7" t="e">
        <f>VLOOKUP(A9,pivot!$A$6:$M$31,9,FALSE)</f>
        <v>#N/A</v>
      </c>
      <c r="L9" s="7" t="e">
        <f>VLOOKUP(A9,pivot!$A$6:$M$31,11,FALSE)</f>
        <v>#N/A</v>
      </c>
      <c r="M9" s="9" t="e">
        <f>(Table2[[#This Row],[P-im]]-Table2[[#This Row],[P-flower]])/(1-Table2[[#This Row],[P-flower]])</f>
        <v>#N/A</v>
      </c>
      <c r="N9" s="9" t="e">
        <f>(Table2[[#This Row],[P-ima]]-Table2[[#This Row],[P-flower]])/(1-Table2[[#This Row],[P-flower]])</f>
        <v>#N/A</v>
      </c>
      <c r="O9" s="9" t="e">
        <f>(Table2[[#This Row],[P-imf]]-Table2[[#This Row],[P-flower]])/(1-Table2[[#This Row],[P-flower]])</f>
        <v>#N/A</v>
      </c>
      <c r="P9" s="9" t="e">
        <f>(Table2[[#This Row],[P-imfa]]-Table2[[#This Row],[P-flower]])/(1-Table2[[#This Row],[P-flower]])</f>
        <v>#N/A</v>
      </c>
      <c r="Q9" s="10" t="e">
        <f>2*(Table2[[#This Row],[P-im]]*Table2[[#This Row],[R-im]])/(Table2[[#This Row],[R-im]]+Table2[[#This Row],[P-im]])</f>
        <v>#N/A</v>
      </c>
      <c r="R9" s="10" t="e">
        <f>2*(Table2[[#This Row],[R-ima]]*Table2[[#This Row],[P-ima]])/(Table2[[#This Row],[R-ima]]+Table2[[#This Row],[P-ima]])</f>
        <v>#N/A</v>
      </c>
      <c r="S9" s="10" t="e">
        <f>2*(Table2[[#This Row],[R-imf]]*Table2[[#This Row],[P-imf]])/(Table2[[#This Row],[R-imf]]+Table2[[#This Row],[P-imf]])</f>
        <v>#N/A</v>
      </c>
      <c r="T9" s="10" t="e">
        <f>2*(Table2[[#This Row],[R-imfa]]*Table2[[#This Row],[P-imfa]])/(Table2[[#This Row],[R-imfa]]+Table2[[#This Row],[P-imfa]])</f>
        <v>#N/A</v>
      </c>
      <c r="U9" s="12" t="e">
        <f>2*(Table2[[#This Row],[dp-im]]*Table2[[#This Row],[R-im]])/(Table2[[#This Row],[R-im]]+Table2[[#This Row],[dp-im]])</f>
        <v>#N/A</v>
      </c>
      <c r="V9" s="12" t="e">
        <f>2*(Table2[[#This Row],[R-ima]]*Table2[[#This Row],[dp-ima]])/(Table2[[#This Row],[R-ima]]+Table2[[#This Row],[dp-ima]])</f>
        <v>#N/A</v>
      </c>
      <c r="W9" s="12" t="e">
        <f>2*(Table2[[#This Row],[R-imf]]*Table2[[#This Row],[dp-imf]])/(Table2[[#This Row],[R-imf]]+Table2[[#This Row],[dp-imf]])</f>
        <v>#N/A</v>
      </c>
      <c r="X9" s="12" t="e">
        <f>2*(Table2[[#This Row],[R-imfa]]*Table2[[#This Row],[dp-imfa]])/(Table2[[#This Row],[R-imfa]]+Table2[[#This Row],[dp-imfa]])</f>
        <v>#N/A</v>
      </c>
    </row>
    <row r="10" spans="1:24" x14ac:dyDescent="0.25">
      <c r="A10" s="2" t="s">
        <v>16</v>
      </c>
      <c r="B10" s="2" t="s">
        <v>56</v>
      </c>
      <c r="C10" s="4">
        <v>15.3</v>
      </c>
      <c r="D10" s="6" t="e">
        <f>VLOOKUP(A10,pivot!$A$6:$M$31,6,FALSE)</f>
        <v>#N/A</v>
      </c>
      <c r="E10" s="6" t="e">
        <f>VLOOKUP(A10,pivot!$A$6:$M$31,4,FALSE)</f>
        <v>#N/A</v>
      </c>
      <c r="F10" s="6" t="e">
        <f>VLOOKUP(A10,pivot!$A$6:$M$31,8,FALSE)</f>
        <v>#N/A</v>
      </c>
      <c r="G10" s="6" t="e">
        <f>VLOOKUP(A10,pivot!$A$6:$M$31,10,FALSE)</f>
        <v>#N/A</v>
      </c>
      <c r="H10" s="7" t="e">
        <f>VLOOKUP(A10,pivot!$A$6:$M$31,3,FALSE)</f>
        <v>#N/A</v>
      </c>
      <c r="I10" s="7" t="e">
        <f>VLOOKUP(A10,pivot!$A$6:$M$31,7,FALSE)</f>
        <v>#N/A</v>
      </c>
      <c r="J10" s="7" t="e">
        <f>VLOOKUP(A10,pivot!$A$6:$M$31,5,FALSE)</f>
        <v>#N/A</v>
      </c>
      <c r="K10" s="7" t="e">
        <f>VLOOKUP(A10,pivot!$A$6:$M$31,9,FALSE)</f>
        <v>#N/A</v>
      </c>
      <c r="L10" s="7" t="e">
        <f>VLOOKUP(A10,pivot!$A$6:$M$31,11,FALSE)</f>
        <v>#N/A</v>
      </c>
      <c r="M10" s="9" t="e">
        <f>(Table2[[#This Row],[P-im]]-Table2[[#This Row],[P-flower]])/(1-Table2[[#This Row],[P-flower]])</f>
        <v>#N/A</v>
      </c>
      <c r="N10" s="9" t="e">
        <f>(Table2[[#This Row],[P-ima]]-Table2[[#This Row],[P-flower]])/(1-Table2[[#This Row],[P-flower]])</f>
        <v>#N/A</v>
      </c>
      <c r="O10" s="9" t="e">
        <f>(Table2[[#This Row],[P-imf]]-Table2[[#This Row],[P-flower]])/(1-Table2[[#This Row],[P-flower]])</f>
        <v>#N/A</v>
      </c>
      <c r="P10" s="9" t="e">
        <f>(Table2[[#This Row],[P-imfa]]-Table2[[#This Row],[P-flower]])/(1-Table2[[#This Row],[P-flower]])</f>
        <v>#N/A</v>
      </c>
      <c r="Q10" s="10" t="e">
        <f>2*(Table2[[#This Row],[P-im]]*Table2[[#This Row],[R-im]])/(Table2[[#This Row],[R-im]]+Table2[[#This Row],[P-im]])</f>
        <v>#N/A</v>
      </c>
      <c r="R10" s="10" t="e">
        <f>2*(Table2[[#This Row],[R-ima]]*Table2[[#This Row],[P-ima]])/(Table2[[#This Row],[R-ima]]+Table2[[#This Row],[P-ima]])</f>
        <v>#N/A</v>
      </c>
      <c r="S10" s="10" t="e">
        <f>2*(Table2[[#This Row],[R-imf]]*Table2[[#This Row],[P-imf]])/(Table2[[#This Row],[R-imf]]+Table2[[#This Row],[P-imf]])</f>
        <v>#N/A</v>
      </c>
      <c r="T10" s="10" t="e">
        <f>2*(Table2[[#This Row],[R-imfa]]*Table2[[#This Row],[P-imfa]])/(Table2[[#This Row],[R-imfa]]+Table2[[#This Row],[P-imfa]])</f>
        <v>#N/A</v>
      </c>
      <c r="U10" s="12" t="e">
        <f>2*(Table2[[#This Row],[dp-im]]*Table2[[#This Row],[R-im]])/(Table2[[#This Row],[R-im]]+Table2[[#This Row],[dp-im]])</f>
        <v>#N/A</v>
      </c>
      <c r="V10" s="12" t="e">
        <f>2*(Table2[[#This Row],[R-ima]]*Table2[[#This Row],[dp-ima]])/(Table2[[#This Row],[R-ima]]+Table2[[#This Row],[dp-ima]])</f>
        <v>#N/A</v>
      </c>
      <c r="W10" s="12" t="e">
        <f>2*(Table2[[#This Row],[R-imf]]*Table2[[#This Row],[dp-imf]])/(Table2[[#This Row],[R-imf]]+Table2[[#This Row],[dp-imf]])</f>
        <v>#N/A</v>
      </c>
      <c r="X10" s="12" t="e">
        <f>2*(Table2[[#This Row],[R-imfa]]*Table2[[#This Row],[dp-imfa]])/(Table2[[#This Row],[R-imfa]]+Table2[[#This Row],[dp-imfa]])</f>
        <v>#N/A</v>
      </c>
    </row>
    <row r="11" spans="1:24" x14ac:dyDescent="0.25">
      <c r="A11" s="2" t="s">
        <v>17</v>
      </c>
      <c r="B11" s="2" t="s">
        <v>56</v>
      </c>
      <c r="C11" s="4">
        <v>15.4</v>
      </c>
      <c r="D11" s="6" t="e">
        <f>VLOOKUP(A11,pivot!$A$6:$M$31,6,FALSE)</f>
        <v>#N/A</v>
      </c>
      <c r="E11" s="6" t="e">
        <f>VLOOKUP(A11,pivot!$A$6:$M$31,4,FALSE)</f>
        <v>#N/A</v>
      </c>
      <c r="F11" s="6" t="e">
        <f>VLOOKUP(A11,pivot!$A$6:$M$31,8,FALSE)</f>
        <v>#N/A</v>
      </c>
      <c r="G11" s="6" t="e">
        <f>VLOOKUP(A11,pivot!$A$6:$M$31,10,FALSE)</f>
        <v>#N/A</v>
      </c>
      <c r="H11" s="7" t="e">
        <f>VLOOKUP(A11,pivot!$A$6:$M$31,3,FALSE)</f>
        <v>#N/A</v>
      </c>
      <c r="I11" s="7" t="e">
        <f>VLOOKUP(A11,pivot!$A$6:$M$31,7,FALSE)</f>
        <v>#N/A</v>
      </c>
      <c r="J11" s="7" t="e">
        <f>VLOOKUP(A11,pivot!$A$6:$M$31,5,FALSE)</f>
        <v>#N/A</v>
      </c>
      <c r="K11" s="7" t="e">
        <f>VLOOKUP(A11,pivot!$A$6:$M$31,9,FALSE)</f>
        <v>#N/A</v>
      </c>
      <c r="L11" s="7" t="e">
        <f>VLOOKUP(A11,pivot!$A$6:$M$31,11,FALSE)</f>
        <v>#N/A</v>
      </c>
      <c r="M11" s="9" t="e">
        <f>(Table2[[#This Row],[P-im]]-Table2[[#This Row],[P-flower]])/(1-Table2[[#This Row],[P-flower]])</f>
        <v>#N/A</v>
      </c>
      <c r="N11" s="9" t="e">
        <f>(Table2[[#This Row],[P-ima]]-Table2[[#This Row],[P-flower]])/(1-Table2[[#This Row],[P-flower]])</f>
        <v>#N/A</v>
      </c>
      <c r="O11" s="9" t="e">
        <f>(Table2[[#This Row],[P-imf]]-Table2[[#This Row],[P-flower]])/(1-Table2[[#This Row],[P-flower]])</f>
        <v>#N/A</v>
      </c>
      <c r="P11" s="9" t="e">
        <f>(Table2[[#This Row],[P-imfa]]-Table2[[#This Row],[P-flower]])/(1-Table2[[#This Row],[P-flower]])</f>
        <v>#N/A</v>
      </c>
      <c r="Q11" s="10" t="e">
        <f>2*(Table2[[#This Row],[P-im]]*Table2[[#This Row],[R-im]])/(Table2[[#This Row],[R-im]]+Table2[[#This Row],[P-im]])</f>
        <v>#N/A</v>
      </c>
      <c r="R11" s="10" t="e">
        <f>2*(Table2[[#This Row],[R-ima]]*Table2[[#This Row],[P-ima]])/(Table2[[#This Row],[R-ima]]+Table2[[#This Row],[P-ima]])</f>
        <v>#N/A</v>
      </c>
      <c r="S11" s="10" t="e">
        <f>2*(Table2[[#This Row],[R-imf]]*Table2[[#This Row],[P-imf]])/(Table2[[#This Row],[R-imf]]+Table2[[#This Row],[P-imf]])</f>
        <v>#N/A</v>
      </c>
      <c r="T11" s="10" t="e">
        <f>2*(Table2[[#This Row],[R-imfa]]*Table2[[#This Row],[P-imfa]])/(Table2[[#This Row],[R-imfa]]+Table2[[#This Row],[P-imfa]])</f>
        <v>#N/A</v>
      </c>
      <c r="U11" s="12" t="e">
        <f>2*(Table2[[#This Row],[dp-im]]*Table2[[#This Row],[R-im]])/(Table2[[#This Row],[R-im]]+Table2[[#This Row],[dp-im]])</f>
        <v>#N/A</v>
      </c>
      <c r="V11" s="12" t="e">
        <f>2*(Table2[[#This Row],[R-ima]]*Table2[[#This Row],[dp-ima]])/(Table2[[#This Row],[R-ima]]+Table2[[#This Row],[dp-ima]])</f>
        <v>#N/A</v>
      </c>
      <c r="W11" s="12" t="e">
        <f>2*(Table2[[#This Row],[R-imf]]*Table2[[#This Row],[dp-imf]])/(Table2[[#This Row],[R-imf]]+Table2[[#This Row],[dp-imf]])</f>
        <v>#N/A</v>
      </c>
      <c r="X11" s="12" t="e">
        <f>2*(Table2[[#This Row],[R-imfa]]*Table2[[#This Row],[dp-imfa]])/(Table2[[#This Row],[R-imfa]]+Table2[[#This Row],[dp-imfa]])</f>
        <v>#N/A</v>
      </c>
    </row>
    <row r="12" spans="1:24" x14ac:dyDescent="0.25">
      <c r="A12" s="2" t="s">
        <v>18</v>
      </c>
      <c r="B12" s="2" t="s">
        <v>56</v>
      </c>
      <c r="C12" s="4">
        <v>15.5</v>
      </c>
      <c r="D12" s="6" t="e">
        <f>VLOOKUP(A12,pivot!$A$6:$M$31,6,FALSE)</f>
        <v>#N/A</v>
      </c>
      <c r="E12" s="6" t="e">
        <f>VLOOKUP(A12,pivot!$A$6:$M$31,4,FALSE)</f>
        <v>#N/A</v>
      </c>
      <c r="F12" s="6" t="e">
        <f>VLOOKUP(A12,pivot!$A$6:$M$31,8,FALSE)</f>
        <v>#N/A</v>
      </c>
      <c r="G12" s="6" t="e">
        <f>VLOOKUP(A12,pivot!$A$6:$M$31,10,FALSE)</f>
        <v>#N/A</v>
      </c>
      <c r="H12" s="7" t="e">
        <f>VLOOKUP(A12,pivot!$A$6:$M$31,3,FALSE)</f>
        <v>#N/A</v>
      </c>
      <c r="I12" s="7" t="e">
        <f>VLOOKUP(A12,pivot!$A$6:$M$31,7,FALSE)</f>
        <v>#N/A</v>
      </c>
      <c r="J12" s="7" t="e">
        <f>VLOOKUP(A12,pivot!$A$6:$M$31,5,FALSE)</f>
        <v>#N/A</v>
      </c>
      <c r="K12" s="7" t="e">
        <f>VLOOKUP(A12,pivot!$A$6:$M$31,9,FALSE)</f>
        <v>#N/A</v>
      </c>
      <c r="L12" s="7" t="e">
        <f>VLOOKUP(A12,pivot!$A$6:$M$31,11,FALSE)</f>
        <v>#N/A</v>
      </c>
      <c r="M12" s="9" t="e">
        <f>(Table2[[#This Row],[P-im]]-Table2[[#This Row],[P-flower]])/(1-Table2[[#This Row],[P-flower]])</f>
        <v>#N/A</v>
      </c>
      <c r="N12" s="9" t="e">
        <f>(Table2[[#This Row],[P-ima]]-Table2[[#This Row],[P-flower]])/(1-Table2[[#This Row],[P-flower]])</f>
        <v>#N/A</v>
      </c>
      <c r="O12" s="9" t="e">
        <f>(Table2[[#This Row],[P-imf]]-Table2[[#This Row],[P-flower]])/(1-Table2[[#This Row],[P-flower]])</f>
        <v>#N/A</v>
      </c>
      <c r="P12" s="9" t="e">
        <f>(Table2[[#This Row],[P-imfa]]-Table2[[#This Row],[P-flower]])/(1-Table2[[#This Row],[P-flower]])</f>
        <v>#N/A</v>
      </c>
      <c r="Q12" s="10" t="e">
        <f>2*(Table2[[#This Row],[P-im]]*Table2[[#This Row],[R-im]])/(Table2[[#This Row],[R-im]]+Table2[[#This Row],[P-im]])</f>
        <v>#N/A</v>
      </c>
      <c r="R12" s="10" t="e">
        <f>2*(Table2[[#This Row],[R-ima]]*Table2[[#This Row],[P-ima]])/(Table2[[#This Row],[R-ima]]+Table2[[#This Row],[P-ima]])</f>
        <v>#N/A</v>
      </c>
      <c r="S12" s="10" t="e">
        <f>2*(Table2[[#This Row],[R-imf]]*Table2[[#This Row],[P-imf]])/(Table2[[#This Row],[R-imf]]+Table2[[#This Row],[P-imf]])</f>
        <v>#N/A</v>
      </c>
      <c r="T12" s="10" t="e">
        <f>2*(Table2[[#This Row],[R-imfa]]*Table2[[#This Row],[P-imfa]])/(Table2[[#This Row],[R-imfa]]+Table2[[#This Row],[P-imfa]])</f>
        <v>#N/A</v>
      </c>
      <c r="U12" s="12" t="e">
        <f>2*(Table2[[#This Row],[dp-im]]*Table2[[#This Row],[R-im]])/(Table2[[#This Row],[R-im]]+Table2[[#This Row],[dp-im]])</f>
        <v>#N/A</v>
      </c>
      <c r="V12" s="12" t="e">
        <f>2*(Table2[[#This Row],[R-ima]]*Table2[[#This Row],[dp-ima]])/(Table2[[#This Row],[R-ima]]+Table2[[#This Row],[dp-ima]])</f>
        <v>#N/A</v>
      </c>
      <c r="W12" s="12" t="e">
        <f>2*(Table2[[#This Row],[R-imf]]*Table2[[#This Row],[dp-imf]])/(Table2[[#This Row],[R-imf]]+Table2[[#This Row],[dp-imf]])</f>
        <v>#N/A</v>
      </c>
      <c r="X12" s="12" t="e">
        <f>2*(Table2[[#This Row],[R-imfa]]*Table2[[#This Row],[dp-imfa]])/(Table2[[#This Row],[R-imfa]]+Table2[[#This Row],[dp-imfa]])</f>
        <v>#N/A</v>
      </c>
    </row>
    <row r="13" spans="1:24" x14ac:dyDescent="0.25">
      <c r="A13" s="2" t="s">
        <v>12</v>
      </c>
      <c r="B13" s="2" t="s">
        <v>56</v>
      </c>
      <c r="C13" s="4">
        <v>14</v>
      </c>
      <c r="D13" s="6" t="e">
        <f>VLOOKUP(A13,pivot!$A$6:$M$31,6,FALSE)</f>
        <v>#N/A</v>
      </c>
      <c r="E13" s="6" t="e">
        <f>VLOOKUP(A13,pivot!$A$6:$M$31,4,FALSE)</f>
        <v>#N/A</v>
      </c>
      <c r="F13" s="6" t="e">
        <f>VLOOKUP(A13,pivot!$A$6:$M$31,8,FALSE)</f>
        <v>#N/A</v>
      </c>
      <c r="G13" s="6" t="e">
        <f>VLOOKUP(A13,pivot!$A$6:$M$31,10,FALSE)</f>
        <v>#N/A</v>
      </c>
      <c r="H13" s="7" t="e">
        <f>VLOOKUP(A13,pivot!$A$6:$M$31,3,FALSE)</f>
        <v>#N/A</v>
      </c>
      <c r="I13" s="7" t="e">
        <f>VLOOKUP(A13,pivot!$A$6:$M$31,7,FALSE)</f>
        <v>#N/A</v>
      </c>
      <c r="J13" s="7" t="e">
        <f>VLOOKUP(A13,pivot!$A$6:$M$31,5,FALSE)</f>
        <v>#N/A</v>
      </c>
      <c r="K13" s="7" t="e">
        <f>VLOOKUP(A13,pivot!$A$6:$M$31,9,FALSE)</f>
        <v>#N/A</v>
      </c>
      <c r="L13" s="7" t="e">
        <f>VLOOKUP(A13,pivot!$A$6:$M$31,11,FALSE)</f>
        <v>#N/A</v>
      </c>
      <c r="M13" s="9" t="e">
        <f>(Table2[[#This Row],[P-im]]-Table2[[#This Row],[P-flower]])/(1-Table2[[#This Row],[P-flower]])</f>
        <v>#N/A</v>
      </c>
      <c r="N13" s="9" t="e">
        <f>(Table2[[#This Row],[P-ima]]-Table2[[#This Row],[P-flower]])/(1-Table2[[#This Row],[P-flower]])</f>
        <v>#N/A</v>
      </c>
      <c r="O13" s="9" t="e">
        <f>(Table2[[#This Row],[P-imf]]-Table2[[#This Row],[P-flower]])/(1-Table2[[#This Row],[P-flower]])</f>
        <v>#N/A</v>
      </c>
      <c r="P13" s="9" t="e">
        <f>(Table2[[#This Row],[P-imfa]]-Table2[[#This Row],[P-flower]])/(1-Table2[[#This Row],[P-flower]])</f>
        <v>#N/A</v>
      </c>
      <c r="Q13" s="10" t="e">
        <f>2*(Table2[[#This Row],[P-im]]*Table2[[#This Row],[R-im]])/(Table2[[#This Row],[R-im]]+Table2[[#This Row],[P-im]])</f>
        <v>#N/A</v>
      </c>
      <c r="R13" s="10" t="e">
        <f>2*(Table2[[#This Row],[R-ima]]*Table2[[#This Row],[P-ima]])/(Table2[[#This Row],[R-ima]]+Table2[[#This Row],[P-ima]])</f>
        <v>#N/A</v>
      </c>
      <c r="S13" s="10" t="e">
        <f>2*(Table2[[#This Row],[R-imf]]*Table2[[#This Row],[P-imf]])/(Table2[[#This Row],[R-imf]]+Table2[[#This Row],[P-imf]])</f>
        <v>#N/A</v>
      </c>
      <c r="T13" s="10" t="e">
        <f>2*(Table2[[#This Row],[R-imfa]]*Table2[[#This Row],[P-imfa]])/(Table2[[#This Row],[R-imfa]]+Table2[[#This Row],[P-imfa]])</f>
        <v>#N/A</v>
      </c>
      <c r="U13" s="12" t="e">
        <f>2*(Table2[[#This Row],[dp-im]]*Table2[[#This Row],[R-im]])/(Table2[[#This Row],[R-im]]+Table2[[#This Row],[dp-im]])</f>
        <v>#N/A</v>
      </c>
      <c r="V13" s="12" t="e">
        <f>2*(Table2[[#This Row],[R-ima]]*Table2[[#This Row],[dp-ima]])/(Table2[[#This Row],[R-ima]]+Table2[[#This Row],[dp-ima]])</f>
        <v>#N/A</v>
      </c>
      <c r="W13" s="12" t="e">
        <f>2*(Table2[[#This Row],[R-imf]]*Table2[[#This Row],[dp-imf]])/(Table2[[#This Row],[R-imf]]+Table2[[#This Row],[dp-imf]])</f>
        <v>#N/A</v>
      </c>
      <c r="X13" s="12" t="e">
        <f>2*(Table2[[#This Row],[R-imfa]]*Table2[[#This Row],[dp-imfa]])/(Table2[[#This Row],[R-imfa]]+Table2[[#This Row],[dp-imfa]])</f>
        <v>#N/A</v>
      </c>
    </row>
    <row r="14" spans="1:24" x14ac:dyDescent="0.25">
      <c r="A14" s="2" t="s">
        <v>13</v>
      </c>
      <c r="B14" s="2" t="s">
        <v>56</v>
      </c>
      <c r="C14" s="4"/>
      <c r="D14" s="6" t="e">
        <f>VLOOKUP(A14,pivot!$A$6:$M$31,6,FALSE)</f>
        <v>#N/A</v>
      </c>
      <c r="E14" s="6" t="e">
        <f>VLOOKUP(A14,pivot!$A$6:$M$31,4,FALSE)</f>
        <v>#N/A</v>
      </c>
      <c r="F14" s="6" t="e">
        <f>VLOOKUP(A14,pivot!$A$6:$M$31,8,FALSE)</f>
        <v>#N/A</v>
      </c>
      <c r="G14" s="6" t="e">
        <f>VLOOKUP(A14,pivot!$A$6:$M$31,10,FALSE)</f>
        <v>#N/A</v>
      </c>
      <c r="H14" s="7" t="e">
        <f>VLOOKUP(A14,pivot!$A$6:$M$31,3,FALSE)</f>
        <v>#N/A</v>
      </c>
      <c r="I14" s="7" t="e">
        <f>VLOOKUP(A14,pivot!$A$6:$M$31,7,FALSE)</f>
        <v>#N/A</v>
      </c>
      <c r="J14" s="7" t="e">
        <f>VLOOKUP(A14,pivot!$A$6:$M$31,5,FALSE)</f>
        <v>#N/A</v>
      </c>
      <c r="K14" s="7" t="e">
        <f>VLOOKUP(A14,pivot!$A$6:$M$31,9,FALSE)</f>
        <v>#N/A</v>
      </c>
      <c r="L14" s="7" t="e">
        <f>VLOOKUP(A14,pivot!$A$6:$M$31,11,FALSE)</f>
        <v>#N/A</v>
      </c>
      <c r="M14" s="9" t="e">
        <f>(Table2[[#This Row],[P-im]]-Table2[[#This Row],[P-flower]])/(1-Table2[[#This Row],[P-flower]])</f>
        <v>#N/A</v>
      </c>
      <c r="N14" s="9" t="e">
        <f>(Table2[[#This Row],[P-ima]]-Table2[[#This Row],[P-flower]])/(1-Table2[[#This Row],[P-flower]])</f>
        <v>#N/A</v>
      </c>
      <c r="O14" s="9" t="e">
        <f>(Table2[[#This Row],[P-imf]]-Table2[[#This Row],[P-flower]])/(1-Table2[[#This Row],[P-flower]])</f>
        <v>#N/A</v>
      </c>
      <c r="P14" s="9" t="e">
        <f>(Table2[[#This Row],[P-imfa]]-Table2[[#This Row],[P-flower]])/(1-Table2[[#This Row],[P-flower]])</f>
        <v>#N/A</v>
      </c>
      <c r="Q14" s="10" t="e">
        <f>2*(Table2[[#This Row],[P-im]]*Table2[[#This Row],[R-im]])/(Table2[[#This Row],[R-im]]+Table2[[#This Row],[P-im]])</f>
        <v>#N/A</v>
      </c>
      <c r="R14" s="10" t="e">
        <f>2*(Table2[[#This Row],[R-ima]]*Table2[[#This Row],[P-ima]])/(Table2[[#This Row],[R-ima]]+Table2[[#This Row],[P-ima]])</f>
        <v>#N/A</v>
      </c>
      <c r="S14" s="10" t="e">
        <f>2*(Table2[[#This Row],[R-imf]]*Table2[[#This Row],[P-imf]])/(Table2[[#This Row],[R-imf]]+Table2[[#This Row],[P-imf]])</f>
        <v>#N/A</v>
      </c>
      <c r="T14" s="10" t="e">
        <f>2*(Table2[[#This Row],[R-imfa]]*Table2[[#This Row],[P-imfa]])/(Table2[[#This Row],[R-imfa]]+Table2[[#This Row],[P-imfa]])</f>
        <v>#N/A</v>
      </c>
      <c r="U14" s="12" t="e">
        <f>2*(Table2[[#This Row],[dp-im]]*Table2[[#This Row],[R-im]])/(Table2[[#This Row],[R-im]]+Table2[[#This Row],[dp-im]])</f>
        <v>#N/A</v>
      </c>
      <c r="V14" s="12" t="e">
        <f>2*(Table2[[#This Row],[R-ima]]*Table2[[#This Row],[dp-ima]])/(Table2[[#This Row],[R-ima]]+Table2[[#This Row],[dp-ima]])</f>
        <v>#N/A</v>
      </c>
      <c r="W14" s="12" t="e">
        <f>2*(Table2[[#This Row],[R-imf]]*Table2[[#This Row],[dp-imf]])/(Table2[[#This Row],[R-imf]]+Table2[[#This Row],[dp-imf]])</f>
        <v>#N/A</v>
      </c>
      <c r="X14" s="12" t="e">
        <f>2*(Table2[[#This Row],[R-imfa]]*Table2[[#This Row],[dp-imfa]])/(Table2[[#This Row],[R-imfa]]+Table2[[#This Row],[dp-imfa]])</f>
        <v>#N/A</v>
      </c>
    </row>
    <row r="15" spans="1:24" x14ac:dyDescent="0.25">
      <c r="A15" s="2" t="s">
        <v>9</v>
      </c>
      <c r="B15" s="2" t="s">
        <v>56</v>
      </c>
      <c r="C15" s="4">
        <v>12</v>
      </c>
      <c r="D15" s="6" t="e">
        <f>VLOOKUP(A15,pivot!$A$6:$M$31,6,FALSE)</f>
        <v>#N/A</v>
      </c>
      <c r="E15" s="6" t="e">
        <f>VLOOKUP(A15,pivot!$A$6:$M$31,4,FALSE)</f>
        <v>#N/A</v>
      </c>
      <c r="F15" s="6" t="e">
        <f>VLOOKUP(A15,pivot!$A$6:$M$31,8,FALSE)</f>
        <v>#N/A</v>
      </c>
      <c r="G15" s="6" t="e">
        <f>VLOOKUP(A15,pivot!$A$6:$M$31,10,FALSE)</f>
        <v>#N/A</v>
      </c>
      <c r="H15" s="7" t="e">
        <f>VLOOKUP(A15,pivot!$A$6:$M$31,3,FALSE)</f>
        <v>#N/A</v>
      </c>
      <c r="I15" s="7" t="e">
        <f>VLOOKUP(A15,pivot!$A$6:$M$31,7,FALSE)</f>
        <v>#N/A</v>
      </c>
      <c r="J15" s="7" t="e">
        <f>VLOOKUP(A15,pivot!$A$6:$M$31,5,FALSE)</f>
        <v>#N/A</v>
      </c>
      <c r="K15" s="7" t="e">
        <f>VLOOKUP(A15,pivot!$A$6:$M$31,9,FALSE)</f>
        <v>#N/A</v>
      </c>
      <c r="L15" s="7" t="e">
        <f>VLOOKUP(A15,pivot!$A$6:$M$31,11,FALSE)</f>
        <v>#N/A</v>
      </c>
      <c r="M15" s="9" t="e">
        <f>(Table2[[#This Row],[P-im]]-Table2[[#This Row],[P-flower]])/(1-Table2[[#This Row],[P-flower]])</f>
        <v>#N/A</v>
      </c>
      <c r="N15" s="9" t="e">
        <f>(Table2[[#This Row],[P-ima]]-Table2[[#This Row],[P-flower]])/(1-Table2[[#This Row],[P-flower]])</f>
        <v>#N/A</v>
      </c>
      <c r="O15" s="9" t="e">
        <f>(Table2[[#This Row],[P-imf]]-Table2[[#This Row],[P-flower]])/(1-Table2[[#This Row],[P-flower]])</f>
        <v>#N/A</v>
      </c>
      <c r="P15" s="9" t="e">
        <f>(Table2[[#This Row],[P-imfa]]-Table2[[#This Row],[P-flower]])/(1-Table2[[#This Row],[P-flower]])</f>
        <v>#N/A</v>
      </c>
      <c r="Q15" s="10" t="e">
        <f>2*(Table2[[#This Row],[P-im]]*Table2[[#This Row],[R-im]])/(Table2[[#This Row],[R-im]]+Table2[[#This Row],[P-im]])</f>
        <v>#N/A</v>
      </c>
      <c r="R15" s="10" t="e">
        <f>2*(Table2[[#This Row],[R-ima]]*Table2[[#This Row],[P-ima]])/(Table2[[#This Row],[R-ima]]+Table2[[#This Row],[P-ima]])</f>
        <v>#N/A</v>
      </c>
      <c r="S15" s="10" t="e">
        <f>2*(Table2[[#This Row],[R-imf]]*Table2[[#This Row],[P-imf]])/(Table2[[#This Row],[R-imf]]+Table2[[#This Row],[P-imf]])</f>
        <v>#N/A</v>
      </c>
      <c r="T15" s="10" t="e">
        <f>2*(Table2[[#This Row],[R-imfa]]*Table2[[#This Row],[P-imfa]])/(Table2[[#This Row],[R-imfa]]+Table2[[#This Row],[P-imfa]])</f>
        <v>#N/A</v>
      </c>
      <c r="U15" s="12" t="e">
        <f>2*(Table2[[#This Row],[dp-im]]*Table2[[#This Row],[R-im]])/(Table2[[#This Row],[R-im]]+Table2[[#This Row],[dp-im]])</f>
        <v>#N/A</v>
      </c>
      <c r="V15" s="12" t="e">
        <f>2*(Table2[[#This Row],[R-ima]]*Table2[[#This Row],[dp-ima]])/(Table2[[#This Row],[R-ima]]+Table2[[#This Row],[dp-ima]])</f>
        <v>#N/A</v>
      </c>
      <c r="W15" s="12" t="e">
        <f>2*(Table2[[#This Row],[R-imf]]*Table2[[#This Row],[dp-imf]])/(Table2[[#This Row],[R-imf]]+Table2[[#This Row],[dp-imf]])</f>
        <v>#N/A</v>
      </c>
      <c r="X15" s="12" t="e">
        <f>2*(Table2[[#This Row],[R-imfa]]*Table2[[#This Row],[dp-imfa]])/(Table2[[#This Row],[R-imfa]]+Table2[[#This Row],[dp-imfa]])</f>
        <v>#N/A</v>
      </c>
    </row>
    <row r="16" spans="1:24" x14ac:dyDescent="0.25">
      <c r="A16" s="2" t="s">
        <v>4</v>
      </c>
      <c r="B16" s="2" t="s">
        <v>56</v>
      </c>
      <c r="C16" s="4">
        <v>11</v>
      </c>
      <c r="D16" s="6" t="e">
        <f>VLOOKUP(A16,pivot!$A$6:$M$31,6,FALSE)</f>
        <v>#N/A</v>
      </c>
      <c r="E16" s="6" t="e">
        <f>VLOOKUP(A16,pivot!$A$6:$M$31,4,FALSE)</f>
        <v>#N/A</v>
      </c>
      <c r="F16" s="6" t="e">
        <f>VLOOKUP(A16,pivot!$A$6:$M$31,8,FALSE)</f>
        <v>#N/A</v>
      </c>
      <c r="G16" s="6" t="e">
        <f>VLOOKUP(A16,pivot!$A$6:$M$31,10,FALSE)</f>
        <v>#N/A</v>
      </c>
      <c r="H16" s="7" t="e">
        <f>VLOOKUP(A16,pivot!$A$6:$M$31,3,FALSE)</f>
        <v>#N/A</v>
      </c>
      <c r="I16" s="7" t="e">
        <f>VLOOKUP(A16,pivot!$A$6:$M$31,7,FALSE)</f>
        <v>#N/A</v>
      </c>
      <c r="J16" s="7" t="e">
        <f>VLOOKUP(A16,pivot!$A$6:$M$31,5,FALSE)</f>
        <v>#N/A</v>
      </c>
      <c r="K16" s="7" t="e">
        <f>VLOOKUP(A16,pivot!$A$6:$M$31,9,FALSE)</f>
        <v>#N/A</v>
      </c>
      <c r="L16" s="7" t="e">
        <f>VLOOKUP(A16,pivot!$A$6:$M$31,11,FALSE)</f>
        <v>#N/A</v>
      </c>
      <c r="M16" s="9" t="e">
        <f>(Table2[[#This Row],[P-im]]-Table2[[#This Row],[P-flower]])/(1-Table2[[#This Row],[P-flower]])</f>
        <v>#N/A</v>
      </c>
      <c r="N16" s="9" t="e">
        <f>(Table2[[#This Row],[P-ima]]-Table2[[#This Row],[P-flower]])/(1-Table2[[#This Row],[P-flower]])</f>
        <v>#N/A</v>
      </c>
      <c r="O16" s="9" t="e">
        <f>(Table2[[#This Row],[P-imf]]-Table2[[#This Row],[P-flower]])/(1-Table2[[#This Row],[P-flower]])</f>
        <v>#N/A</v>
      </c>
      <c r="P16" s="9" t="e">
        <f>(Table2[[#This Row],[P-imfa]]-Table2[[#This Row],[P-flower]])/(1-Table2[[#This Row],[P-flower]])</f>
        <v>#N/A</v>
      </c>
      <c r="Q16" s="10" t="e">
        <f>2*(Table2[[#This Row],[P-im]]*Table2[[#This Row],[R-im]])/(Table2[[#This Row],[R-im]]+Table2[[#This Row],[P-im]])</f>
        <v>#N/A</v>
      </c>
      <c r="R16" s="10" t="e">
        <f>2*(Table2[[#This Row],[R-ima]]*Table2[[#This Row],[P-ima]])/(Table2[[#This Row],[R-ima]]+Table2[[#This Row],[P-ima]])</f>
        <v>#N/A</v>
      </c>
      <c r="S16" s="10" t="e">
        <f>2*(Table2[[#This Row],[R-imf]]*Table2[[#This Row],[P-imf]])/(Table2[[#This Row],[R-imf]]+Table2[[#This Row],[P-imf]])</f>
        <v>#N/A</v>
      </c>
      <c r="T16" s="10" t="e">
        <f>2*(Table2[[#This Row],[R-imfa]]*Table2[[#This Row],[P-imfa]])/(Table2[[#This Row],[R-imfa]]+Table2[[#This Row],[P-imfa]])</f>
        <v>#N/A</v>
      </c>
      <c r="U16" s="12" t="e">
        <f>2*(Table2[[#This Row],[dp-im]]*Table2[[#This Row],[R-im]])/(Table2[[#This Row],[R-im]]+Table2[[#This Row],[dp-im]])</f>
        <v>#N/A</v>
      </c>
      <c r="V16" s="12" t="e">
        <f>2*(Table2[[#This Row],[R-ima]]*Table2[[#This Row],[dp-ima]])/(Table2[[#This Row],[R-ima]]+Table2[[#This Row],[dp-ima]])</f>
        <v>#N/A</v>
      </c>
      <c r="W16" s="12" t="e">
        <f>2*(Table2[[#This Row],[R-imf]]*Table2[[#This Row],[dp-imf]])/(Table2[[#This Row],[R-imf]]+Table2[[#This Row],[dp-imf]])</f>
        <v>#N/A</v>
      </c>
      <c r="X16" s="12" t="e">
        <f>2*(Table2[[#This Row],[R-imfa]]*Table2[[#This Row],[dp-imfa]])/(Table2[[#This Row],[R-imfa]]+Table2[[#This Row],[dp-imfa]])</f>
        <v>#N/A</v>
      </c>
    </row>
    <row r="17" spans="1:24" x14ac:dyDescent="0.25">
      <c r="A17" s="2" t="s">
        <v>20</v>
      </c>
      <c r="B17" s="2" t="s">
        <v>56</v>
      </c>
      <c r="C17" s="4" t="s">
        <v>57</v>
      </c>
      <c r="D17" s="6">
        <f>VLOOKUP(A17,pivot!$A$6:$M$31,6,FALSE)</f>
        <v>1</v>
      </c>
      <c r="E17" s="6">
        <f>VLOOKUP(A17,pivot!$A$6:$M$31,4,FALSE)</f>
        <v>1</v>
      </c>
      <c r="F17" s="6">
        <f>VLOOKUP(A17,pivot!$A$6:$M$31,8,FALSE)</f>
        <v>0.97674318499217005</v>
      </c>
      <c r="G17" s="6">
        <f>VLOOKUP(A17,pivot!$A$6:$M$31,10,FALSE)</f>
        <v>0.97778405186398798</v>
      </c>
      <c r="H17" s="7">
        <f>VLOOKUP(A17,pivot!$A$6:$M$31,3,FALSE)</f>
        <v>0.497273257239846</v>
      </c>
      <c r="I17" s="7">
        <f>VLOOKUP(A17,pivot!$A$6:$M$31,7,FALSE)</f>
        <v>0.558358570355457</v>
      </c>
      <c r="J17" s="7">
        <f>VLOOKUP(A17,pivot!$A$6:$M$31,5,FALSE)</f>
        <v>0.78421734092212103</v>
      </c>
      <c r="K17" s="7">
        <f>VLOOKUP(A17,pivot!$A$6:$M$31,9,FALSE)</f>
        <v>0.81434104595095202</v>
      </c>
      <c r="L17" s="7">
        <f>VLOOKUP(A17,pivot!$A$6:$M$31,11,FALSE)</f>
        <v>0.81437169732624204</v>
      </c>
      <c r="M17" s="9">
        <f>(Table2[[#This Row],[P-im]]-Table2[[#This Row],[P-flower]])/(1-Table2[[#This Row],[P-flower]])</f>
        <v>0.12150798419879205</v>
      </c>
      <c r="N17" s="9">
        <f>(Table2[[#This Row],[P-ima]]-Table2[[#This Row],[P-flower]])/(1-Table2[[#This Row],[P-flower]])</f>
        <v>0.57077545170333854</v>
      </c>
      <c r="O17" s="9">
        <f>(Table2[[#This Row],[P-imf]]-Table2[[#This Row],[P-flower]])/(1-Table2[[#This Row],[P-flower]])</f>
        <v>0.6306960854524819</v>
      </c>
      <c r="P17" s="9">
        <f>(Table2[[#This Row],[P-imfa]]-Table2[[#This Row],[P-flower]])/(1-Table2[[#This Row],[P-flower]])</f>
        <v>0.63075705570268525</v>
      </c>
      <c r="Q17" s="10">
        <f>2*(Table2[[#This Row],[P-im]]*Table2[[#This Row],[R-im]])/(Table2[[#This Row],[R-im]]+Table2[[#This Row],[P-im]])</f>
        <v>0.71659832464372697</v>
      </c>
      <c r="R17" s="10">
        <f>2*(Table2[[#This Row],[R-ima]]*Table2[[#This Row],[P-ima]])/(Table2[[#This Row],[R-ima]]+Table2[[#This Row],[P-ima]])</f>
        <v>0.87906032851000204</v>
      </c>
      <c r="S17" s="10">
        <f>2*(Table2[[#This Row],[R-imf]]*Table2[[#This Row],[P-imf]])/(Table2[[#This Row],[R-imf]]+Table2[[#This Row],[P-imf]])</f>
        <v>0.88817940904226178</v>
      </c>
      <c r="T17" s="10">
        <f>2*(Table2[[#This Row],[R-imfa]]*Table2[[#This Row],[P-imfa]])/(Table2[[#This Row],[R-imfa]]+Table2[[#This Row],[P-imfa]])</f>
        <v>0.88862774152837809</v>
      </c>
      <c r="U17" s="12">
        <f>2*(Table2[[#This Row],[dp-im]]*Table2[[#This Row],[R-im]])/(Table2[[#This Row],[R-im]]+Table2[[#This Row],[dp-im]])</f>
        <v>0.21668679298007432</v>
      </c>
      <c r="V17" s="12">
        <f>2*(Table2[[#This Row],[R-ima]]*Table2[[#This Row],[dp-ima]])/(Table2[[#This Row],[R-ima]]+Table2[[#This Row],[dp-ima]])</f>
        <v>0.72674353432808414</v>
      </c>
      <c r="W17" s="12">
        <f>2*(Table2[[#This Row],[R-imf]]*Table2[[#This Row],[dp-imf]])/(Table2[[#This Row],[R-imf]]+Table2[[#This Row],[dp-imf]])</f>
        <v>0.76647138662544256</v>
      </c>
      <c r="X17" s="12">
        <f>2*(Table2[[#This Row],[R-imfa]]*Table2[[#This Row],[dp-imfa]])/(Table2[[#This Row],[R-imfa]]+Table2[[#This Row],[dp-imfa]])</f>
        <v>0.76683671528886566</v>
      </c>
    </row>
    <row r="18" spans="1:24" x14ac:dyDescent="0.25">
      <c r="A18" s="2" t="s">
        <v>32</v>
      </c>
      <c r="B18" s="2" t="s">
        <v>56</v>
      </c>
      <c r="C18" s="4" t="s">
        <v>57</v>
      </c>
      <c r="D18" s="6">
        <f>VLOOKUP(A18,pivot!$A$6:$M$31,6,FALSE)</f>
        <v>1</v>
      </c>
      <c r="E18" s="6">
        <f>VLOOKUP(A18,pivot!$A$6:$M$31,4,FALSE)</f>
        <v>1</v>
      </c>
      <c r="F18" s="6">
        <f>VLOOKUP(A18,pivot!$A$6:$M$31,8,FALSE)</f>
        <v>0.97674318499217005</v>
      </c>
      <c r="G18" s="6">
        <f>VLOOKUP(A18,pivot!$A$6:$M$31,10,FALSE)</f>
        <v>0.97778405186398798</v>
      </c>
      <c r="H18" s="7">
        <f>VLOOKUP(A18,pivot!$A$6:$M$31,3,FALSE)</f>
        <v>0.497273257239846</v>
      </c>
      <c r="I18" s="7">
        <f>VLOOKUP(A18,pivot!$A$6:$M$31,7,FALSE)</f>
        <v>0.558358570355457</v>
      </c>
      <c r="J18" s="7">
        <f>VLOOKUP(A18,pivot!$A$6:$M$31,5,FALSE)</f>
        <v>0.78421734092212103</v>
      </c>
      <c r="K18" s="7">
        <f>VLOOKUP(A18,pivot!$A$6:$M$31,9,FALSE)</f>
        <v>0.81434104595095202</v>
      </c>
      <c r="L18" s="7">
        <f>VLOOKUP(A18,pivot!$A$6:$M$31,11,FALSE)</f>
        <v>0.81437169732624204</v>
      </c>
      <c r="M18" s="9">
        <f>(Table2[[#This Row],[P-im]]-Table2[[#This Row],[P-flower]])/(1-Table2[[#This Row],[P-flower]])</f>
        <v>0.12150798419879205</v>
      </c>
      <c r="N18" s="9">
        <f>(Table2[[#This Row],[P-ima]]-Table2[[#This Row],[P-flower]])/(1-Table2[[#This Row],[P-flower]])</f>
        <v>0.57077545170333854</v>
      </c>
      <c r="O18" s="9">
        <f>(Table2[[#This Row],[P-imf]]-Table2[[#This Row],[P-flower]])/(1-Table2[[#This Row],[P-flower]])</f>
        <v>0.6306960854524819</v>
      </c>
      <c r="P18" s="9">
        <f>(Table2[[#This Row],[P-imfa]]-Table2[[#This Row],[P-flower]])/(1-Table2[[#This Row],[P-flower]])</f>
        <v>0.63075705570268525</v>
      </c>
      <c r="Q18" s="10">
        <f>2*(Table2[[#This Row],[P-im]]*Table2[[#This Row],[R-im]])/(Table2[[#This Row],[R-im]]+Table2[[#This Row],[P-im]])</f>
        <v>0.71659832464372697</v>
      </c>
      <c r="R18" s="10">
        <f>2*(Table2[[#This Row],[R-ima]]*Table2[[#This Row],[P-ima]])/(Table2[[#This Row],[R-ima]]+Table2[[#This Row],[P-ima]])</f>
        <v>0.87906032851000204</v>
      </c>
      <c r="S18" s="10">
        <f>2*(Table2[[#This Row],[R-imf]]*Table2[[#This Row],[P-imf]])/(Table2[[#This Row],[R-imf]]+Table2[[#This Row],[P-imf]])</f>
        <v>0.88817940904226178</v>
      </c>
      <c r="T18" s="10">
        <f>2*(Table2[[#This Row],[R-imfa]]*Table2[[#This Row],[P-imfa]])/(Table2[[#This Row],[R-imfa]]+Table2[[#This Row],[P-imfa]])</f>
        <v>0.88862774152837809</v>
      </c>
      <c r="U18" s="12">
        <f>2*(Table2[[#This Row],[dp-im]]*Table2[[#This Row],[R-im]])/(Table2[[#This Row],[R-im]]+Table2[[#This Row],[dp-im]])</f>
        <v>0.21668679298007432</v>
      </c>
      <c r="V18" s="12">
        <f>2*(Table2[[#This Row],[R-ima]]*Table2[[#This Row],[dp-ima]])/(Table2[[#This Row],[R-ima]]+Table2[[#This Row],[dp-ima]])</f>
        <v>0.72674353432808414</v>
      </c>
      <c r="W18" s="12">
        <f>2*(Table2[[#This Row],[R-imf]]*Table2[[#This Row],[dp-imf]])/(Table2[[#This Row],[R-imf]]+Table2[[#This Row],[dp-imf]])</f>
        <v>0.76647138662544256</v>
      </c>
      <c r="X18" s="12">
        <f>2*(Table2[[#This Row],[R-imfa]]*Table2[[#This Row],[dp-imfa]])/(Table2[[#This Row],[R-imfa]]+Table2[[#This Row],[dp-imfa]])</f>
        <v>0.76683671528886566</v>
      </c>
    </row>
    <row r="19" spans="1:24" x14ac:dyDescent="0.25">
      <c r="A19" s="2" t="s">
        <v>21</v>
      </c>
      <c r="B19" s="2" t="s">
        <v>56</v>
      </c>
      <c r="C19" s="4" t="s">
        <v>58</v>
      </c>
      <c r="D19" s="6">
        <f>VLOOKUP(A19,pivot!$A$6:$M$31,6,FALSE)</f>
        <v>1</v>
      </c>
      <c r="E19" s="6">
        <f>VLOOKUP(A19,pivot!$A$6:$M$31,4,FALSE)</f>
        <v>1</v>
      </c>
      <c r="F19" s="6">
        <f>VLOOKUP(A19,pivot!$A$6:$M$31,8,FALSE)</f>
        <v>0.79398979591836705</v>
      </c>
      <c r="G19" s="6">
        <f>VLOOKUP(A19,pivot!$A$6:$M$31,10,FALSE)</f>
        <v>0.75444047619047505</v>
      </c>
      <c r="H19" s="7">
        <f>VLOOKUP(A19,pivot!$A$6:$M$31,3,FALSE)</f>
        <v>0.46955947372272</v>
      </c>
      <c r="I19" s="7">
        <f>VLOOKUP(A19,pivot!$A$6:$M$31,7,FALSE)</f>
        <v>0.46955947372272</v>
      </c>
      <c r="J19" s="7">
        <f>VLOOKUP(A19,pivot!$A$6:$M$31,5,FALSE)</f>
        <v>0.58004781078723999</v>
      </c>
      <c r="K19" s="7">
        <f>VLOOKUP(A19,pivot!$A$6:$M$31,9,FALSE)</f>
        <v>0.83186154110535304</v>
      </c>
      <c r="L19" s="7">
        <f>VLOOKUP(A19,pivot!$A$6:$M$31,11,FALSE)</f>
        <v>0.83303351356058497</v>
      </c>
      <c r="M19" s="9">
        <f>(Table2[[#This Row],[P-im]]-Table2[[#This Row],[P-flower]])/(1-Table2[[#This Row],[P-flower]])</f>
        <v>0</v>
      </c>
      <c r="N19" s="9">
        <f>(Table2[[#This Row],[P-ima]]-Table2[[#This Row],[P-flower]])/(1-Table2[[#This Row],[P-flower]])</f>
        <v>0.2082954291595055</v>
      </c>
      <c r="O19" s="9">
        <f>(Table2[[#This Row],[P-imf]]-Table2[[#This Row],[P-flower]])/(1-Table2[[#This Row],[P-flower]])</f>
        <v>0.68302109178069281</v>
      </c>
      <c r="P19" s="9">
        <f>(Table2[[#This Row],[P-imfa]]-Table2[[#This Row],[P-flower]])/(1-Table2[[#This Row],[P-flower]])</f>
        <v>0.68523052412451657</v>
      </c>
      <c r="Q19" s="10">
        <f>2*(Table2[[#This Row],[P-im]]*Table2[[#This Row],[R-im]])/(Table2[[#This Row],[R-im]]+Table2[[#This Row],[P-im]])</f>
        <v>0.63904793527440129</v>
      </c>
      <c r="R19" s="10">
        <f>2*(Table2[[#This Row],[R-ima]]*Table2[[#This Row],[P-ima]])/(Table2[[#This Row],[R-ima]]+Table2[[#This Row],[P-ima]])</f>
        <v>0.73421551781808181</v>
      </c>
      <c r="S19" s="10">
        <f>2*(Table2[[#This Row],[R-imf]]*Table2[[#This Row],[P-imf]])/(Table2[[#This Row],[R-imf]]+Table2[[#This Row],[P-imf]])</f>
        <v>0.8124845860306863</v>
      </c>
      <c r="T19" s="10">
        <f>2*(Table2[[#This Row],[R-imfa]]*Table2[[#This Row],[P-imfa]])/(Table2[[#This Row],[R-imfa]]+Table2[[#This Row],[P-imfa]])</f>
        <v>0.79179149354355927</v>
      </c>
      <c r="U19" s="12">
        <f>2*(Table2[[#This Row],[dp-im]]*Table2[[#This Row],[R-im]])/(Table2[[#This Row],[R-im]]+Table2[[#This Row],[dp-im]])</f>
        <v>0</v>
      </c>
      <c r="V19" s="12">
        <f>2*(Table2[[#This Row],[R-ima]]*Table2[[#This Row],[dp-ima]])/(Table2[[#This Row],[R-ima]]+Table2[[#This Row],[dp-ima]])</f>
        <v>0.34477566352195266</v>
      </c>
      <c r="W19" s="12">
        <f>2*(Table2[[#This Row],[R-imf]]*Table2[[#This Row],[dp-imf]])/(Table2[[#This Row],[R-imf]]+Table2[[#This Row],[dp-imf]])</f>
        <v>0.73433687156595717</v>
      </c>
      <c r="X19" s="12">
        <f>2*(Table2[[#This Row],[R-imfa]]*Table2[[#This Row],[dp-imfa]])/(Table2[[#This Row],[R-imfa]]+Table2[[#This Row],[dp-imfa]])</f>
        <v>0.71817191956723447</v>
      </c>
    </row>
    <row r="20" spans="1:24" x14ac:dyDescent="0.25">
      <c r="A20" s="2" t="s">
        <v>33</v>
      </c>
      <c r="B20" s="2" t="s">
        <v>56</v>
      </c>
      <c r="C20" s="4" t="s">
        <v>58</v>
      </c>
      <c r="D20" s="6">
        <f>VLOOKUP(A20,pivot!$A$6:$M$31,6,FALSE)</f>
        <v>1</v>
      </c>
      <c r="E20" s="6">
        <f>VLOOKUP(A20,pivot!$A$6:$M$31,4,FALSE)</f>
        <v>1</v>
      </c>
      <c r="F20" s="6">
        <f>VLOOKUP(A20,pivot!$A$6:$M$31,8,FALSE)</f>
        <v>0.79398979591836705</v>
      </c>
      <c r="G20" s="6">
        <f>VLOOKUP(A20,pivot!$A$6:$M$31,10,FALSE)</f>
        <v>0.75444047619047505</v>
      </c>
      <c r="H20" s="7">
        <f>VLOOKUP(A20,pivot!$A$6:$M$31,3,FALSE)</f>
        <v>0.46955947372272</v>
      </c>
      <c r="I20" s="7">
        <f>VLOOKUP(A20,pivot!$A$6:$M$31,7,FALSE)</f>
        <v>0.46955947372272</v>
      </c>
      <c r="J20" s="7">
        <f>VLOOKUP(A20,pivot!$A$6:$M$31,5,FALSE)</f>
        <v>0.58129056222874198</v>
      </c>
      <c r="K20" s="7">
        <f>VLOOKUP(A20,pivot!$A$6:$M$31,9,FALSE)</f>
        <v>0.83186154110535304</v>
      </c>
      <c r="L20" s="7">
        <f>VLOOKUP(A20,pivot!$A$6:$M$31,11,FALSE)</f>
        <v>0.83303351356058497</v>
      </c>
      <c r="M20" s="9">
        <f>(Table2[[#This Row],[P-im]]-Table2[[#This Row],[P-flower]])/(1-Table2[[#This Row],[P-flower]])</f>
        <v>0</v>
      </c>
      <c r="N20" s="9">
        <f>(Table2[[#This Row],[P-ima]]-Table2[[#This Row],[P-flower]])/(1-Table2[[#This Row],[P-flower]])</f>
        <v>0.2106382958522596</v>
      </c>
      <c r="O20" s="9">
        <f>(Table2[[#This Row],[P-imf]]-Table2[[#This Row],[P-flower]])/(1-Table2[[#This Row],[P-flower]])</f>
        <v>0.68302109178069281</v>
      </c>
      <c r="P20" s="9">
        <f>(Table2[[#This Row],[P-imfa]]-Table2[[#This Row],[P-flower]])/(1-Table2[[#This Row],[P-flower]])</f>
        <v>0.68523052412451657</v>
      </c>
      <c r="Q20" s="10">
        <f>2*(Table2[[#This Row],[P-im]]*Table2[[#This Row],[R-im]])/(Table2[[#This Row],[R-im]]+Table2[[#This Row],[P-im]])</f>
        <v>0.63904793527440129</v>
      </c>
      <c r="R20" s="10">
        <f>2*(Table2[[#This Row],[R-ima]]*Table2[[#This Row],[P-ima]])/(Table2[[#This Row],[R-ima]]+Table2[[#This Row],[P-ima]])</f>
        <v>0.7352103100007692</v>
      </c>
      <c r="S20" s="10">
        <f>2*(Table2[[#This Row],[R-imf]]*Table2[[#This Row],[P-imf]])/(Table2[[#This Row],[R-imf]]+Table2[[#This Row],[P-imf]])</f>
        <v>0.8124845860306863</v>
      </c>
      <c r="T20" s="10">
        <f>2*(Table2[[#This Row],[R-imfa]]*Table2[[#This Row],[P-imfa]])/(Table2[[#This Row],[R-imfa]]+Table2[[#This Row],[P-imfa]])</f>
        <v>0.79179149354355927</v>
      </c>
      <c r="U20" s="12">
        <f>2*(Table2[[#This Row],[dp-im]]*Table2[[#This Row],[R-im]])/(Table2[[#This Row],[R-im]]+Table2[[#This Row],[dp-im]])</f>
        <v>0</v>
      </c>
      <c r="V20" s="12">
        <f>2*(Table2[[#This Row],[R-ima]]*Table2[[#This Row],[dp-ima]])/(Table2[[#This Row],[R-ima]]+Table2[[#This Row],[dp-ima]])</f>
        <v>0.34797890761249278</v>
      </c>
      <c r="W20" s="12">
        <f>2*(Table2[[#This Row],[R-imf]]*Table2[[#This Row],[dp-imf]])/(Table2[[#This Row],[R-imf]]+Table2[[#This Row],[dp-imf]])</f>
        <v>0.73433687156595717</v>
      </c>
      <c r="X20" s="12">
        <f>2*(Table2[[#This Row],[R-imfa]]*Table2[[#This Row],[dp-imfa]])/(Table2[[#This Row],[R-imfa]]+Table2[[#This Row],[dp-imfa]])</f>
        <v>0.71817191956723447</v>
      </c>
    </row>
    <row r="21" spans="1:24" x14ac:dyDescent="0.25">
      <c r="A21" s="2" t="s">
        <v>25</v>
      </c>
      <c r="B21" s="2" t="s">
        <v>55</v>
      </c>
      <c r="C21" s="4">
        <v>14</v>
      </c>
      <c r="D21" s="6">
        <f>VLOOKUP(A21,pivot!$A$6:$M$31,6,FALSE)</f>
        <v>1</v>
      </c>
      <c r="E21" s="6">
        <f>VLOOKUP(A21,pivot!$A$6:$M$31,4,FALSE)</f>
        <v>1</v>
      </c>
      <c r="F21" s="6">
        <f>VLOOKUP(A21,pivot!$A$6:$M$31,8,FALSE)</f>
        <v>1</v>
      </c>
      <c r="G21" s="6">
        <f>VLOOKUP(A21,pivot!$A$6:$M$31,10,FALSE)</f>
        <v>1</v>
      </c>
      <c r="H21" s="7">
        <f>VLOOKUP(A21,pivot!$A$6:$M$31,3,FALSE)</f>
        <v>1</v>
      </c>
      <c r="I21" s="7">
        <f>VLOOKUP(A21,pivot!$A$6:$M$31,7,FALSE)</f>
        <v>1</v>
      </c>
      <c r="J21" s="7">
        <f>VLOOKUP(A21,pivot!$A$6:$M$31,5,FALSE)</f>
        <v>1</v>
      </c>
      <c r="K21" s="7">
        <f>VLOOKUP(A21,pivot!$A$6:$M$31,9,FALSE)</f>
        <v>1</v>
      </c>
      <c r="L21" s="7">
        <f>VLOOKUP(A21,pivot!$A$6:$M$31,11,FALSE)</f>
        <v>1</v>
      </c>
      <c r="M21" s="9" t="e">
        <f>(Table2[[#This Row],[P-im]]-Table2[[#This Row],[P-flower]])/(1-Table2[[#This Row],[P-flower]])</f>
        <v>#DIV/0!</v>
      </c>
      <c r="N21" s="9" t="e">
        <f>(Table2[[#This Row],[P-ima]]-Table2[[#This Row],[P-flower]])/(1-Table2[[#This Row],[P-flower]])</f>
        <v>#DIV/0!</v>
      </c>
      <c r="O21" s="9" t="e">
        <f>(Table2[[#This Row],[P-imf]]-Table2[[#This Row],[P-flower]])/(1-Table2[[#This Row],[P-flower]])</f>
        <v>#DIV/0!</v>
      </c>
      <c r="P21" s="9" t="e">
        <f>(Table2[[#This Row],[P-imfa]]-Table2[[#This Row],[P-flower]])/(1-Table2[[#This Row],[P-flower]])</f>
        <v>#DIV/0!</v>
      </c>
      <c r="Q21" s="10">
        <f>2*(Table2[[#This Row],[P-im]]*Table2[[#This Row],[R-im]])/(Table2[[#This Row],[R-im]]+Table2[[#This Row],[P-im]])</f>
        <v>1</v>
      </c>
      <c r="R21" s="10">
        <f>2*(Table2[[#This Row],[R-ima]]*Table2[[#This Row],[P-ima]])/(Table2[[#This Row],[R-ima]]+Table2[[#This Row],[P-ima]])</f>
        <v>1</v>
      </c>
      <c r="S21" s="10">
        <f>2*(Table2[[#This Row],[R-imf]]*Table2[[#This Row],[P-imf]])/(Table2[[#This Row],[R-imf]]+Table2[[#This Row],[P-imf]])</f>
        <v>1</v>
      </c>
      <c r="T21" s="10">
        <f>2*(Table2[[#This Row],[R-imfa]]*Table2[[#This Row],[P-imfa]])/(Table2[[#This Row],[R-imfa]]+Table2[[#This Row],[P-imfa]])</f>
        <v>1</v>
      </c>
      <c r="U21" s="12" t="e">
        <f>2*(Table2[[#This Row],[dp-im]]*Table2[[#This Row],[R-im]])/(Table2[[#This Row],[R-im]]+Table2[[#This Row],[dp-im]])</f>
        <v>#DIV/0!</v>
      </c>
      <c r="V21" s="12" t="e">
        <f>2*(Table2[[#This Row],[R-ima]]*Table2[[#This Row],[dp-ima]])/(Table2[[#This Row],[R-ima]]+Table2[[#This Row],[dp-ima]])</f>
        <v>#DIV/0!</v>
      </c>
      <c r="W21" s="12" t="e">
        <f>2*(Table2[[#This Row],[R-imf]]*Table2[[#This Row],[dp-imf]])/(Table2[[#This Row],[R-imf]]+Table2[[#This Row],[dp-imf]])</f>
        <v>#DIV/0!</v>
      </c>
      <c r="X21" s="12" t="e">
        <f>2*(Table2[[#This Row],[R-imfa]]*Table2[[#This Row],[dp-imfa]])/(Table2[[#This Row],[R-imfa]]+Table2[[#This Row],[dp-imfa]])</f>
        <v>#DIV/0!</v>
      </c>
    </row>
    <row r="22" spans="1:24" x14ac:dyDescent="0.25">
      <c r="A22" s="2" t="s">
        <v>26</v>
      </c>
      <c r="B22" s="2" t="s">
        <v>55</v>
      </c>
      <c r="C22" s="4">
        <v>15.1</v>
      </c>
      <c r="D22" s="6">
        <f>VLOOKUP(A22,pivot!$A$6:$M$31,6,FALSE)</f>
        <v>1</v>
      </c>
      <c r="E22" s="6">
        <f>VLOOKUP(A22,pivot!$A$6:$M$31,4,FALSE)</f>
        <v>1</v>
      </c>
      <c r="F22" s="6">
        <f>VLOOKUP(A22,pivot!$A$6:$M$31,8,FALSE)</f>
        <v>0.97955223928953605</v>
      </c>
      <c r="G22" s="6">
        <f>VLOOKUP(A22,pivot!$A$6:$M$31,10,FALSE)</f>
        <v>0.96700032080693199</v>
      </c>
      <c r="H22" s="7">
        <f>VLOOKUP(A22,pivot!$A$6:$M$31,3,FALSE)</f>
        <v>0.517041463324449</v>
      </c>
      <c r="I22" s="7">
        <f>VLOOKUP(A22,pivot!$A$6:$M$31,7,FALSE)</f>
        <v>0.63905149958637997</v>
      </c>
      <c r="J22" s="7">
        <f>VLOOKUP(A22,pivot!$A$6:$M$31,5,FALSE)</f>
        <v>0.846995996545029</v>
      </c>
      <c r="K22" s="7">
        <f>VLOOKUP(A22,pivot!$A$6:$M$31,9,FALSE)</f>
        <v>0.90584099348318203</v>
      </c>
      <c r="L22" s="7">
        <f>VLOOKUP(A22,pivot!$A$6:$M$31,11,FALSE)</f>
        <v>0.90989186536251498</v>
      </c>
      <c r="M22" s="9">
        <f>(Table2[[#This Row],[P-im]]-Table2[[#This Row],[P-flower]])/(1-Table2[[#This Row],[P-flower]])</f>
        <v>0.25263045788938332</v>
      </c>
      <c r="N22" s="9">
        <f>(Table2[[#This Row],[P-ima]]-Table2[[#This Row],[P-flower]])/(1-Table2[[#This Row],[P-flower]])</f>
        <v>0.68319432863082763</v>
      </c>
      <c r="O22" s="9">
        <f>(Table2[[#This Row],[P-imf]]-Table2[[#This Row],[P-flower]])/(1-Table2[[#This Row],[P-flower]])</f>
        <v>0.80503708006703378</v>
      </c>
      <c r="P22" s="9">
        <f>(Table2[[#This Row],[P-imfa]]-Table2[[#This Row],[P-flower]])/(1-Table2[[#This Row],[P-flower]])</f>
        <v>0.81342469840631648</v>
      </c>
      <c r="Q22" s="10">
        <f>2*(Table2[[#This Row],[P-im]]*Table2[[#This Row],[R-im]])/(Table2[[#This Row],[R-im]]+Table2[[#This Row],[P-im]])</f>
        <v>0.77978208707614938</v>
      </c>
      <c r="R22" s="10">
        <f>2*(Table2[[#This Row],[R-ima]]*Table2[[#This Row],[P-ima]])/(Table2[[#This Row],[R-ima]]+Table2[[#This Row],[P-ima]])</f>
        <v>0.91716061987076392</v>
      </c>
      <c r="S22" s="10">
        <f>2*(Table2[[#This Row],[R-imf]]*Table2[[#This Row],[P-imf]])/(Table2[[#This Row],[R-imf]]+Table2[[#This Row],[P-imf]])</f>
        <v>0.94125571067399094</v>
      </c>
      <c r="T22" s="10">
        <f>2*(Table2[[#This Row],[R-imfa]]*Table2[[#This Row],[P-imfa]])/(Table2[[#This Row],[R-imfa]]+Table2[[#This Row],[P-imfa]])</f>
        <v>0.93757726968951738</v>
      </c>
      <c r="U22" s="12">
        <f>2*(Table2[[#This Row],[dp-im]]*Table2[[#This Row],[R-im]])/(Table2[[#This Row],[R-im]]+Table2[[#This Row],[dp-im]])</f>
        <v>0.40335991560520157</v>
      </c>
      <c r="V22" s="12">
        <f>2*(Table2[[#This Row],[R-ima]]*Table2[[#This Row],[dp-ima]])/(Table2[[#This Row],[R-ima]]+Table2[[#This Row],[dp-ima]])</f>
        <v>0.811783068668682</v>
      </c>
      <c r="W22" s="12">
        <f>2*(Table2[[#This Row],[R-imf]]*Table2[[#This Row],[dp-imf]])/(Table2[[#This Row],[R-imf]]+Table2[[#This Row],[dp-imf]])</f>
        <v>0.88376173267146074</v>
      </c>
      <c r="X22" s="12">
        <f>2*(Table2[[#This Row],[R-imfa]]*Table2[[#This Row],[dp-imfa]])/(Table2[[#This Row],[R-imfa]]+Table2[[#This Row],[dp-imfa]])</f>
        <v>0.88358895861705244</v>
      </c>
    </row>
    <row r="23" spans="1:24" x14ac:dyDescent="0.25">
      <c r="A23" s="2" t="s">
        <v>27</v>
      </c>
      <c r="B23" s="2" t="s">
        <v>55</v>
      </c>
      <c r="C23" s="4">
        <v>15.2</v>
      </c>
      <c r="D23" s="6">
        <f>VLOOKUP(A23,pivot!$A$6:$M$31,6,FALSE)</f>
        <v>1</v>
      </c>
      <c r="E23" s="6">
        <f>VLOOKUP(A23,pivot!$A$6:$M$31,4,FALSE)</f>
        <v>1</v>
      </c>
      <c r="F23" s="6">
        <f>VLOOKUP(A23,pivot!$A$6:$M$31,8,FALSE)</f>
        <v>0.84897415591879899</v>
      </c>
      <c r="G23" s="6">
        <f>VLOOKUP(A23,pivot!$A$6:$M$31,10,FALSE)</f>
        <v>0.86954519165851996</v>
      </c>
      <c r="H23" s="7">
        <f>VLOOKUP(A23,pivot!$A$6:$M$31,3,FALSE)</f>
        <v>0.56046108975768105</v>
      </c>
      <c r="I23" s="7">
        <f>VLOOKUP(A23,pivot!$A$6:$M$31,7,FALSE)</f>
        <v>0.64329348656072305</v>
      </c>
      <c r="J23" s="7">
        <f>VLOOKUP(A23,pivot!$A$6:$M$31,5,FALSE)</f>
        <v>0.78816390100407896</v>
      </c>
      <c r="K23" s="7">
        <f>VLOOKUP(A23,pivot!$A$6:$M$31,9,FALSE)</f>
        <v>0.86283641264488398</v>
      </c>
      <c r="L23" s="7">
        <f>VLOOKUP(A23,pivot!$A$6:$M$31,11,FALSE)</f>
        <v>0.86223585806418501</v>
      </c>
      <c r="M23" s="9">
        <f>(Table2[[#This Row],[P-im]]-Table2[[#This Row],[P-flower]])/(1-Table2[[#This Row],[P-flower]])</f>
        <v>0.18845293300057617</v>
      </c>
      <c r="N23" s="9">
        <f>(Table2[[#This Row],[P-ima]]-Table2[[#This Row],[P-flower]])/(1-Table2[[#This Row],[P-flower]])</f>
        <v>0.51804926922366157</v>
      </c>
      <c r="O23" s="9">
        <f>(Table2[[#This Row],[P-imf]]-Table2[[#This Row],[P-flower]])/(1-Table2[[#This Row],[P-flower]])</f>
        <v>0.68793755419856373</v>
      </c>
      <c r="P23" s="9">
        <f>(Table2[[#This Row],[P-imfa]]-Table2[[#This Row],[P-flower]])/(1-Table2[[#This Row],[P-flower]])</f>
        <v>0.68657122560579387</v>
      </c>
      <c r="Q23" s="10">
        <f>2*(Table2[[#This Row],[P-im]]*Table2[[#This Row],[R-im]])/(Table2[[#This Row],[R-im]]+Table2[[#This Row],[P-im]])</f>
        <v>0.78293194955343359</v>
      </c>
      <c r="R23" s="10">
        <f>2*(Table2[[#This Row],[R-ima]]*Table2[[#This Row],[P-ima]])/(Table2[[#This Row],[R-ima]]+Table2[[#This Row],[P-ima]])</f>
        <v>0.88153429398895033</v>
      </c>
      <c r="S23" s="10">
        <f>2*(Table2[[#This Row],[R-imf]]*Table2[[#This Row],[P-imf]])/(Table2[[#This Row],[R-imf]]+Table2[[#This Row],[P-imf]])</f>
        <v>0.85584915594466771</v>
      </c>
      <c r="T23" s="10">
        <f>2*(Table2[[#This Row],[R-imfa]]*Table2[[#This Row],[P-imfa]])/(Table2[[#This Row],[R-imfa]]+Table2[[#This Row],[P-imfa]])</f>
        <v>0.86587509959797937</v>
      </c>
      <c r="U23" s="12">
        <f>2*(Table2[[#This Row],[dp-im]]*Table2[[#This Row],[R-im]])/(Table2[[#This Row],[R-im]]+Table2[[#This Row],[dp-im]])</f>
        <v>0.31713991823769566</v>
      </c>
      <c r="V23" s="12">
        <f>2*(Table2[[#This Row],[R-ima]]*Table2[[#This Row],[dp-ima]])/(Table2[[#This Row],[R-ima]]+Table2[[#This Row],[dp-ima]])</f>
        <v>0.68251970436848164</v>
      </c>
      <c r="W23" s="12">
        <f>2*(Table2[[#This Row],[R-imf]]*Table2[[#This Row],[dp-imf]])/(Table2[[#This Row],[R-imf]]+Table2[[#This Row],[dp-imf]])</f>
        <v>0.76001920026488679</v>
      </c>
      <c r="X23" s="12">
        <f>2*(Table2[[#This Row],[R-imfa]]*Table2[[#This Row],[dp-imfa]])/(Table2[[#This Row],[R-imfa]]+Table2[[#This Row],[dp-imfa]])</f>
        <v>0.76730082830969948</v>
      </c>
    </row>
    <row r="24" spans="1:24" x14ac:dyDescent="0.25">
      <c r="A24" s="2" t="s">
        <v>28</v>
      </c>
      <c r="B24" s="2" t="s">
        <v>55</v>
      </c>
      <c r="C24" s="4">
        <v>15.3</v>
      </c>
      <c r="D24" s="6">
        <f>VLOOKUP(A24,pivot!$A$6:$M$31,6,FALSE)</f>
        <v>1</v>
      </c>
      <c r="E24" s="6">
        <f>VLOOKUP(A24,pivot!$A$6:$M$31,4,FALSE)</f>
        <v>1</v>
      </c>
      <c r="F24" s="6">
        <f>VLOOKUP(A24,pivot!$A$6:$M$31,8,FALSE)</f>
        <v>0.84256885195685904</v>
      </c>
      <c r="G24" s="6">
        <f>VLOOKUP(A24,pivot!$A$6:$M$31,10,FALSE)</f>
        <v>0.82651499027151198</v>
      </c>
      <c r="H24" s="7">
        <f>VLOOKUP(A24,pivot!$A$6:$M$31,3,FALSE)</f>
        <v>0.56272299642010803</v>
      </c>
      <c r="I24" s="7">
        <f>VLOOKUP(A24,pivot!$A$6:$M$31,7,FALSE)</f>
        <v>0.59998521117732395</v>
      </c>
      <c r="J24" s="7">
        <f>VLOOKUP(A24,pivot!$A$6:$M$31,5,FALSE)</f>
        <v>0.72946971662873505</v>
      </c>
      <c r="K24" s="7">
        <f>VLOOKUP(A24,pivot!$A$6:$M$31,9,FALSE)</f>
        <v>0.82690118514497601</v>
      </c>
      <c r="L24" s="7">
        <f>VLOOKUP(A24,pivot!$A$6:$M$31,11,FALSE)</f>
        <v>0.82413795808496904</v>
      </c>
      <c r="M24" s="9">
        <f>(Table2[[#This Row],[P-im]]-Table2[[#This Row],[P-flower]])/(1-Table2[[#This Row],[P-flower]])</f>
        <v>8.5214210791233591E-2</v>
      </c>
      <c r="N24" s="9">
        <f>(Table2[[#This Row],[P-ima]]-Table2[[#This Row],[P-flower]])/(1-Table2[[#This Row],[P-flower]])</f>
        <v>0.38132972656578734</v>
      </c>
      <c r="O24" s="9">
        <f>(Table2[[#This Row],[P-imf]]-Table2[[#This Row],[P-flower]])/(1-Table2[[#This Row],[P-flower]])</f>
        <v>0.60414379572238752</v>
      </c>
      <c r="P24" s="9">
        <f>(Table2[[#This Row],[P-imfa]]-Table2[[#This Row],[P-flower]])/(1-Table2[[#This Row],[P-flower]])</f>
        <v>0.59782462723791419</v>
      </c>
      <c r="Q24" s="10">
        <f>2*(Table2[[#This Row],[P-im]]*Table2[[#This Row],[R-im]])/(Table2[[#This Row],[R-im]]+Table2[[#This Row],[P-im]])</f>
        <v>0.74998844612549176</v>
      </c>
      <c r="R24" s="10">
        <f>2*(Table2[[#This Row],[R-ima]]*Table2[[#This Row],[P-ima]])/(Table2[[#This Row],[R-ima]]+Table2[[#This Row],[P-ima]])</f>
        <v>0.843576166283726</v>
      </c>
      <c r="S24" s="10">
        <f>2*(Table2[[#This Row],[R-imf]]*Table2[[#This Row],[P-imf]])/(Table2[[#This Row],[R-imf]]+Table2[[#This Row],[P-imf]])</f>
        <v>0.8346614994766387</v>
      </c>
      <c r="T24" s="10">
        <f>2*(Table2[[#This Row],[R-imfa]]*Table2[[#This Row],[P-imfa]])/(Table2[[#This Row],[R-imfa]]+Table2[[#This Row],[P-imfa]])</f>
        <v>0.82532476264886623</v>
      </c>
      <c r="U24" s="12">
        <f>2*(Table2[[#This Row],[dp-im]]*Table2[[#This Row],[R-im]])/(Table2[[#This Row],[R-im]]+Table2[[#This Row],[dp-im]])</f>
        <v>0.15704588079270287</v>
      </c>
      <c r="V24" s="12">
        <f>2*(Table2[[#This Row],[R-ima]]*Table2[[#This Row],[dp-ima]])/(Table2[[#This Row],[R-ima]]+Table2[[#This Row],[dp-ima]])</f>
        <v>0.55211977159694625</v>
      </c>
      <c r="W24" s="12">
        <f>2*(Table2[[#This Row],[R-imf]]*Table2[[#This Row],[dp-imf]])/(Table2[[#This Row],[R-imf]]+Table2[[#This Row],[dp-imf]])</f>
        <v>0.70370953788955859</v>
      </c>
      <c r="X24" s="12">
        <f>2*(Table2[[#This Row],[R-imfa]]*Table2[[#This Row],[dp-imfa]])/(Table2[[#This Row],[R-imfa]]+Table2[[#This Row],[dp-imfa]])</f>
        <v>0.69381067533543483</v>
      </c>
    </row>
    <row r="25" spans="1:24" x14ac:dyDescent="0.25">
      <c r="A25" s="2" t="s">
        <v>29</v>
      </c>
      <c r="B25" s="2" t="s">
        <v>55</v>
      </c>
      <c r="C25" s="4">
        <v>15.4</v>
      </c>
      <c r="D25" s="6">
        <f>VLOOKUP(A25,pivot!$A$6:$M$31,6,FALSE)</f>
        <v>1</v>
      </c>
      <c r="E25" s="6">
        <f>VLOOKUP(A25,pivot!$A$6:$M$31,4,FALSE)</f>
        <v>1</v>
      </c>
      <c r="F25" s="6">
        <f>VLOOKUP(A25,pivot!$A$6:$M$31,8,FALSE)</f>
        <v>0.86252914962940497</v>
      </c>
      <c r="G25" s="6">
        <f>VLOOKUP(A25,pivot!$A$6:$M$31,10,FALSE)</f>
        <v>0.85011481493310403</v>
      </c>
      <c r="H25" s="7">
        <f>VLOOKUP(A25,pivot!$A$6:$M$31,3,FALSE)</f>
        <v>0.54973932193797903</v>
      </c>
      <c r="I25" s="7">
        <f>VLOOKUP(A25,pivot!$A$6:$M$31,7,FALSE)</f>
        <v>0.63698890186378698</v>
      </c>
      <c r="J25" s="7">
        <f>VLOOKUP(A25,pivot!$A$6:$M$31,5,FALSE)</f>
        <v>0.81271483770872199</v>
      </c>
      <c r="K25" s="7">
        <f>VLOOKUP(A25,pivot!$A$6:$M$31,9,FALSE)</f>
        <v>0.86036308650715798</v>
      </c>
      <c r="L25" s="7">
        <f>VLOOKUP(A25,pivot!$A$6:$M$31,11,FALSE)</f>
        <v>0.85903226121115295</v>
      </c>
      <c r="M25" s="9">
        <f>(Table2[[#This Row],[P-im]]-Table2[[#This Row],[P-flower]])/(1-Table2[[#This Row],[P-flower]])</f>
        <v>0.19377570411287345</v>
      </c>
      <c r="N25" s="9">
        <f>(Table2[[#This Row],[P-ima]]-Table2[[#This Row],[P-flower]])/(1-Table2[[#This Row],[P-flower]])</f>
        <v>0.58405170289935804</v>
      </c>
      <c r="O25" s="9">
        <f>(Table2[[#This Row],[P-imf]]-Table2[[#This Row],[P-flower]])/(1-Table2[[#This Row],[P-flower]])</f>
        <v>0.68987539819409283</v>
      </c>
      <c r="P25" s="9">
        <f>(Table2[[#This Row],[P-imfa]]-Table2[[#This Row],[P-flower]])/(1-Table2[[#This Row],[P-flower]])</f>
        <v>0.6869197208257446</v>
      </c>
      <c r="Q25" s="10">
        <f>2*(Table2[[#This Row],[P-im]]*Table2[[#This Row],[R-im]])/(Table2[[#This Row],[R-im]]+Table2[[#This Row],[P-im]])</f>
        <v>0.77824461868806305</v>
      </c>
      <c r="R25" s="10">
        <f>2*(Table2[[#This Row],[R-ima]]*Table2[[#This Row],[P-ima]])/(Table2[[#This Row],[R-ima]]+Table2[[#This Row],[P-ima]])</f>
        <v>0.89668250162943042</v>
      </c>
      <c r="S25" s="10">
        <f>2*(Table2[[#This Row],[R-imf]]*Table2[[#This Row],[P-imf]])/(Table2[[#This Row],[R-imf]]+Table2[[#This Row],[P-imf]])</f>
        <v>0.86144475645397056</v>
      </c>
      <c r="T25" s="10">
        <f>2*(Table2[[#This Row],[R-imfa]]*Table2[[#This Row],[P-imfa]])/(Table2[[#This Row],[R-imfa]]+Table2[[#This Row],[P-imfa]])</f>
        <v>0.85455027475873913</v>
      </c>
      <c r="U25" s="12">
        <f>2*(Table2[[#This Row],[dp-im]]*Table2[[#This Row],[R-im]])/(Table2[[#This Row],[R-im]]+Table2[[#This Row],[dp-im]])</f>
        <v>0.32464340402516961</v>
      </c>
      <c r="V25" s="12">
        <f>2*(Table2[[#This Row],[R-ima]]*Table2[[#This Row],[dp-ima]])/(Table2[[#This Row],[R-ima]]+Table2[[#This Row],[dp-ima]])</f>
        <v>0.73741494905796712</v>
      </c>
      <c r="W25" s="12">
        <f>2*(Table2[[#This Row],[R-imf]]*Table2[[#This Row],[dp-imf]])/(Table2[[#This Row],[R-imf]]+Table2[[#This Row],[dp-imf]])</f>
        <v>0.76660125917416655</v>
      </c>
      <c r="X25" s="12">
        <f>2*(Table2[[#This Row],[R-imfa]]*Table2[[#This Row],[dp-imfa]])/(Table2[[#This Row],[R-imfa]]+Table2[[#This Row],[dp-imfa]])</f>
        <v>0.75985362431088177</v>
      </c>
    </row>
    <row r="26" spans="1:24" x14ac:dyDescent="0.25">
      <c r="A26" s="2" t="s">
        <v>30</v>
      </c>
      <c r="B26" s="2" t="s">
        <v>55</v>
      </c>
      <c r="C26" s="4">
        <v>15.5</v>
      </c>
      <c r="D26" s="6">
        <f>VLOOKUP(A26,pivot!$A$6:$M$31,6,FALSE)</f>
        <v>1</v>
      </c>
      <c r="E26" s="6">
        <f>VLOOKUP(A26,pivot!$A$6:$M$31,4,FALSE)</f>
        <v>1</v>
      </c>
      <c r="F26" s="6">
        <f>VLOOKUP(A26,pivot!$A$6:$M$31,8,FALSE)</f>
        <v>0.94134845593744598</v>
      </c>
      <c r="G26" s="6">
        <f>VLOOKUP(A26,pivot!$A$6:$M$31,10,FALSE)</f>
        <v>0.94441113927410403</v>
      </c>
      <c r="H26" s="7">
        <f>VLOOKUP(A26,pivot!$A$6:$M$31,3,FALSE)</f>
        <v>0.56368361083683105</v>
      </c>
      <c r="I26" s="7">
        <f>VLOOKUP(A26,pivot!$A$6:$M$31,7,FALSE)</f>
        <v>0.64943139945567996</v>
      </c>
      <c r="J26" s="7">
        <f>VLOOKUP(A26,pivot!$A$6:$M$31,5,FALSE)</f>
        <v>0.83186373932297897</v>
      </c>
      <c r="K26" s="7">
        <f>VLOOKUP(A26,pivot!$A$6:$M$31,9,FALSE)</f>
        <v>0.85314434449543997</v>
      </c>
      <c r="L26" s="7">
        <f>VLOOKUP(A26,pivot!$A$6:$M$31,11,FALSE)</f>
        <v>0.85742530301720699</v>
      </c>
      <c r="M26" s="9">
        <f>(Table2[[#This Row],[P-im]]-Table2[[#This Row],[P-flower]])/(1-Table2[[#This Row],[P-flower]])</f>
        <v>0.19652662780627722</v>
      </c>
      <c r="N26" s="9">
        <f>(Table2[[#This Row],[P-ima]]-Table2[[#This Row],[P-flower]])/(1-Table2[[#This Row],[P-flower]])</f>
        <v>0.61464601180923495</v>
      </c>
      <c r="O26" s="9">
        <f>(Table2[[#This Row],[P-imf]]-Table2[[#This Row],[P-flower]])/(1-Table2[[#This Row],[P-flower]])</f>
        <v>0.66341934625416854</v>
      </c>
      <c r="P26" s="9">
        <f>(Table2[[#This Row],[P-imfa]]-Table2[[#This Row],[P-flower]])/(1-Table2[[#This Row],[P-flower]])</f>
        <v>0.67323093854841554</v>
      </c>
      <c r="Q26" s="10">
        <f>2*(Table2[[#This Row],[P-im]]*Table2[[#This Row],[R-im]])/(Table2[[#This Row],[R-im]]+Table2[[#This Row],[P-im]])</f>
        <v>0.7874609391696985</v>
      </c>
      <c r="R26" s="10">
        <f>2*(Table2[[#This Row],[R-ima]]*Table2[[#This Row],[P-ima]])/(Table2[[#This Row],[R-ima]]+Table2[[#This Row],[P-ima]])</f>
        <v>0.90821573839375136</v>
      </c>
      <c r="S26" s="10">
        <f>2*(Table2[[#This Row],[R-imf]]*Table2[[#This Row],[P-imf]])/(Table2[[#This Row],[R-imf]]+Table2[[#This Row],[P-imf]])</f>
        <v>0.89507866644972156</v>
      </c>
      <c r="T26" s="10">
        <f>2*(Table2[[#This Row],[R-imfa]]*Table2[[#This Row],[P-imfa]])/(Table2[[#This Row],[R-imfa]]+Table2[[#This Row],[P-imfa]])</f>
        <v>0.89881854785353099</v>
      </c>
      <c r="U26" s="12">
        <f>2*(Table2[[#This Row],[dp-im]]*Table2[[#This Row],[R-im]])/(Table2[[#This Row],[R-im]]+Table2[[#This Row],[dp-im]])</f>
        <v>0.32849520142579847</v>
      </c>
      <c r="V26" s="12">
        <f>2*(Table2[[#This Row],[R-ima]]*Table2[[#This Row],[dp-ima]])/(Table2[[#This Row],[R-ima]]+Table2[[#This Row],[dp-ima]])</f>
        <v>0.7613384076928601</v>
      </c>
      <c r="W26" s="12">
        <f>2*(Table2[[#This Row],[R-imf]]*Table2[[#This Row],[dp-imf]])/(Table2[[#This Row],[R-imf]]+Table2[[#This Row],[dp-imf]])</f>
        <v>0.77831668404925169</v>
      </c>
      <c r="X26" s="12">
        <f>2*(Table2[[#This Row],[R-imfa]]*Table2[[#This Row],[dp-imfa]])/(Table2[[#This Row],[R-imfa]]+Table2[[#This Row],[dp-imfa]])</f>
        <v>0.78609082489364046</v>
      </c>
    </row>
    <row r="27" spans="1:24" x14ac:dyDescent="0.25">
      <c r="A27" s="2" t="s">
        <v>31</v>
      </c>
      <c r="B27" s="2" t="s">
        <v>55</v>
      </c>
      <c r="C27" s="4">
        <v>17</v>
      </c>
      <c r="D27" s="6" t="e">
        <f>VLOOKUP(A27,pivot!$A$6:$M$31,6,FALSE)</f>
        <v>#N/A</v>
      </c>
      <c r="E27" s="6" t="e">
        <f>VLOOKUP(A27,pivot!$A$6:$M$31,4,FALSE)</f>
        <v>#N/A</v>
      </c>
      <c r="F27" s="6" t="e">
        <f>VLOOKUP(A27,pivot!$A$6:$M$31,8,FALSE)</f>
        <v>#N/A</v>
      </c>
      <c r="G27" s="6" t="e">
        <f>VLOOKUP(A27,pivot!$A$6:$M$31,10,FALSE)</f>
        <v>#N/A</v>
      </c>
      <c r="H27" s="7" t="e">
        <f>VLOOKUP(A27,pivot!$A$6:$M$31,3,FALSE)</f>
        <v>#N/A</v>
      </c>
      <c r="I27" s="7" t="e">
        <f>VLOOKUP(A27,pivot!$A$6:$M$31,7,FALSE)</f>
        <v>#N/A</v>
      </c>
      <c r="J27" s="7" t="e">
        <f>VLOOKUP(A27,pivot!$A$6:$M$31,5,FALSE)</f>
        <v>#N/A</v>
      </c>
      <c r="K27" s="7" t="e">
        <f>VLOOKUP(A27,pivot!$A$6:$M$31,9,FALSE)</f>
        <v>#N/A</v>
      </c>
      <c r="L27" s="7" t="e">
        <f>VLOOKUP(A27,pivot!$A$6:$M$31,11,FALSE)</f>
        <v>#N/A</v>
      </c>
      <c r="M27" s="9" t="e">
        <f>(Table2[[#This Row],[P-im]]-Table2[[#This Row],[P-flower]])/(1-Table2[[#This Row],[P-flower]])</f>
        <v>#N/A</v>
      </c>
      <c r="N27" s="9" t="e">
        <f>(Table2[[#This Row],[P-ima]]-Table2[[#This Row],[P-flower]])/(1-Table2[[#This Row],[P-flower]])</f>
        <v>#N/A</v>
      </c>
      <c r="O27" s="9" t="e">
        <f>(Table2[[#This Row],[P-imf]]-Table2[[#This Row],[P-flower]])/(1-Table2[[#This Row],[P-flower]])</f>
        <v>#N/A</v>
      </c>
      <c r="P27" s="9" t="e">
        <f>(Table2[[#This Row],[P-imfa]]-Table2[[#This Row],[P-flower]])/(1-Table2[[#This Row],[P-flower]])</f>
        <v>#N/A</v>
      </c>
      <c r="Q27" s="10" t="e">
        <f>2*(Table2[[#This Row],[P-im]]*Table2[[#This Row],[R-im]])/(Table2[[#This Row],[R-im]]+Table2[[#This Row],[P-im]])</f>
        <v>#N/A</v>
      </c>
      <c r="R27" s="10" t="e">
        <f>2*(Table2[[#This Row],[R-ima]]*Table2[[#This Row],[P-ima]])/(Table2[[#This Row],[R-ima]]+Table2[[#This Row],[P-ima]])</f>
        <v>#N/A</v>
      </c>
      <c r="S27" s="10" t="e">
        <f>2*(Table2[[#This Row],[R-imf]]*Table2[[#This Row],[P-imf]])/(Table2[[#This Row],[R-imf]]+Table2[[#This Row],[P-imf]])</f>
        <v>#N/A</v>
      </c>
      <c r="T27" s="10" t="e">
        <f>2*(Table2[[#This Row],[R-imfa]]*Table2[[#This Row],[P-imfa]])/(Table2[[#This Row],[R-imfa]]+Table2[[#This Row],[P-imfa]])</f>
        <v>#N/A</v>
      </c>
      <c r="U27" s="12" t="e">
        <f>2*(Table2[[#This Row],[dp-im]]*Table2[[#This Row],[R-im]])/(Table2[[#This Row],[R-im]]+Table2[[#This Row],[dp-im]])</f>
        <v>#N/A</v>
      </c>
      <c r="V27" s="12" t="e">
        <f>2*(Table2[[#This Row],[R-ima]]*Table2[[#This Row],[dp-ima]])/(Table2[[#This Row],[R-ima]]+Table2[[#This Row],[dp-ima]])</f>
        <v>#N/A</v>
      </c>
      <c r="W27" s="12" t="e">
        <f>2*(Table2[[#This Row],[R-imf]]*Table2[[#This Row],[dp-imf]])/(Table2[[#This Row],[R-imf]]+Table2[[#This Row],[dp-imf]])</f>
        <v>#N/A</v>
      </c>
      <c r="X27" s="12" t="e">
        <f>2*(Table2[[#This Row],[R-imfa]]*Table2[[#This Row],[dp-imfa]])/(Table2[[#This Row],[R-imfa]]+Table2[[#This Row],[dp-imfa]])</f>
        <v>#N/A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4"/>
  <sheetViews>
    <sheetView workbookViewId="0">
      <selection activeCell="A3" sqref="A3:A24"/>
    </sheetView>
  </sheetViews>
  <sheetFormatPr defaultRowHeight="15" x14ac:dyDescent="0.25"/>
  <cols>
    <col min="1" max="1" width="54.28515625" bestFit="1" customWidth="1"/>
  </cols>
  <sheetData>
    <row r="1" spans="1:14" x14ac:dyDescent="0.25">
      <c r="C1">
        <v>2</v>
      </c>
      <c r="D1">
        <v>3</v>
      </c>
      <c r="E1">
        <v>4</v>
      </c>
      <c r="F1">
        <v>5</v>
      </c>
      <c r="G1">
        <v>7</v>
      </c>
      <c r="H1">
        <v>8</v>
      </c>
      <c r="I1">
        <v>9</v>
      </c>
      <c r="J1">
        <v>10</v>
      </c>
      <c r="K1">
        <v>15</v>
      </c>
      <c r="L1">
        <v>16</v>
      </c>
      <c r="M1">
        <v>17</v>
      </c>
      <c r="N1">
        <v>18</v>
      </c>
    </row>
    <row r="2" spans="1:14" x14ac:dyDescent="0.25">
      <c r="C2" s="13" t="s">
        <v>3</v>
      </c>
      <c r="D2" s="13"/>
      <c r="E2" s="13"/>
      <c r="F2" s="13"/>
      <c r="G2" s="13" t="s">
        <v>2</v>
      </c>
      <c r="H2" s="13"/>
      <c r="I2" s="13"/>
      <c r="J2" s="13"/>
      <c r="K2" s="13" t="s">
        <v>71</v>
      </c>
      <c r="L2" s="13"/>
      <c r="M2" s="13"/>
      <c r="N2" s="13"/>
    </row>
    <row r="3" spans="1:14" x14ac:dyDescent="0.25">
      <c r="A3" t="s">
        <v>56</v>
      </c>
      <c r="C3" t="s">
        <v>43</v>
      </c>
      <c r="D3" t="s">
        <v>6</v>
      </c>
      <c r="E3" t="s">
        <v>7</v>
      </c>
      <c r="F3" t="s">
        <v>8</v>
      </c>
      <c r="G3" t="s">
        <v>43</v>
      </c>
      <c r="H3" t="s">
        <v>6</v>
      </c>
      <c r="I3" t="s">
        <v>7</v>
      </c>
      <c r="J3" t="s">
        <v>8</v>
      </c>
      <c r="K3" t="s">
        <v>43</v>
      </c>
      <c r="L3" t="s">
        <v>6</v>
      </c>
      <c r="M3" t="s">
        <v>7</v>
      </c>
      <c r="N3" t="s">
        <v>8</v>
      </c>
    </row>
    <row r="4" spans="1:14" x14ac:dyDescent="0.25">
      <c r="A4" t="s">
        <v>74</v>
      </c>
      <c r="B4" s="4" t="s">
        <v>53</v>
      </c>
      <c r="C4">
        <f>ROUND(VLOOKUP($B4,Table2[[#All],[short  log name]:[dF-imfa]],C$1,FALSE),2)</f>
        <v>1</v>
      </c>
      <c r="D4">
        <f>ROUND(VLOOKUP($B4,Table2[[#All],[short  log name]:[dF-imfa]],D$1,FALSE),2)</f>
        <v>1</v>
      </c>
      <c r="E4">
        <f>ROUND(VLOOKUP($B4,Table2[[#All],[short  log name]:[dF-imfa]],E$1,FALSE),2)</f>
        <v>0.67</v>
      </c>
      <c r="F4">
        <f>ROUND(VLOOKUP($B4,Table2[[#All],[short  log name]:[dF-imfa]],F$1,FALSE),2)</f>
        <v>0.67</v>
      </c>
      <c r="G4">
        <f>ROUND(VLOOKUP($B4,Table2[[#All],[short  log name]:[dF-imfa]],G$1,FALSE),2)</f>
        <v>0.42</v>
      </c>
      <c r="H4">
        <f>ROUND(VLOOKUP($B4,Table2[[#All],[short  log name]:[dF-imfa]],H$1,FALSE),2)</f>
        <v>0.5</v>
      </c>
      <c r="I4">
        <f>ROUND(VLOOKUP($B4,Table2[[#All],[short  log name]:[dF-imfa]],I$1,FALSE),2)</f>
        <v>0.76</v>
      </c>
      <c r="J4">
        <f>ROUND(VLOOKUP($B4,Table2[[#All],[short  log name]:[dF-imfa]],J$1,FALSE),2)</f>
        <v>0.76</v>
      </c>
      <c r="K4">
        <f>ROUND(VLOOKUP($B4,Table2[[#All],[short  log name]:[dF-imfa]],K$1,FALSE),2)</f>
        <v>0.59</v>
      </c>
      <c r="L4">
        <f>ROUND(VLOOKUP($B4,Table2[[#All],[short  log name]:[dF-imfa]],L$1,FALSE),2)</f>
        <v>0.67</v>
      </c>
      <c r="M4">
        <f>ROUND(VLOOKUP($B4,Table2[[#All],[short  log name]:[dF-imfa]],M$1,FALSE),2)</f>
        <v>0.71</v>
      </c>
      <c r="N4">
        <f>ROUND(VLOOKUP($B4,Table2[[#All],[short  log name]:[dF-imfa]],N$1,FALSE),2)</f>
        <v>0.71</v>
      </c>
    </row>
    <row r="5" spans="1:14" x14ac:dyDescent="0.25">
      <c r="A5" t="s">
        <v>75</v>
      </c>
      <c r="B5" s="4" t="s">
        <v>54</v>
      </c>
      <c r="C5" t="e">
        <f>ROUND(VLOOKUP($B5,Table2[[#All],[short  log name]:[dF-imfa]],C$1,FALSE),2)</f>
        <v>#N/A</v>
      </c>
      <c r="D5" t="e">
        <f>ROUND(VLOOKUP($B5,Table2[[#All],[short  log name]:[dF-imfa]],D$1,FALSE),2)</f>
        <v>#N/A</v>
      </c>
      <c r="E5" t="e">
        <f>ROUND(VLOOKUP($B5,Table2[[#All],[short  log name]:[dF-imfa]],E$1,FALSE),2)</f>
        <v>#N/A</v>
      </c>
      <c r="F5" t="e">
        <f>ROUND(VLOOKUP($B5,Table2[[#All],[short  log name]:[dF-imfa]],F$1,FALSE),2)</f>
        <v>#N/A</v>
      </c>
      <c r="G5" t="e">
        <f>ROUND(VLOOKUP($B5,Table2[[#All],[short  log name]:[dF-imfa]],G$1,FALSE),2)</f>
        <v>#N/A</v>
      </c>
      <c r="H5" t="e">
        <f>ROUND(VLOOKUP($B5,Table2[[#All],[short  log name]:[dF-imfa]],H$1,FALSE),2)</f>
        <v>#N/A</v>
      </c>
      <c r="I5" t="e">
        <f>ROUND(VLOOKUP($B5,Table2[[#All],[short  log name]:[dF-imfa]],I$1,FALSE),2)</f>
        <v>#N/A</v>
      </c>
      <c r="J5" t="e">
        <f>ROUND(VLOOKUP($B5,Table2[[#All],[short  log name]:[dF-imfa]],J$1,FALSE),2)</f>
        <v>#N/A</v>
      </c>
      <c r="K5" t="e">
        <f>ROUND(VLOOKUP($B5,Table2[[#All],[short  log name]:[dF-imfa]],K$1,FALSE),2)</f>
        <v>#N/A</v>
      </c>
      <c r="L5" t="e">
        <f>ROUND(VLOOKUP($B5,Table2[[#All],[short  log name]:[dF-imfa]],L$1,FALSE),2)</f>
        <v>#N/A</v>
      </c>
      <c r="M5" t="e">
        <f>ROUND(VLOOKUP($B5,Table2[[#All],[short  log name]:[dF-imfa]],M$1,FALSE),2)</f>
        <v>#N/A</v>
      </c>
      <c r="N5" t="e">
        <f>ROUND(VLOOKUP($B5,Table2[[#All],[short  log name]:[dF-imfa]],N$1,FALSE),2)</f>
        <v>#N/A</v>
      </c>
    </row>
    <row r="6" spans="1:14" x14ac:dyDescent="0.25">
      <c r="A6" t="s">
        <v>76</v>
      </c>
      <c r="B6" s="4" t="s">
        <v>57</v>
      </c>
      <c r="C6">
        <f>ROUND(VLOOKUP($B6,Table2[[#All],[short  log name]:[dF-imfa]],C$1,FALSE),2)</f>
        <v>1</v>
      </c>
      <c r="D6">
        <f>ROUND(VLOOKUP($B6,Table2[[#All],[short  log name]:[dF-imfa]],D$1,FALSE),2)</f>
        <v>1</v>
      </c>
      <c r="E6">
        <f>ROUND(VLOOKUP($B6,Table2[[#All],[short  log name]:[dF-imfa]],E$1,FALSE),2)</f>
        <v>0.98</v>
      </c>
      <c r="F6">
        <f>ROUND(VLOOKUP($B6,Table2[[#All],[short  log name]:[dF-imfa]],F$1,FALSE),2)</f>
        <v>0.98</v>
      </c>
      <c r="G6">
        <f>ROUND(VLOOKUP($B6,Table2[[#All],[short  log name]:[dF-imfa]],G$1,FALSE),2)</f>
        <v>0.56000000000000005</v>
      </c>
      <c r="H6">
        <f>ROUND(VLOOKUP($B6,Table2[[#All],[short  log name]:[dF-imfa]],H$1,FALSE),2)</f>
        <v>0.78</v>
      </c>
      <c r="I6">
        <f>ROUND(VLOOKUP($B6,Table2[[#All],[short  log name]:[dF-imfa]],I$1,FALSE),2)</f>
        <v>0.81</v>
      </c>
      <c r="J6">
        <f>ROUND(VLOOKUP($B6,Table2[[#All],[short  log name]:[dF-imfa]],J$1,FALSE),2)</f>
        <v>0.81</v>
      </c>
      <c r="K6">
        <f>ROUND(VLOOKUP($B6,Table2[[#All],[short  log name]:[dF-imfa]],K$1,FALSE),2)</f>
        <v>0.72</v>
      </c>
      <c r="L6">
        <f>ROUND(VLOOKUP($B6,Table2[[#All],[short  log name]:[dF-imfa]],L$1,FALSE),2)</f>
        <v>0.88</v>
      </c>
      <c r="M6">
        <f>ROUND(VLOOKUP($B6,Table2[[#All],[short  log name]:[dF-imfa]],M$1,FALSE),2)</f>
        <v>0.89</v>
      </c>
      <c r="N6">
        <f>ROUND(VLOOKUP($B6,Table2[[#All],[short  log name]:[dF-imfa]],N$1,FALSE),2)</f>
        <v>0.89</v>
      </c>
    </row>
    <row r="7" spans="1:14" x14ac:dyDescent="0.25">
      <c r="A7" t="s">
        <v>77</v>
      </c>
      <c r="B7" s="4" t="s">
        <v>58</v>
      </c>
      <c r="C7">
        <f>ROUND(VLOOKUP($B7,Table2[[#All],[short  log name]:[dF-imfa]],C$1,FALSE),2)</f>
        <v>1</v>
      </c>
      <c r="D7">
        <f>ROUND(VLOOKUP($B7,Table2[[#All],[short  log name]:[dF-imfa]],D$1,FALSE),2)</f>
        <v>1</v>
      </c>
      <c r="E7">
        <f>ROUND(VLOOKUP($B7,Table2[[#All],[short  log name]:[dF-imfa]],E$1,FALSE),2)</f>
        <v>0.79</v>
      </c>
      <c r="F7">
        <f>ROUND(VLOOKUP($B7,Table2[[#All],[short  log name]:[dF-imfa]],F$1,FALSE),2)</f>
        <v>0.75</v>
      </c>
      <c r="G7">
        <f>ROUND(VLOOKUP($B7,Table2[[#All],[short  log name]:[dF-imfa]],G$1,FALSE),2)</f>
        <v>0.47</v>
      </c>
      <c r="H7">
        <f>ROUND(VLOOKUP($B7,Table2[[#All],[short  log name]:[dF-imfa]],H$1,FALSE),2)</f>
        <v>0.57999999999999996</v>
      </c>
      <c r="I7">
        <f>ROUND(VLOOKUP($B7,Table2[[#All],[short  log name]:[dF-imfa]],I$1,FALSE),2)</f>
        <v>0.83</v>
      </c>
      <c r="J7">
        <f>ROUND(VLOOKUP($B7,Table2[[#All],[short  log name]:[dF-imfa]],J$1,FALSE),2)</f>
        <v>0.83</v>
      </c>
      <c r="K7">
        <f>ROUND(VLOOKUP($B7,Table2[[#All],[short  log name]:[dF-imfa]],K$1,FALSE),2)</f>
        <v>0.64</v>
      </c>
      <c r="L7">
        <f>ROUND(VLOOKUP($B7,Table2[[#All],[short  log name]:[dF-imfa]],L$1,FALSE),2)</f>
        <v>0.73</v>
      </c>
      <c r="M7">
        <f>ROUND(VLOOKUP($B7,Table2[[#All],[short  log name]:[dF-imfa]],M$1,FALSE),2)</f>
        <v>0.81</v>
      </c>
      <c r="N7">
        <f>ROUND(VLOOKUP($B7,Table2[[#All],[short  log name]:[dF-imfa]],N$1,FALSE),2)</f>
        <v>0.79</v>
      </c>
    </row>
    <row r="8" spans="1:14" x14ac:dyDescent="0.25">
      <c r="A8" t="s">
        <v>78</v>
      </c>
      <c r="B8" s="4">
        <v>12</v>
      </c>
      <c r="C8" t="e">
        <f>ROUND(VLOOKUP($B8,Table2[[#All],[short  log name]:[dF-imfa]],C$1,FALSE),2)</f>
        <v>#N/A</v>
      </c>
      <c r="D8" t="e">
        <f>ROUND(VLOOKUP($B8,Table2[[#All],[short  log name]:[dF-imfa]],D$1,FALSE),2)</f>
        <v>#N/A</v>
      </c>
      <c r="E8" t="e">
        <f>ROUND(VLOOKUP($B8,Table2[[#All],[short  log name]:[dF-imfa]],E$1,FALSE),2)</f>
        <v>#N/A</v>
      </c>
      <c r="F8" t="e">
        <f>ROUND(VLOOKUP($B8,Table2[[#All],[short  log name]:[dF-imfa]],F$1,FALSE),2)</f>
        <v>#N/A</v>
      </c>
      <c r="G8" t="e">
        <f>ROUND(VLOOKUP($B8,Table2[[#All],[short  log name]:[dF-imfa]],G$1,FALSE),2)</f>
        <v>#N/A</v>
      </c>
      <c r="H8" t="e">
        <f>ROUND(VLOOKUP($B8,Table2[[#All],[short  log name]:[dF-imfa]],H$1,FALSE),2)</f>
        <v>#N/A</v>
      </c>
      <c r="I8" t="e">
        <f>ROUND(VLOOKUP($B8,Table2[[#All],[short  log name]:[dF-imfa]],I$1,FALSE),2)</f>
        <v>#N/A</v>
      </c>
      <c r="J8" t="e">
        <f>ROUND(VLOOKUP($B8,Table2[[#All],[short  log name]:[dF-imfa]],J$1,FALSE),2)</f>
        <v>#N/A</v>
      </c>
      <c r="K8" t="e">
        <f>ROUND(VLOOKUP($B8,Table2[[#All],[short  log name]:[dF-imfa]],K$1,FALSE),2)</f>
        <v>#N/A</v>
      </c>
      <c r="L8" t="e">
        <f>ROUND(VLOOKUP($B8,Table2[[#All],[short  log name]:[dF-imfa]],L$1,FALSE),2)</f>
        <v>#N/A</v>
      </c>
      <c r="M8" t="e">
        <f>ROUND(VLOOKUP($B8,Table2[[#All],[short  log name]:[dF-imfa]],M$1,FALSE),2)</f>
        <v>#N/A</v>
      </c>
      <c r="N8" t="e">
        <f>ROUND(VLOOKUP($B8,Table2[[#All],[short  log name]:[dF-imfa]],N$1,FALSE),2)</f>
        <v>#N/A</v>
      </c>
    </row>
    <row r="9" spans="1:14" x14ac:dyDescent="0.25">
      <c r="A9" t="s">
        <v>79</v>
      </c>
      <c r="B9" s="4">
        <v>17</v>
      </c>
      <c r="C9" t="e">
        <f>ROUND(VLOOKUP($B9,Table2[[#All],[short  log name]:[dF-imfa]],C$1,FALSE),2)</f>
        <v>#N/A</v>
      </c>
      <c r="D9" t="e">
        <f>ROUND(VLOOKUP($B9,Table2[[#All],[short  log name]:[dF-imfa]],D$1,FALSE),2)</f>
        <v>#N/A</v>
      </c>
      <c r="E9" t="e">
        <f>ROUND(VLOOKUP($B9,Table2[[#All],[short  log name]:[dF-imfa]],E$1,FALSE),2)</f>
        <v>#N/A</v>
      </c>
      <c r="F9" t="e">
        <f>ROUND(VLOOKUP($B9,Table2[[#All],[short  log name]:[dF-imfa]],F$1,FALSE),2)</f>
        <v>#N/A</v>
      </c>
      <c r="G9" t="e">
        <f>ROUND(VLOOKUP($B9,Table2[[#All],[short  log name]:[dF-imfa]],G$1,FALSE),2)</f>
        <v>#N/A</v>
      </c>
      <c r="H9" t="e">
        <f>ROUND(VLOOKUP($B9,Table2[[#All],[short  log name]:[dF-imfa]],H$1,FALSE),2)</f>
        <v>#N/A</v>
      </c>
      <c r="I9" t="e">
        <f>ROUND(VLOOKUP($B9,Table2[[#All],[short  log name]:[dF-imfa]],I$1,FALSE),2)</f>
        <v>#N/A</v>
      </c>
      <c r="J9" t="e">
        <f>ROUND(VLOOKUP($B9,Table2[[#All],[short  log name]:[dF-imfa]],J$1,FALSE),2)</f>
        <v>#N/A</v>
      </c>
      <c r="K9" t="e">
        <f>ROUND(VLOOKUP($B9,Table2[[#All],[short  log name]:[dF-imfa]],K$1,FALSE),2)</f>
        <v>#N/A</v>
      </c>
      <c r="L9" t="e">
        <f>ROUND(VLOOKUP($B9,Table2[[#All],[short  log name]:[dF-imfa]],L$1,FALSE),2)</f>
        <v>#N/A</v>
      </c>
      <c r="M9" t="e">
        <f>ROUND(VLOOKUP($B9,Table2[[#All],[short  log name]:[dF-imfa]],M$1,FALSE),2)</f>
        <v>#N/A</v>
      </c>
      <c r="N9" t="e">
        <f>ROUND(VLOOKUP($B9,Table2[[#All],[short  log name]:[dF-imfa]],N$1,FALSE),2)</f>
        <v>#N/A</v>
      </c>
    </row>
    <row r="10" spans="1:14" x14ac:dyDescent="0.25">
      <c r="A10" t="s">
        <v>80</v>
      </c>
      <c r="B10" s="4">
        <v>14</v>
      </c>
      <c r="C10" t="e">
        <f>ROUND(VLOOKUP($B10,Table2[[#All],[short  log name]:[dF-imfa]],C$1,FALSE),2)</f>
        <v>#N/A</v>
      </c>
      <c r="D10" t="e">
        <f>ROUND(VLOOKUP($B10,Table2[[#All],[short  log name]:[dF-imfa]],D$1,FALSE),2)</f>
        <v>#N/A</v>
      </c>
      <c r="E10" t="e">
        <f>ROUND(VLOOKUP($B10,Table2[[#All],[short  log name]:[dF-imfa]],E$1,FALSE),2)</f>
        <v>#N/A</v>
      </c>
      <c r="F10" t="e">
        <f>ROUND(VLOOKUP($B10,Table2[[#All],[short  log name]:[dF-imfa]],F$1,FALSE),2)</f>
        <v>#N/A</v>
      </c>
      <c r="G10" t="e">
        <f>ROUND(VLOOKUP($B10,Table2[[#All],[short  log name]:[dF-imfa]],G$1,FALSE),2)</f>
        <v>#N/A</v>
      </c>
      <c r="H10" t="e">
        <f>ROUND(VLOOKUP($B10,Table2[[#All],[short  log name]:[dF-imfa]],H$1,FALSE),2)</f>
        <v>#N/A</v>
      </c>
      <c r="I10" t="e">
        <f>ROUND(VLOOKUP($B10,Table2[[#All],[short  log name]:[dF-imfa]],I$1,FALSE),2)</f>
        <v>#N/A</v>
      </c>
      <c r="J10" t="e">
        <f>ROUND(VLOOKUP($B10,Table2[[#All],[short  log name]:[dF-imfa]],J$1,FALSE),2)</f>
        <v>#N/A</v>
      </c>
      <c r="K10" t="e">
        <f>ROUND(VLOOKUP($B10,Table2[[#All],[short  log name]:[dF-imfa]],K$1,FALSE),2)</f>
        <v>#N/A</v>
      </c>
      <c r="L10" t="e">
        <f>ROUND(VLOOKUP($B10,Table2[[#All],[short  log name]:[dF-imfa]],L$1,FALSE),2)</f>
        <v>#N/A</v>
      </c>
      <c r="M10" t="e">
        <f>ROUND(VLOOKUP($B10,Table2[[#All],[short  log name]:[dF-imfa]],M$1,FALSE),2)</f>
        <v>#N/A</v>
      </c>
      <c r="N10" t="e">
        <f>ROUND(VLOOKUP($B10,Table2[[#All],[short  log name]:[dF-imfa]],N$1,FALSE),2)</f>
        <v>#N/A</v>
      </c>
    </row>
    <row r="11" spans="1:14" x14ac:dyDescent="0.25">
      <c r="A11" t="s">
        <v>81</v>
      </c>
      <c r="B11" s="4">
        <v>15.4</v>
      </c>
      <c r="C11" t="e">
        <f>ROUND(VLOOKUP($B11,Table2[[#All],[short  log name]:[dF-imfa]],C$1,FALSE),2)</f>
        <v>#N/A</v>
      </c>
      <c r="D11" t="e">
        <f>ROUND(VLOOKUP($B11,Table2[[#All],[short  log name]:[dF-imfa]],D$1,FALSE),2)</f>
        <v>#N/A</v>
      </c>
      <c r="E11" t="e">
        <f>ROUND(VLOOKUP($B11,Table2[[#All],[short  log name]:[dF-imfa]],E$1,FALSE),2)</f>
        <v>#N/A</v>
      </c>
      <c r="F11" t="e">
        <f>ROUND(VLOOKUP($B11,Table2[[#All],[short  log name]:[dF-imfa]],F$1,FALSE),2)</f>
        <v>#N/A</v>
      </c>
      <c r="G11" t="e">
        <f>ROUND(VLOOKUP($B11,Table2[[#All],[short  log name]:[dF-imfa]],G$1,FALSE),2)</f>
        <v>#N/A</v>
      </c>
      <c r="H11" t="e">
        <f>ROUND(VLOOKUP($B11,Table2[[#All],[short  log name]:[dF-imfa]],H$1,FALSE),2)</f>
        <v>#N/A</v>
      </c>
      <c r="I11" t="e">
        <f>ROUND(VLOOKUP($B11,Table2[[#All],[short  log name]:[dF-imfa]],I$1,FALSE),2)</f>
        <v>#N/A</v>
      </c>
      <c r="J11" t="e">
        <f>ROUND(VLOOKUP($B11,Table2[[#All],[short  log name]:[dF-imfa]],J$1,FALSE),2)</f>
        <v>#N/A</v>
      </c>
      <c r="K11" t="e">
        <f>ROUND(VLOOKUP($B11,Table2[[#All],[short  log name]:[dF-imfa]],K$1,FALSE),2)</f>
        <v>#N/A</v>
      </c>
      <c r="L11" t="e">
        <f>ROUND(VLOOKUP($B11,Table2[[#All],[short  log name]:[dF-imfa]],L$1,FALSE),2)</f>
        <v>#N/A</v>
      </c>
      <c r="M11" t="e">
        <f>ROUND(VLOOKUP($B11,Table2[[#All],[short  log name]:[dF-imfa]],M$1,FALSE),2)</f>
        <v>#N/A</v>
      </c>
      <c r="N11" t="e">
        <f>ROUND(VLOOKUP($B11,Table2[[#All],[short  log name]:[dF-imfa]],N$1,FALSE),2)</f>
        <v>#N/A</v>
      </c>
    </row>
    <row r="12" spans="1:14" x14ac:dyDescent="0.25">
      <c r="A12" t="s">
        <v>82</v>
      </c>
      <c r="B12" s="4">
        <v>15.3</v>
      </c>
      <c r="C12" t="e">
        <f>ROUND(VLOOKUP($B12,Table2[[#All],[short  log name]:[dF-imfa]],C$1,FALSE),2)</f>
        <v>#N/A</v>
      </c>
      <c r="D12" t="e">
        <f>ROUND(VLOOKUP($B12,Table2[[#All],[short  log name]:[dF-imfa]],D$1,FALSE),2)</f>
        <v>#N/A</v>
      </c>
      <c r="E12" t="e">
        <f>ROUND(VLOOKUP($B12,Table2[[#All],[short  log name]:[dF-imfa]],E$1,FALSE),2)</f>
        <v>#N/A</v>
      </c>
      <c r="F12" t="e">
        <f>ROUND(VLOOKUP($B12,Table2[[#All],[short  log name]:[dF-imfa]],F$1,FALSE),2)</f>
        <v>#N/A</v>
      </c>
      <c r="G12" t="e">
        <f>ROUND(VLOOKUP($B12,Table2[[#All],[short  log name]:[dF-imfa]],G$1,FALSE),2)</f>
        <v>#N/A</v>
      </c>
      <c r="H12" t="e">
        <f>ROUND(VLOOKUP($B12,Table2[[#All],[short  log name]:[dF-imfa]],H$1,FALSE),2)</f>
        <v>#N/A</v>
      </c>
      <c r="I12" t="e">
        <f>ROUND(VLOOKUP($B12,Table2[[#All],[short  log name]:[dF-imfa]],I$1,FALSE),2)</f>
        <v>#N/A</v>
      </c>
      <c r="J12" t="e">
        <f>ROUND(VLOOKUP($B12,Table2[[#All],[short  log name]:[dF-imfa]],J$1,FALSE),2)</f>
        <v>#N/A</v>
      </c>
      <c r="K12" t="e">
        <f>ROUND(VLOOKUP($B12,Table2[[#All],[short  log name]:[dF-imfa]],K$1,FALSE),2)</f>
        <v>#N/A</v>
      </c>
      <c r="L12" t="e">
        <f>ROUND(VLOOKUP($B12,Table2[[#All],[short  log name]:[dF-imfa]],L$1,FALSE),2)</f>
        <v>#N/A</v>
      </c>
      <c r="M12" t="e">
        <f>ROUND(VLOOKUP($B12,Table2[[#All],[short  log name]:[dF-imfa]],M$1,FALSE),2)</f>
        <v>#N/A</v>
      </c>
      <c r="N12" t="e">
        <f>ROUND(VLOOKUP($B12,Table2[[#All],[short  log name]:[dF-imfa]],N$1,FALSE),2)</f>
        <v>#N/A</v>
      </c>
    </row>
    <row r="13" spans="1:14" x14ac:dyDescent="0.25">
      <c r="A13" t="s">
        <v>83</v>
      </c>
      <c r="B13" s="4">
        <v>15.5</v>
      </c>
      <c r="C13" t="e">
        <f>ROUND(VLOOKUP($B13,Table2[[#All],[short  log name]:[dF-imfa]],C$1,FALSE),2)</f>
        <v>#N/A</v>
      </c>
      <c r="D13" t="e">
        <f>ROUND(VLOOKUP($B13,Table2[[#All],[short  log name]:[dF-imfa]],D$1,FALSE),2)</f>
        <v>#N/A</v>
      </c>
      <c r="E13" t="e">
        <f>ROUND(VLOOKUP($B13,Table2[[#All],[short  log name]:[dF-imfa]],E$1,FALSE),2)</f>
        <v>#N/A</v>
      </c>
      <c r="F13" t="e">
        <f>ROUND(VLOOKUP($B13,Table2[[#All],[short  log name]:[dF-imfa]],F$1,FALSE),2)</f>
        <v>#N/A</v>
      </c>
      <c r="G13" t="e">
        <f>ROUND(VLOOKUP($B13,Table2[[#All],[short  log name]:[dF-imfa]],G$1,FALSE),2)</f>
        <v>#N/A</v>
      </c>
      <c r="H13" t="e">
        <f>ROUND(VLOOKUP($B13,Table2[[#All],[short  log name]:[dF-imfa]],H$1,FALSE),2)</f>
        <v>#N/A</v>
      </c>
      <c r="I13" t="e">
        <f>ROUND(VLOOKUP($B13,Table2[[#All],[short  log name]:[dF-imfa]],I$1,FALSE),2)</f>
        <v>#N/A</v>
      </c>
      <c r="J13" t="e">
        <f>ROUND(VLOOKUP($B13,Table2[[#All],[short  log name]:[dF-imfa]],J$1,FALSE),2)</f>
        <v>#N/A</v>
      </c>
      <c r="K13" t="e">
        <f>ROUND(VLOOKUP($B13,Table2[[#All],[short  log name]:[dF-imfa]],K$1,FALSE),2)</f>
        <v>#N/A</v>
      </c>
      <c r="L13" t="e">
        <f>ROUND(VLOOKUP($B13,Table2[[#All],[short  log name]:[dF-imfa]],L$1,FALSE),2)</f>
        <v>#N/A</v>
      </c>
      <c r="M13" t="e">
        <f>ROUND(VLOOKUP($B13,Table2[[#All],[short  log name]:[dF-imfa]],M$1,FALSE),2)</f>
        <v>#N/A</v>
      </c>
      <c r="N13" t="e">
        <f>ROUND(VLOOKUP($B13,Table2[[#All],[short  log name]:[dF-imfa]],N$1,FALSE),2)</f>
        <v>#N/A</v>
      </c>
    </row>
    <row r="14" spans="1:14" x14ac:dyDescent="0.25">
      <c r="A14" t="s">
        <v>84</v>
      </c>
      <c r="B14" s="4">
        <v>15.1</v>
      </c>
      <c r="C14" t="e">
        <f>ROUND(VLOOKUP($B14,Table2[[#All],[short  log name]:[dF-imfa]],C$1,FALSE),2)</f>
        <v>#N/A</v>
      </c>
      <c r="D14" t="e">
        <f>ROUND(VLOOKUP($B14,Table2[[#All],[short  log name]:[dF-imfa]],D$1,FALSE),2)</f>
        <v>#N/A</v>
      </c>
      <c r="E14" t="e">
        <f>ROUND(VLOOKUP($B14,Table2[[#All],[short  log name]:[dF-imfa]],E$1,FALSE),2)</f>
        <v>#N/A</v>
      </c>
      <c r="F14" t="e">
        <f>ROUND(VLOOKUP($B14,Table2[[#All],[short  log name]:[dF-imfa]],F$1,FALSE),2)</f>
        <v>#N/A</v>
      </c>
      <c r="G14" t="e">
        <f>ROUND(VLOOKUP($B14,Table2[[#All],[short  log name]:[dF-imfa]],G$1,FALSE),2)</f>
        <v>#N/A</v>
      </c>
      <c r="H14" t="e">
        <f>ROUND(VLOOKUP($B14,Table2[[#All],[short  log name]:[dF-imfa]],H$1,FALSE),2)</f>
        <v>#N/A</v>
      </c>
      <c r="I14" t="e">
        <f>ROUND(VLOOKUP($B14,Table2[[#All],[short  log name]:[dF-imfa]],I$1,FALSE),2)</f>
        <v>#N/A</v>
      </c>
      <c r="J14" t="e">
        <f>ROUND(VLOOKUP($B14,Table2[[#All],[short  log name]:[dF-imfa]],J$1,FALSE),2)</f>
        <v>#N/A</v>
      </c>
      <c r="K14" t="e">
        <f>ROUND(VLOOKUP($B14,Table2[[#All],[short  log name]:[dF-imfa]],K$1,FALSE),2)</f>
        <v>#N/A</v>
      </c>
      <c r="L14" t="e">
        <f>ROUND(VLOOKUP($B14,Table2[[#All],[short  log name]:[dF-imfa]],L$1,FALSE),2)</f>
        <v>#N/A</v>
      </c>
      <c r="M14" t="e">
        <f>ROUND(VLOOKUP($B14,Table2[[#All],[short  log name]:[dF-imfa]],M$1,FALSE),2)</f>
        <v>#N/A</v>
      </c>
      <c r="N14" t="e">
        <f>ROUND(VLOOKUP($B14,Table2[[#All],[short  log name]:[dF-imfa]],N$1,FALSE),2)</f>
        <v>#N/A</v>
      </c>
    </row>
    <row r="15" spans="1:14" x14ac:dyDescent="0.25">
      <c r="A15" t="s">
        <v>85</v>
      </c>
      <c r="B15" s="4">
        <v>15.2</v>
      </c>
      <c r="C15" t="e">
        <f>ROUND(VLOOKUP($B15,Table2[[#All],[short  log name]:[dF-imfa]],C$1,FALSE),2)</f>
        <v>#N/A</v>
      </c>
      <c r="D15" t="e">
        <f>ROUND(VLOOKUP($B15,Table2[[#All],[short  log name]:[dF-imfa]],D$1,FALSE),2)</f>
        <v>#N/A</v>
      </c>
      <c r="E15" t="e">
        <f>ROUND(VLOOKUP($B15,Table2[[#All],[short  log name]:[dF-imfa]],E$1,FALSE),2)</f>
        <v>#N/A</v>
      </c>
      <c r="F15" t="e">
        <f>ROUND(VLOOKUP($B15,Table2[[#All],[short  log name]:[dF-imfa]],F$1,FALSE),2)</f>
        <v>#N/A</v>
      </c>
      <c r="G15" t="e">
        <f>ROUND(VLOOKUP($B15,Table2[[#All],[short  log name]:[dF-imfa]],G$1,FALSE),2)</f>
        <v>#N/A</v>
      </c>
      <c r="H15" t="e">
        <f>ROUND(VLOOKUP($B15,Table2[[#All],[short  log name]:[dF-imfa]],H$1,FALSE),2)</f>
        <v>#N/A</v>
      </c>
      <c r="I15" t="e">
        <f>ROUND(VLOOKUP($B15,Table2[[#All],[short  log name]:[dF-imfa]],I$1,FALSE),2)</f>
        <v>#N/A</v>
      </c>
      <c r="J15" t="e">
        <f>ROUND(VLOOKUP($B15,Table2[[#All],[short  log name]:[dF-imfa]],J$1,FALSE),2)</f>
        <v>#N/A</v>
      </c>
      <c r="K15" t="e">
        <f>ROUND(VLOOKUP($B15,Table2[[#All],[short  log name]:[dF-imfa]],K$1,FALSE),2)</f>
        <v>#N/A</v>
      </c>
      <c r="L15" t="e">
        <f>ROUND(VLOOKUP($B15,Table2[[#All],[short  log name]:[dF-imfa]],L$1,FALSE),2)</f>
        <v>#N/A</v>
      </c>
      <c r="M15" t="e">
        <f>ROUND(VLOOKUP($B15,Table2[[#All],[short  log name]:[dF-imfa]],M$1,FALSE),2)</f>
        <v>#N/A</v>
      </c>
      <c r="N15" t="e">
        <f>ROUND(VLOOKUP($B15,Table2[[#All],[short  log name]:[dF-imfa]],N$1,FALSE),2)</f>
        <v>#N/A</v>
      </c>
    </row>
    <row r="16" spans="1:14" x14ac:dyDescent="0.25">
      <c r="A16" t="s">
        <v>86</v>
      </c>
      <c r="B16" s="4">
        <v>11</v>
      </c>
      <c r="C16" t="e">
        <f>ROUND(VLOOKUP($B16,Table2[[#All],[short  log name]:[dF-imfa]],C$1,FALSE),2)</f>
        <v>#N/A</v>
      </c>
      <c r="D16" t="e">
        <f>ROUND(VLOOKUP($B16,Table2[[#All],[short  log name]:[dF-imfa]],D$1,FALSE),2)</f>
        <v>#N/A</v>
      </c>
      <c r="E16" t="e">
        <f>ROUND(VLOOKUP($B16,Table2[[#All],[short  log name]:[dF-imfa]],E$1,FALSE),2)</f>
        <v>#N/A</v>
      </c>
      <c r="F16" t="e">
        <f>ROUND(VLOOKUP($B16,Table2[[#All],[short  log name]:[dF-imfa]],F$1,FALSE),2)</f>
        <v>#N/A</v>
      </c>
      <c r="G16" t="e">
        <f>ROUND(VLOOKUP($B16,Table2[[#All],[short  log name]:[dF-imfa]],G$1,FALSE),2)</f>
        <v>#N/A</v>
      </c>
      <c r="H16" t="e">
        <f>ROUND(VLOOKUP($B16,Table2[[#All],[short  log name]:[dF-imfa]],H$1,FALSE),2)</f>
        <v>#N/A</v>
      </c>
      <c r="I16" t="e">
        <f>ROUND(VLOOKUP($B16,Table2[[#All],[short  log name]:[dF-imfa]],I$1,FALSE),2)</f>
        <v>#N/A</v>
      </c>
      <c r="J16" t="e">
        <f>ROUND(VLOOKUP($B16,Table2[[#All],[short  log name]:[dF-imfa]],J$1,FALSE),2)</f>
        <v>#N/A</v>
      </c>
      <c r="K16" t="e">
        <f>ROUND(VLOOKUP($B16,Table2[[#All],[short  log name]:[dF-imfa]],K$1,FALSE),2)</f>
        <v>#N/A</v>
      </c>
      <c r="L16" t="e">
        <f>ROUND(VLOOKUP($B16,Table2[[#All],[short  log name]:[dF-imfa]],L$1,FALSE),2)</f>
        <v>#N/A</v>
      </c>
      <c r="M16" t="e">
        <f>ROUND(VLOOKUP($B16,Table2[[#All],[short  log name]:[dF-imfa]],M$1,FALSE),2)</f>
        <v>#N/A</v>
      </c>
      <c r="N16" t="e">
        <f>ROUND(VLOOKUP($B16,Table2[[#All],[short  log name]:[dF-imfa]],N$1,FALSE),2)</f>
        <v>#N/A</v>
      </c>
    </row>
    <row r="17" spans="1:14" x14ac:dyDescent="0.25">
      <c r="A17" t="s">
        <v>55</v>
      </c>
      <c r="B17" s="4" t="s">
        <v>55</v>
      </c>
    </row>
    <row r="18" spans="1:14" x14ac:dyDescent="0.25">
      <c r="A18" t="s">
        <v>87</v>
      </c>
      <c r="B18" s="4">
        <v>14</v>
      </c>
      <c r="C18">
        <f>ROUND(VLOOKUP($B18,summary!$C$21:$X$27,C$1,FALSE),2)</f>
        <v>1</v>
      </c>
      <c r="D18">
        <f>ROUND(VLOOKUP($B18,summary!$C$21:$X$27,D$1,FALSE),2)</f>
        <v>1</v>
      </c>
      <c r="E18">
        <f>ROUND(VLOOKUP($B18,summary!$C$21:$X$27,E$1,FALSE),2)</f>
        <v>1</v>
      </c>
      <c r="F18">
        <f>ROUND(VLOOKUP($B18,summary!$C$21:$X$27,F$1,FALSE),2)</f>
        <v>1</v>
      </c>
      <c r="G18">
        <f>ROUND(VLOOKUP($B18,summary!$C$21:$X$27,G$1,FALSE),2)</f>
        <v>1</v>
      </c>
      <c r="H18">
        <f>ROUND(VLOOKUP($B18,summary!$C$21:$X$27,H$1,FALSE),2)</f>
        <v>1</v>
      </c>
      <c r="I18">
        <f>ROUND(VLOOKUP($B18,summary!$C$21:$X$27,I$1,FALSE),2)</f>
        <v>1</v>
      </c>
      <c r="J18">
        <f>ROUND(VLOOKUP($B18,summary!$C$21:$X$27,J$1,FALSE),2)</f>
        <v>1</v>
      </c>
      <c r="K18">
        <f>ROUND(VLOOKUP($B18,summary!$C$21:$X$27,K$1,FALSE),2)</f>
        <v>1</v>
      </c>
      <c r="L18">
        <f>ROUND(VLOOKUP($B18,summary!$C$21:$X$27,L$1,FALSE),2)</f>
        <v>1</v>
      </c>
      <c r="M18">
        <f>ROUND(VLOOKUP($B18,summary!$C$21:$X$27,M$1,FALSE),2)</f>
        <v>1</v>
      </c>
      <c r="N18">
        <f>ROUND(VLOOKUP($B18,summary!$C$21:$X$27,N$1,FALSE),2)</f>
        <v>1</v>
      </c>
    </row>
    <row r="19" spans="1:14" x14ac:dyDescent="0.25">
      <c r="A19" t="s">
        <v>88</v>
      </c>
      <c r="B19" s="4">
        <v>17</v>
      </c>
      <c r="C19" t="e">
        <f>ROUND(VLOOKUP($B19,summary!$C$21:$X$27,C$1,FALSE),2)</f>
        <v>#N/A</v>
      </c>
      <c r="D19" t="e">
        <f>ROUND(VLOOKUP($B19,summary!$C$21:$X$27,D$1,FALSE),2)</f>
        <v>#N/A</v>
      </c>
      <c r="E19" t="e">
        <f>ROUND(VLOOKUP($B19,summary!$C$21:$X$27,E$1,FALSE),2)</f>
        <v>#N/A</v>
      </c>
      <c r="F19" t="e">
        <f>ROUND(VLOOKUP($B19,summary!$C$21:$X$27,F$1,FALSE),2)</f>
        <v>#N/A</v>
      </c>
      <c r="G19" t="e">
        <f>ROUND(VLOOKUP($B19,summary!$C$21:$X$27,G$1,FALSE),2)</f>
        <v>#N/A</v>
      </c>
      <c r="H19" t="e">
        <f>ROUND(VLOOKUP($B19,summary!$C$21:$X$27,H$1,FALSE),2)</f>
        <v>#N/A</v>
      </c>
      <c r="I19" t="e">
        <f>ROUND(VLOOKUP($B19,summary!$C$21:$X$27,I$1,FALSE),2)</f>
        <v>#N/A</v>
      </c>
      <c r="J19" t="e">
        <f>ROUND(VLOOKUP($B19,summary!$C$21:$X$27,J$1,FALSE),2)</f>
        <v>#N/A</v>
      </c>
      <c r="K19" t="e">
        <f>ROUND(VLOOKUP($B19,summary!$C$21:$X$27,K$1,FALSE),2)</f>
        <v>#N/A</v>
      </c>
      <c r="L19" t="e">
        <f>ROUND(VLOOKUP($B19,summary!$C$21:$X$27,L$1,FALSE),2)</f>
        <v>#N/A</v>
      </c>
      <c r="M19" t="e">
        <f>ROUND(VLOOKUP($B19,summary!$C$21:$X$27,M$1,FALSE),2)</f>
        <v>#N/A</v>
      </c>
      <c r="N19" t="e">
        <f>ROUND(VLOOKUP($B19,summary!$C$21:$X$27,N$1,FALSE),2)</f>
        <v>#N/A</v>
      </c>
    </row>
    <row r="20" spans="1:14" x14ac:dyDescent="0.25">
      <c r="A20" t="s">
        <v>89</v>
      </c>
      <c r="B20" s="4">
        <v>15.3</v>
      </c>
      <c r="C20">
        <f>ROUND(VLOOKUP($B20,summary!$C$21:$X$27,C$1,FALSE),2)</f>
        <v>1</v>
      </c>
      <c r="D20">
        <f>ROUND(VLOOKUP($B20,summary!$C$21:$X$27,D$1,FALSE),2)</f>
        <v>1</v>
      </c>
      <c r="E20">
        <f>ROUND(VLOOKUP($B20,summary!$C$21:$X$27,E$1,FALSE),2)</f>
        <v>0.84</v>
      </c>
      <c r="F20">
        <f>ROUND(VLOOKUP($B20,summary!$C$21:$X$27,F$1,FALSE),2)</f>
        <v>0.83</v>
      </c>
      <c r="G20">
        <f>ROUND(VLOOKUP($B20,summary!$C$21:$X$27,G$1,FALSE),2)</f>
        <v>0.6</v>
      </c>
      <c r="H20">
        <f>ROUND(VLOOKUP($B20,summary!$C$21:$X$27,H$1,FALSE),2)</f>
        <v>0.73</v>
      </c>
      <c r="I20">
        <f>ROUND(VLOOKUP($B20,summary!$C$21:$X$27,I$1,FALSE),2)</f>
        <v>0.83</v>
      </c>
      <c r="J20">
        <f>ROUND(VLOOKUP($B20,summary!$C$21:$X$27,J$1,FALSE),2)</f>
        <v>0.82</v>
      </c>
      <c r="K20">
        <f>ROUND(VLOOKUP($B20,summary!$C$21:$X$27,K$1,FALSE),2)</f>
        <v>0.75</v>
      </c>
      <c r="L20">
        <f>ROUND(VLOOKUP($B20,summary!$C$21:$X$27,L$1,FALSE),2)</f>
        <v>0.84</v>
      </c>
      <c r="M20">
        <f>ROUND(VLOOKUP($B20,summary!$C$21:$X$27,M$1,FALSE),2)</f>
        <v>0.83</v>
      </c>
      <c r="N20">
        <f>ROUND(VLOOKUP($B20,summary!$C$21:$X$27,N$1,FALSE),2)</f>
        <v>0.83</v>
      </c>
    </row>
    <row r="21" spans="1:14" x14ac:dyDescent="0.25">
      <c r="A21" t="s">
        <v>90</v>
      </c>
      <c r="B21" s="4">
        <v>15.4</v>
      </c>
      <c r="C21">
        <f>ROUND(VLOOKUP($B21,summary!$C$21:$X$27,C$1,FALSE),2)</f>
        <v>1</v>
      </c>
      <c r="D21">
        <f>ROUND(VLOOKUP($B21,summary!$C$21:$X$27,D$1,FALSE),2)</f>
        <v>1</v>
      </c>
      <c r="E21">
        <f>ROUND(VLOOKUP($B21,summary!$C$21:$X$27,E$1,FALSE),2)</f>
        <v>0.86</v>
      </c>
      <c r="F21">
        <f>ROUND(VLOOKUP($B21,summary!$C$21:$X$27,F$1,FALSE),2)</f>
        <v>0.85</v>
      </c>
      <c r="G21">
        <f>ROUND(VLOOKUP($B21,summary!$C$21:$X$27,G$1,FALSE),2)</f>
        <v>0.64</v>
      </c>
      <c r="H21">
        <f>ROUND(VLOOKUP($B21,summary!$C$21:$X$27,H$1,FALSE),2)</f>
        <v>0.81</v>
      </c>
      <c r="I21">
        <f>ROUND(VLOOKUP($B21,summary!$C$21:$X$27,I$1,FALSE),2)</f>
        <v>0.86</v>
      </c>
      <c r="J21">
        <f>ROUND(VLOOKUP($B21,summary!$C$21:$X$27,J$1,FALSE),2)</f>
        <v>0.86</v>
      </c>
      <c r="K21">
        <f>ROUND(VLOOKUP($B21,summary!$C$21:$X$27,K$1,FALSE),2)</f>
        <v>0.78</v>
      </c>
      <c r="L21">
        <f>ROUND(VLOOKUP($B21,summary!$C$21:$X$27,L$1,FALSE),2)</f>
        <v>0.9</v>
      </c>
      <c r="M21">
        <f>ROUND(VLOOKUP($B21,summary!$C$21:$X$27,M$1,FALSE),2)</f>
        <v>0.86</v>
      </c>
      <c r="N21">
        <f>ROUND(VLOOKUP($B21,summary!$C$21:$X$27,N$1,FALSE),2)</f>
        <v>0.85</v>
      </c>
    </row>
    <row r="22" spans="1:14" x14ac:dyDescent="0.25">
      <c r="A22" t="s">
        <v>91</v>
      </c>
      <c r="B22" s="4">
        <v>15.1</v>
      </c>
      <c r="C22">
        <f>ROUND(VLOOKUP($B22,summary!$C$21:$X$27,C$1,FALSE),2)</f>
        <v>1</v>
      </c>
      <c r="D22">
        <f>ROUND(VLOOKUP($B22,summary!$C$21:$X$27,D$1,FALSE),2)</f>
        <v>1</v>
      </c>
      <c r="E22">
        <f>ROUND(VLOOKUP($B22,summary!$C$21:$X$27,E$1,FALSE),2)</f>
        <v>0.98</v>
      </c>
      <c r="F22">
        <f>ROUND(VLOOKUP($B22,summary!$C$21:$X$27,F$1,FALSE),2)</f>
        <v>0.97</v>
      </c>
      <c r="G22">
        <f>ROUND(VLOOKUP($B22,summary!$C$21:$X$27,G$1,FALSE),2)</f>
        <v>0.64</v>
      </c>
      <c r="H22">
        <f>ROUND(VLOOKUP($B22,summary!$C$21:$X$27,H$1,FALSE),2)</f>
        <v>0.85</v>
      </c>
      <c r="I22">
        <f>ROUND(VLOOKUP($B22,summary!$C$21:$X$27,I$1,FALSE),2)</f>
        <v>0.91</v>
      </c>
      <c r="J22">
        <f>ROUND(VLOOKUP($B22,summary!$C$21:$X$27,J$1,FALSE),2)</f>
        <v>0.91</v>
      </c>
      <c r="K22">
        <f>ROUND(VLOOKUP($B22,summary!$C$21:$X$27,K$1,FALSE),2)</f>
        <v>0.78</v>
      </c>
      <c r="L22">
        <f>ROUND(VLOOKUP($B22,summary!$C$21:$X$27,L$1,FALSE),2)</f>
        <v>0.92</v>
      </c>
      <c r="M22">
        <f>ROUND(VLOOKUP($B22,summary!$C$21:$X$27,M$1,FALSE),2)</f>
        <v>0.94</v>
      </c>
      <c r="N22">
        <f>ROUND(VLOOKUP($B22,summary!$C$21:$X$27,N$1,FALSE),2)</f>
        <v>0.94</v>
      </c>
    </row>
    <row r="23" spans="1:14" x14ac:dyDescent="0.25">
      <c r="A23" t="s">
        <v>92</v>
      </c>
      <c r="B23" s="4">
        <v>15.5</v>
      </c>
      <c r="C23">
        <f>ROUND(VLOOKUP($B23,summary!$C$21:$X$27,C$1,FALSE),2)</f>
        <v>1</v>
      </c>
      <c r="D23">
        <f>ROUND(VLOOKUP($B23,summary!$C$21:$X$27,D$1,FALSE),2)</f>
        <v>1</v>
      </c>
      <c r="E23">
        <f>ROUND(VLOOKUP($B23,summary!$C$21:$X$27,E$1,FALSE),2)</f>
        <v>0.94</v>
      </c>
      <c r="F23">
        <f>ROUND(VLOOKUP($B23,summary!$C$21:$X$27,F$1,FALSE),2)</f>
        <v>0.94</v>
      </c>
      <c r="G23">
        <f>ROUND(VLOOKUP($B23,summary!$C$21:$X$27,G$1,FALSE),2)</f>
        <v>0.65</v>
      </c>
      <c r="H23">
        <f>ROUND(VLOOKUP($B23,summary!$C$21:$X$27,H$1,FALSE),2)</f>
        <v>0.83</v>
      </c>
      <c r="I23">
        <f>ROUND(VLOOKUP($B23,summary!$C$21:$X$27,I$1,FALSE),2)</f>
        <v>0.85</v>
      </c>
      <c r="J23">
        <f>ROUND(VLOOKUP($B23,summary!$C$21:$X$27,J$1,FALSE),2)</f>
        <v>0.86</v>
      </c>
      <c r="K23">
        <f>ROUND(VLOOKUP($B23,summary!$C$21:$X$27,K$1,FALSE),2)</f>
        <v>0.79</v>
      </c>
      <c r="L23">
        <f>ROUND(VLOOKUP($B23,summary!$C$21:$X$27,L$1,FALSE),2)</f>
        <v>0.91</v>
      </c>
      <c r="M23">
        <f>ROUND(VLOOKUP($B23,summary!$C$21:$X$27,M$1,FALSE),2)</f>
        <v>0.9</v>
      </c>
      <c r="N23">
        <f>ROUND(VLOOKUP($B23,summary!$C$21:$X$27,N$1,FALSE),2)</f>
        <v>0.9</v>
      </c>
    </row>
    <row r="24" spans="1:14" x14ac:dyDescent="0.25">
      <c r="A24" t="s">
        <v>93</v>
      </c>
      <c r="B24" s="4">
        <v>15.2</v>
      </c>
      <c r="C24">
        <f>ROUND(VLOOKUP($B24,summary!$C$21:$X$27,C$1,FALSE),2)</f>
        <v>1</v>
      </c>
      <c r="D24">
        <f>ROUND(VLOOKUP($B24,summary!$C$21:$X$27,D$1,FALSE),2)</f>
        <v>1</v>
      </c>
      <c r="E24">
        <f>ROUND(VLOOKUP($B24,summary!$C$21:$X$27,E$1,FALSE),2)</f>
        <v>0.85</v>
      </c>
      <c r="F24">
        <f>ROUND(VLOOKUP($B24,summary!$C$21:$X$27,F$1,FALSE),2)</f>
        <v>0.87</v>
      </c>
      <c r="G24">
        <f>ROUND(VLOOKUP($B24,summary!$C$21:$X$27,G$1,FALSE),2)</f>
        <v>0.64</v>
      </c>
      <c r="H24">
        <f>ROUND(VLOOKUP($B24,summary!$C$21:$X$27,H$1,FALSE),2)</f>
        <v>0.79</v>
      </c>
      <c r="I24">
        <f>ROUND(VLOOKUP($B24,summary!$C$21:$X$27,I$1,FALSE),2)</f>
        <v>0.86</v>
      </c>
      <c r="J24">
        <f>ROUND(VLOOKUP($B24,summary!$C$21:$X$27,J$1,FALSE),2)</f>
        <v>0.86</v>
      </c>
      <c r="K24">
        <f>ROUND(VLOOKUP($B24,summary!$C$21:$X$27,K$1,FALSE),2)</f>
        <v>0.78</v>
      </c>
      <c r="L24">
        <f>ROUND(VLOOKUP($B24,summary!$C$21:$X$27,L$1,FALSE),2)</f>
        <v>0.88</v>
      </c>
      <c r="M24">
        <f>ROUND(VLOOKUP($B24,summary!$C$21:$X$27,M$1,FALSE),2)</f>
        <v>0.86</v>
      </c>
      <c r="N24">
        <f>ROUND(VLOOKUP($B24,summary!$C$21:$X$27,N$1,FALSE),2)</f>
        <v>0.87</v>
      </c>
    </row>
  </sheetData>
  <mergeCells count="3">
    <mergeCell ref="C2:F2"/>
    <mergeCell ref="G2:J2"/>
    <mergeCell ref="K2:N2"/>
  </mergeCells>
  <conditionalFormatting sqref="C4:N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4"/>
  <sheetViews>
    <sheetView tabSelected="1" zoomScale="115" zoomScaleNormal="115" workbookViewId="0">
      <selection activeCell="P3" sqref="P3:P24"/>
    </sheetView>
  </sheetViews>
  <sheetFormatPr defaultRowHeight="15" x14ac:dyDescent="0.25"/>
  <cols>
    <col min="1" max="1" width="54.28515625" bestFit="1" customWidth="1"/>
  </cols>
  <sheetData>
    <row r="1" spans="1:14" x14ac:dyDescent="0.25">
      <c r="C1">
        <v>2</v>
      </c>
      <c r="D1">
        <v>3</v>
      </c>
      <c r="E1">
        <v>4</v>
      </c>
      <c r="F1">
        <v>5</v>
      </c>
      <c r="G1">
        <v>11</v>
      </c>
      <c r="H1">
        <v>12</v>
      </c>
      <c r="I1">
        <v>13</v>
      </c>
      <c r="J1">
        <v>14</v>
      </c>
      <c r="K1">
        <v>19</v>
      </c>
      <c r="L1">
        <v>20</v>
      </c>
      <c r="M1">
        <v>21</v>
      </c>
      <c r="N1">
        <v>22</v>
      </c>
    </row>
    <row r="2" spans="1:14" x14ac:dyDescent="0.25">
      <c r="C2" s="13" t="s">
        <v>3</v>
      </c>
      <c r="D2" s="13"/>
      <c r="E2" s="13"/>
      <c r="F2" s="13"/>
      <c r="G2" s="13" t="s">
        <v>72</v>
      </c>
      <c r="H2" s="13"/>
      <c r="I2" s="13"/>
      <c r="J2" s="13"/>
      <c r="K2" s="13" t="s">
        <v>73</v>
      </c>
      <c r="L2" s="13"/>
      <c r="M2" s="13"/>
      <c r="N2" s="13"/>
    </row>
    <row r="3" spans="1:14" x14ac:dyDescent="0.25">
      <c r="A3" t="s">
        <v>56</v>
      </c>
      <c r="C3" t="s">
        <v>43</v>
      </c>
      <c r="D3" t="s">
        <v>6</v>
      </c>
      <c r="E3" t="s">
        <v>7</v>
      </c>
      <c r="F3" t="s">
        <v>8</v>
      </c>
      <c r="G3" t="s">
        <v>43</v>
      </c>
      <c r="H3" t="s">
        <v>6</v>
      </c>
      <c r="I3" t="s">
        <v>7</v>
      </c>
      <c r="J3" t="s">
        <v>8</v>
      </c>
      <c r="K3" t="s">
        <v>43</v>
      </c>
      <c r="L3" t="s">
        <v>6</v>
      </c>
      <c r="M3" t="s">
        <v>7</v>
      </c>
      <c r="N3" t="s">
        <v>8</v>
      </c>
    </row>
    <row r="4" spans="1:14" x14ac:dyDescent="0.25">
      <c r="A4" t="s">
        <v>74</v>
      </c>
      <c r="B4" s="4" t="s">
        <v>53</v>
      </c>
      <c r="C4">
        <f>ROUND(VLOOKUP($B4,Table2[[#All],[short  log name]:[dF-imfa]],C$1,FALSE),2)</f>
        <v>1</v>
      </c>
      <c r="D4">
        <f>ROUND(VLOOKUP($B4,Table2[[#All],[short  log name]:[dF-imfa]],D$1,FALSE),2)</f>
        <v>1</v>
      </c>
      <c r="E4">
        <f>ROUND(VLOOKUP($B4,Table2[[#All],[short  log name]:[dF-imfa]],E$1,FALSE),2)</f>
        <v>0.67</v>
      </c>
      <c r="F4">
        <f>ROUND(VLOOKUP($B4,Table2[[#All],[short  log name]:[dF-imfa]],F$1,FALSE),2)</f>
        <v>0.67</v>
      </c>
      <c r="G4">
        <f>ROUND(VLOOKUP($B4,Table2[[#All],[short  log name]:[dF-imfa]],G$1,FALSE),2)</f>
        <v>0</v>
      </c>
      <c r="H4">
        <f>ROUND(VLOOKUP($B4,Table2[[#All],[short  log name]:[dF-imfa]],H$1,FALSE),2)</f>
        <v>0.15</v>
      </c>
      <c r="I4">
        <f>ROUND(VLOOKUP($B4,Table2[[#All],[short  log name]:[dF-imfa]],I$1,FALSE),2)</f>
        <v>0.59</v>
      </c>
      <c r="J4">
        <f>ROUND(VLOOKUP($B4,Table2[[#All],[short  log name]:[dF-imfa]],J$1,FALSE),2)</f>
        <v>0.59</v>
      </c>
      <c r="K4">
        <f>ROUND(VLOOKUP($B4,Table2[[#All],[short  log name]:[dF-imfa]],K$1,FALSE),2)</f>
        <v>0</v>
      </c>
      <c r="L4">
        <f>ROUND(VLOOKUP($B4,Table2[[#All],[short  log name]:[dF-imfa]],L$1,FALSE),2)</f>
        <v>0.25</v>
      </c>
      <c r="M4">
        <f>ROUND(VLOOKUP($B4,Table2[[#All],[short  log name]:[dF-imfa]],M$1,FALSE),2)</f>
        <v>0.63</v>
      </c>
      <c r="N4">
        <f>ROUND(VLOOKUP($B4,Table2[[#All],[short  log name]:[dF-imfa]],N$1,FALSE),2)</f>
        <v>0.63</v>
      </c>
    </row>
    <row r="5" spans="1:14" x14ac:dyDescent="0.25">
      <c r="A5" t="s">
        <v>75</v>
      </c>
      <c r="B5" s="4" t="s">
        <v>54</v>
      </c>
      <c r="C5" t="e">
        <f>ROUND(VLOOKUP($B5,Table2[[#All],[short  log name]:[dF-imfa]],C$1,FALSE),2)</f>
        <v>#N/A</v>
      </c>
      <c r="D5" t="e">
        <f>ROUND(VLOOKUP($B5,Table2[[#All],[short  log name]:[dF-imfa]],D$1,FALSE),2)</f>
        <v>#N/A</v>
      </c>
      <c r="E5" t="e">
        <f>ROUND(VLOOKUP($B5,Table2[[#All],[short  log name]:[dF-imfa]],E$1,FALSE),2)</f>
        <v>#N/A</v>
      </c>
      <c r="F5" t="e">
        <f>ROUND(VLOOKUP($B5,Table2[[#All],[short  log name]:[dF-imfa]],F$1,FALSE),2)</f>
        <v>#N/A</v>
      </c>
      <c r="G5" t="e">
        <f>ROUND(VLOOKUP($B5,Table2[[#All],[short  log name]:[dF-imfa]],G$1,FALSE),2)</f>
        <v>#N/A</v>
      </c>
      <c r="H5" t="e">
        <f>ROUND(VLOOKUP($B5,Table2[[#All],[short  log name]:[dF-imfa]],H$1,FALSE),2)</f>
        <v>#N/A</v>
      </c>
      <c r="I5" t="e">
        <f>ROUND(VLOOKUP($B5,Table2[[#All],[short  log name]:[dF-imfa]],I$1,FALSE),2)</f>
        <v>#N/A</v>
      </c>
      <c r="J5" t="e">
        <f>ROUND(VLOOKUP($B5,Table2[[#All],[short  log name]:[dF-imfa]],J$1,FALSE),2)</f>
        <v>#N/A</v>
      </c>
      <c r="K5" t="e">
        <f>ROUND(VLOOKUP($B5,Table2[[#All],[short  log name]:[dF-imfa]],K$1,FALSE),2)</f>
        <v>#N/A</v>
      </c>
      <c r="L5" t="e">
        <f>ROUND(VLOOKUP($B5,Table2[[#All],[short  log name]:[dF-imfa]],L$1,FALSE),2)</f>
        <v>#N/A</v>
      </c>
      <c r="M5" t="e">
        <f>ROUND(VLOOKUP($B5,Table2[[#All],[short  log name]:[dF-imfa]],M$1,FALSE),2)</f>
        <v>#N/A</v>
      </c>
      <c r="N5" t="e">
        <f>ROUND(VLOOKUP($B5,Table2[[#All],[short  log name]:[dF-imfa]],N$1,FALSE),2)</f>
        <v>#N/A</v>
      </c>
    </row>
    <row r="6" spans="1:14" x14ac:dyDescent="0.25">
      <c r="A6" t="s">
        <v>76</v>
      </c>
      <c r="B6" s="4" t="s">
        <v>57</v>
      </c>
      <c r="C6">
        <f>ROUND(VLOOKUP($B6,Table2[[#All],[short  log name]:[dF-imfa]],C$1,FALSE),2)</f>
        <v>1</v>
      </c>
      <c r="D6">
        <f>ROUND(VLOOKUP($B6,Table2[[#All],[short  log name]:[dF-imfa]],D$1,FALSE),2)</f>
        <v>1</v>
      </c>
      <c r="E6">
        <f>ROUND(VLOOKUP($B6,Table2[[#All],[short  log name]:[dF-imfa]],E$1,FALSE),2)</f>
        <v>0.98</v>
      </c>
      <c r="F6">
        <f>ROUND(VLOOKUP($B6,Table2[[#All],[short  log name]:[dF-imfa]],F$1,FALSE),2)</f>
        <v>0.98</v>
      </c>
      <c r="G6">
        <f>ROUND(VLOOKUP($B6,Table2[[#All],[short  log name]:[dF-imfa]],G$1,FALSE),2)</f>
        <v>0.12</v>
      </c>
      <c r="H6">
        <f>ROUND(VLOOKUP($B6,Table2[[#All],[short  log name]:[dF-imfa]],H$1,FALSE),2)</f>
        <v>0.56999999999999995</v>
      </c>
      <c r="I6">
        <f>ROUND(VLOOKUP($B6,Table2[[#All],[short  log name]:[dF-imfa]],I$1,FALSE),2)</f>
        <v>0.63</v>
      </c>
      <c r="J6">
        <f>ROUND(VLOOKUP($B6,Table2[[#All],[short  log name]:[dF-imfa]],J$1,FALSE),2)</f>
        <v>0.63</v>
      </c>
      <c r="K6">
        <f>ROUND(VLOOKUP($B6,Table2[[#All],[short  log name]:[dF-imfa]],K$1,FALSE),2)</f>
        <v>0.22</v>
      </c>
      <c r="L6">
        <f>ROUND(VLOOKUP($B6,Table2[[#All],[short  log name]:[dF-imfa]],L$1,FALSE),2)</f>
        <v>0.73</v>
      </c>
      <c r="M6">
        <f>ROUND(VLOOKUP($B6,Table2[[#All],[short  log name]:[dF-imfa]],M$1,FALSE),2)</f>
        <v>0.77</v>
      </c>
      <c r="N6">
        <f>ROUND(VLOOKUP($B6,Table2[[#All],[short  log name]:[dF-imfa]],N$1,FALSE),2)</f>
        <v>0.77</v>
      </c>
    </row>
    <row r="7" spans="1:14" x14ac:dyDescent="0.25">
      <c r="A7" t="s">
        <v>77</v>
      </c>
      <c r="B7" s="4" t="s">
        <v>58</v>
      </c>
      <c r="C7">
        <f>ROUND(VLOOKUP($B7,Table2[[#All],[short  log name]:[dF-imfa]],C$1,FALSE),2)</f>
        <v>1</v>
      </c>
      <c r="D7">
        <f>ROUND(VLOOKUP($B7,Table2[[#All],[short  log name]:[dF-imfa]],D$1,FALSE),2)</f>
        <v>1</v>
      </c>
      <c r="E7">
        <f>ROUND(VLOOKUP($B7,Table2[[#All],[short  log name]:[dF-imfa]],E$1,FALSE),2)</f>
        <v>0.79</v>
      </c>
      <c r="F7">
        <f>ROUND(VLOOKUP($B7,Table2[[#All],[short  log name]:[dF-imfa]],F$1,FALSE),2)</f>
        <v>0.75</v>
      </c>
      <c r="G7">
        <f>ROUND(VLOOKUP($B7,Table2[[#All],[short  log name]:[dF-imfa]],G$1,FALSE),2)</f>
        <v>0</v>
      </c>
      <c r="H7">
        <f>ROUND(VLOOKUP($B7,Table2[[#All],[short  log name]:[dF-imfa]],H$1,FALSE),2)</f>
        <v>0.21</v>
      </c>
      <c r="I7">
        <f>ROUND(VLOOKUP($B7,Table2[[#All],[short  log name]:[dF-imfa]],I$1,FALSE),2)</f>
        <v>0.68</v>
      </c>
      <c r="J7">
        <f>ROUND(VLOOKUP($B7,Table2[[#All],[short  log name]:[dF-imfa]],J$1,FALSE),2)</f>
        <v>0.69</v>
      </c>
      <c r="K7">
        <f>ROUND(VLOOKUP($B7,Table2[[#All],[short  log name]:[dF-imfa]],K$1,FALSE),2)</f>
        <v>0</v>
      </c>
      <c r="L7">
        <f>ROUND(VLOOKUP($B7,Table2[[#All],[short  log name]:[dF-imfa]],L$1,FALSE),2)</f>
        <v>0.34</v>
      </c>
      <c r="M7">
        <f>ROUND(VLOOKUP($B7,Table2[[#All],[short  log name]:[dF-imfa]],M$1,FALSE),2)</f>
        <v>0.73</v>
      </c>
      <c r="N7">
        <f>ROUND(VLOOKUP($B7,Table2[[#All],[short  log name]:[dF-imfa]],N$1,FALSE),2)</f>
        <v>0.72</v>
      </c>
    </row>
    <row r="8" spans="1:14" x14ac:dyDescent="0.25">
      <c r="A8" t="s">
        <v>78</v>
      </c>
      <c r="B8" s="4">
        <v>12</v>
      </c>
      <c r="C8" t="e">
        <f>ROUND(VLOOKUP($B8,Table2[[#All],[short  log name]:[dF-imfa]],C$1,FALSE),2)</f>
        <v>#N/A</v>
      </c>
      <c r="D8" t="e">
        <f>ROUND(VLOOKUP($B8,Table2[[#All],[short  log name]:[dF-imfa]],D$1,FALSE),2)</f>
        <v>#N/A</v>
      </c>
      <c r="E8" t="e">
        <f>ROUND(VLOOKUP($B8,Table2[[#All],[short  log name]:[dF-imfa]],E$1,FALSE),2)</f>
        <v>#N/A</v>
      </c>
      <c r="F8" t="e">
        <f>ROUND(VLOOKUP($B8,Table2[[#All],[short  log name]:[dF-imfa]],F$1,FALSE),2)</f>
        <v>#N/A</v>
      </c>
      <c r="G8" t="e">
        <f>ROUND(VLOOKUP($B8,Table2[[#All],[short  log name]:[dF-imfa]],G$1,FALSE),2)</f>
        <v>#N/A</v>
      </c>
      <c r="H8" t="e">
        <f>ROUND(VLOOKUP($B8,Table2[[#All],[short  log name]:[dF-imfa]],H$1,FALSE),2)</f>
        <v>#N/A</v>
      </c>
      <c r="I8" t="e">
        <f>ROUND(VLOOKUP($B8,Table2[[#All],[short  log name]:[dF-imfa]],I$1,FALSE),2)</f>
        <v>#N/A</v>
      </c>
      <c r="J8" t="e">
        <f>ROUND(VLOOKUP($B8,Table2[[#All],[short  log name]:[dF-imfa]],J$1,FALSE),2)</f>
        <v>#N/A</v>
      </c>
      <c r="K8" t="e">
        <f>ROUND(VLOOKUP($B8,Table2[[#All],[short  log name]:[dF-imfa]],K$1,FALSE),2)</f>
        <v>#N/A</v>
      </c>
      <c r="L8" t="e">
        <f>ROUND(VLOOKUP($B8,Table2[[#All],[short  log name]:[dF-imfa]],L$1,FALSE),2)</f>
        <v>#N/A</v>
      </c>
      <c r="M8" t="e">
        <f>ROUND(VLOOKUP($B8,Table2[[#All],[short  log name]:[dF-imfa]],M$1,FALSE),2)</f>
        <v>#N/A</v>
      </c>
      <c r="N8" t="e">
        <f>ROUND(VLOOKUP($B8,Table2[[#All],[short  log name]:[dF-imfa]],N$1,FALSE),2)</f>
        <v>#N/A</v>
      </c>
    </row>
    <row r="9" spans="1:14" x14ac:dyDescent="0.25">
      <c r="A9" t="s">
        <v>79</v>
      </c>
      <c r="B9" s="4">
        <v>17</v>
      </c>
      <c r="C9" t="e">
        <f>ROUND(VLOOKUP($B9,Table2[[#All],[short  log name]:[dF-imfa]],C$1,FALSE),2)</f>
        <v>#N/A</v>
      </c>
      <c r="D9" t="e">
        <f>ROUND(VLOOKUP($B9,Table2[[#All],[short  log name]:[dF-imfa]],D$1,FALSE),2)</f>
        <v>#N/A</v>
      </c>
      <c r="E9" t="e">
        <f>ROUND(VLOOKUP($B9,Table2[[#All],[short  log name]:[dF-imfa]],E$1,FALSE),2)</f>
        <v>#N/A</v>
      </c>
      <c r="F9" t="e">
        <f>ROUND(VLOOKUP($B9,Table2[[#All],[short  log name]:[dF-imfa]],F$1,FALSE),2)</f>
        <v>#N/A</v>
      </c>
      <c r="G9" t="e">
        <f>ROUND(VLOOKUP($B9,Table2[[#All],[short  log name]:[dF-imfa]],G$1,FALSE),2)</f>
        <v>#N/A</v>
      </c>
      <c r="H9" t="e">
        <f>ROUND(VLOOKUP($B9,Table2[[#All],[short  log name]:[dF-imfa]],H$1,FALSE),2)</f>
        <v>#N/A</v>
      </c>
      <c r="I9" t="e">
        <f>ROUND(VLOOKUP($B9,Table2[[#All],[short  log name]:[dF-imfa]],I$1,FALSE),2)</f>
        <v>#N/A</v>
      </c>
      <c r="J9" t="e">
        <f>ROUND(VLOOKUP($B9,Table2[[#All],[short  log name]:[dF-imfa]],J$1,FALSE),2)</f>
        <v>#N/A</v>
      </c>
      <c r="K9" t="e">
        <f>ROUND(VLOOKUP($B9,Table2[[#All],[short  log name]:[dF-imfa]],K$1,FALSE),2)</f>
        <v>#N/A</v>
      </c>
      <c r="L9" t="e">
        <f>ROUND(VLOOKUP($B9,Table2[[#All],[short  log name]:[dF-imfa]],L$1,FALSE),2)</f>
        <v>#N/A</v>
      </c>
      <c r="M9" t="e">
        <f>ROUND(VLOOKUP($B9,Table2[[#All],[short  log name]:[dF-imfa]],M$1,FALSE),2)</f>
        <v>#N/A</v>
      </c>
      <c r="N9" t="e">
        <f>ROUND(VLOOKUP($B9,Table2[[#All],[short  log name]:[dF-imfa]],N$1,FALSE),2)</f>
        <v>#N/A</v>
      </c>
    </row>
    <row r="10" spans="1:14" x14ac:dyDescent="0.25">
      <c r="A10" t="s">
        <v>80</v>
      </c>
      <c r="B10" s="4">
        <v>14</v>
      </c>
      <c r="C10" t="e">
        <f>ROUND(VLOOKUP($B10,Table2[[#All],[short  log name]:[dF-imfa]],C$1,FALSE),2)</f>
        <v>#N/A</v>
      </c>
      <c r="D10" t="e">
        <f>ROUND(VLOOKUP($B10,Table2[[#All],[short  log name]:[dF-imfa]],D$1,FALSE),2)</f>
        <v>#N/A</v>
      </c>
      <c r="E10" t="e">
        <f>ROUND(VLOOKUP($B10,Table2[[#All],[short  log name]:[dF-imfa]],E$1,FALSE),2)</f>
        <v>#N/A</v>
      </c>
      <c r="F10" t="e">
        <f>ROUND(VLOOKUP($B10,Table2[[#All],[short  log name]:[dF-imfa]],F$1,FALSE),2)</f>
        <v>#N/A</v>
      </c>
      <c r="G10" t="e">
        <f>ROUND(VLOOKUP($B10,Table2[[#All],[short  log name]:[dF-imfa]],G$1,FALSE),2)</f>
        <v>#N/A</v>
      </c>
      <c r="H10" t="e">
        <f>ROUND(VLOOKUP($B10,Table2[[#All],[short  log name]:[dF-imfa]],H$1,FALSE),2)</f>
        <v>#N/A</v>
      </c>
      <c r="I10" t="e">
        <f>ROUND(VLOOKUP($B10,Table2[[#All],[short  log name]:[dF-imfa]],I$1,FALSE),2)</f>
        <v>#N/A</v>
      </c>
      <c r="J10" t="e">
        <f>ROUND(VLOOKUP($B10,Table2[[#All],[short  log name]:[dF-imfa]],J$1,FALSE),2)</f>
        <v>#N/A</v>
      </c>
      <c r="K10" t="e">
        <f>ROUND(VLOOKUP($B10,Table2[[#All],[short  log name]:[dF-imfa]],K$1,FALSE),2)</f>
        <v>#N/A</v>
      </c>
      <c r="L10" t="e">
        <f>ROUND(VLOOKUP($B10,Table2[[#All],[short  log name]:[dF-imfa]],L$1,FALSE),2)</f>
        <v>#N/A</v>
      </c>
      <c r="M10" t="e">
        <f>ROUND(VLOOKUP($B10,Table2[[#All],[short  log name]:[dF-imfa]],M$1,FALSE),2)</f>
        <v>#N/A</v>
      </c>
      <c r="N10" t="e">
        <f>ROUND(VLOOKUP($B10,Table2[[#All],[short  log name]:[dF-imfa]],N$1,FALSE),2)</f>
        <v>#N/A</v>
      </c>
    </row>
    <row r="11" spans="1:14" x14ac:dyDescent="0.25">
      <c r="A11" t="s">
        <v>81</v>
      </c>
      <c r="B11" s="4">
        <v>15.4</v>
      </c>
      <c r="C11" t="e">
        <f>ROUND(VLOOKUP($B11,Table2[[#All],[short  log name]:[dF-imfa]],C$1,FALSE),2)</f>
        <v>#N/A</v>
      </c>
      <c r="D11" t="e">
        <f>ROUND(VLOOKUP($B11,Table2[[#All],[short  log name]:[dF-imfa]],D$1,FALSE),2)</f>
        <v>#N/A</v>
      </c>
      <c r="E11" t="e">
        <f>ROUND(VLOOKUP($B11,Table2[[#All],[short  log name]:[dF-imfa]],E$1,FALSE),2)</f>
        <v>#N/A</v>
      </c>
      <c r="F11" t="e">
        <f>ROUND(VLOOKUP($B11,Table2[[#All],[short  log name]:[dF-imfa]],F$1,FALSE),2)</f>
        <v>#N/A</v>
      </c>
      <c r="G11" t="e">
        <f>ROUND(VLOOKUP($B11,Table2[[#All],[short  log name]:[dF-imfa]],G$1,FALSE),2)</f>
        <v>#N/A</v>
      </c>
      <c r="H11" t="e">
        <f>ROUND(VLOOKUP($B11,Table2[[#All],[short  log name]:[dF-imfa]],H$1,FALSE),2)</f>
        <v>#N/A</v>
      </c>
      <c r="I11" t="e">
        <f>ROUND(VLOOKUP($B11,Table2[[#All],[short  log name]:[dF-imfa]],I$1,FALSE),2)</f>
        <v>#N/A</v>
      </c>
      <c r="J11" t="e">
        <f>ROUND(VLOOKUP($B11,Table2[[#All],[short  log name]:[dF-imfa]],J$1,FALSE),2)</f>
        <v>#N/A</v>
      </c>
      <c r="K11" t="e">
        <f>ROUND(VLOOKUP($B11,Table2[[#All],[short  log name]:[dF-imfa]],K$1,FALSE),2)</f>
        <v>#N/A</v>
      </c>
      <c r="L11" t="e">
        <f>ROUND(VLOOKUP($B11,Table2[[#All],[short  log name]:[dF-imfa]],L$1,FALSE),2)</f>
        <v>#N/A</v>
      </c>
      <c r="M11" t="e">
        <f>ROUND(VLOOKUP($B11,Table2[[#All],[short  log name]:[dF-imfa]],M$1,FALSE),2)</f>
        <v>#N/A</v>
      </c>
      <c r="N11" t="e">
        <f>ROUND(VLOOKUP($B11,Table2[[#All],[short  log name]:[dF-imfa]],N$1,FALSE),2)</f>
        <v>#N/A</v>
      </c>
    </row>
    <row r="12" spans="1:14" x14ac:dyDescent="0.25">
      <c r="A12" t="s">
        <v>82</v>
      </c>
      <c r="B12" s="4">
        <v>15.3</v>
      </c>
      <c r="C12" t="e">
        <f>ROUND(VLOOKUP($B12,Table2[[#All],[short  log name]:[dF-imfa]],C$1,FALSE),2)</f>
        <v>#N/A</v>
      </c>
      <c r="D12" t="e">
        <f>ROUND(VLOOKUP($B12,Table2[[#All],[short  log name]:[dF-imfa]],D$1,FALSE),2)</f>
        <v>#N/A</v>
      </c>
      <c r="E12" t="e">
        <f>ROUND(VLOOKUP($B12,Table2[[#All],[short  log name]:[dF-imfa]],E$1,FALSE),2)</f>
        <v>#N/A</v>
      </c>
      <c r="F12" t="e">
        <f>ROUND(VLOOKUP($B12,Table2[[#All],[short  log name]:[dF-imfa]],F$1,FALSE),2)</f>
        <v>#N/A</v>
      </c>
      <c r="G12" t="e">
        <f>ROUND(VLOOKUP($B12,Table2[[#All],[short  log name]:[dF-imfa]],G$1,FALSE),2)</f>
        <v>#N/A</v>
      </c>
      <c r="H12" t="e">
        <f>ROUND(VLOOKUP($B12,Table2[[#All],[short  log name]:[dF-imfa]],H$1,FALSE),2)</f>
        <v>#N/A</v>
      </c>
      <c r="I12" t="e">
        <f>ROUND(VLOOKUP($B12,Table2[[#All],[short  log name]:[dF-imfa]],I$1,FALSE),2)</f>
        <v>#N/A</v>
      </c>
      <c r="J12" t="e">
        <f>ROUND(VLOOKUP($B12,Table2[[#All],[short  log name]:[dF-imfa]],J$1,FALSE),2)</f>
        <v>#N/A</v>
      </c>
      <c r="K12" t="e">
        <f>ROUND(VLOOKUP($B12,Table2[[#All],[short  log name]:[dF-imfa]],K$1,FALSE),2)</f>
        <v>#N/A</v>
      </c>
      <c r="L12" t="e">
        <f>ROUND(VLOOKUP($B12,Table2[[#All],[short  log name]:[dF-imfa]],L$1,FALSE),2)</f>
        <v>#N/A</v>
      </c>
      <c r="M12" t="e">
        <f>ROUND(VLOOKUP($B12,Table2[[#All],[short  log name]:[dF-imfa]],M$1,FALSE),2)</f>
        <v>#N/A</v>
      </c>
      <c r="N12" t="e">
        <f>ROUND(VLOOKUP($B12,Table2[[#All],[short  log name]:[dF-imfa]],N$1,FALSE),2)</f>
        <v>#N/A</v>
      </c>
    </row>
    <row r="13" spans="1:14" x14ac:dyDescent="0.25">
      <c r="A13" t="s">
        <v>83</v>
      </c>
      <c r="B13" s="4">
        <v>15.5</v>
      </c>
      <c r="C13" t="e">
        <f>ROUND(VLOOKUP($B13,Table2[[#All],[short  log name]:[dF-imfa]],C$1,FALSE),2)</f>
        <v>#N/A</v>
      </c>
      <c r="D13" t="e">
        <f>ROUND(VLOOKUP($B13,Table2[[#All],[short  log name]:[dF-imfa]],D$1,FALSE),2)</f>
        <v>#N/A</v>
      </c>
      <c r="E13" t="e">
        <f>ROUND(VLOOKUP($B13,Table2[[#All],[short  log name]:[dF-imfa]],E$1,FALSE),2)</f>
        <v>#N/A</v>
      </c>
      <c r="F13" t="e">
        <f>ROUND(VLOOKUP($B13,Table2[[#All],[short  log name]:[dF-imfa]],F$1,FALSE),2)</f>
        <v>#N/A</v>
      </c>
      <c r="G13" t="e">
        <f>ROUND(VLOOKUP($B13,Table2[[#All],[short  log name]:[dF-imfa]],G$1,FALSE),2)</f>
        <v>#N/A</v>
      </c>
      <c r="H13" t="e">
        <f>ROUND(VLOOKUP($B13,Table2[[#All],[short  log name]:[dF-imfa]],H$1,FALSE),2)</f>
        <v>#N/A</v>
      </c>
      <c r="I13" t="e">
        <f>ROUND(VLOOKUP($B13,Table2[[#All],[short  log name]:[dF-imfa]],I$1,FALSE),2)</f>
        <v>#N/A</v>
      </c>
      <c r="J13" t="e">
        <f>ROUND(VLOOKUP($B13,Table2[[#All],[short  log name]:[dF-imfa]],J$1,FALSE),2)</f>
        <v>#N/A</v>
      </c>
      <c r="K13" t="e">
        <f>ROUND(VLOOKUP($B13,Table2[[#All],[short  log name]:[dF-imfa]],K$1,FALSE),2)</f>
        <v>#N/A</v>
      </c>
      <c r="L13" t="e">
        <f>ROUND(VLOOKUP($B13,Table2[[#All],[short  log name]:[dF-imfa]],L$1,FALSE),2)</f>
        <v>#N/A</v>
      </c>
      <c r="M13" t="e">
        <f>ROUND(VLOOKUP($B13,Table2[[#All],[short  log name]:[dF-imfa]],M$1,FALSE),2)</f>
        <v>#N/A</v>
      </c>
      <c r="N13" t="e">
        <f>ROUND(VLOOKUP($B13,Table2[[#All],[short  log name]:[dF-imfa]],N$1,FALSE),2)</f>
        <v>#N/A</v>
      </c>
    </row>
    <row r="14" spans="1:14" x14ac:dyDescent="0.25">
      <c r="A14" t="s">
        <v>84</v>
      </c>
      <c r="B14" s="4">
        <v>15.1</v>
      </c>
      <c r="C14" t="e">
        <f>ROUND(VLOOKUP($B14,Table2[[#All],[short  log name]:[dF-imfa]],C$1,FALSE),2)</f>
        <v>#N/A</v>
      </c>
      <c r="D14" t="e">
        <f>ROUND(VLOOKUP($B14,Table2[[#All],[short  log name]:[dF-imfa]],D$1,FALSE),2)</f>
        <v>#N/A</v>
      </c>
      <c r="E14" t="e">
        <f>ROUND(VLOOKUP($B14,Table2[[#All],[short  log name]:[dF-imfa]],E$1,FALSE),2)</f>
        <v>#N/A</v>
      </c>
      <c r="F14" t="e">
        <f>ROUND(VLOOKUP($B14,Table2[[#All],[short  log name]:[dF-imfa]],F$1,FALSE),2)</f>
        <v>#N/A</v>
      </c>
      <c r="G14" t="e">
        <f>ROUND(VLOOKUP($B14,Table2[[#All],[short  log name]:[dF-imfa]],G$1,FALSE),2)</f>
        <v>#N/A</v>
      </c>
      <c r="H14" t="e">
        <f>ROUND(VLOOKUP($B14,Table2[[#All],[short  log name]:[dF-imfa]],H$1,FALSE),2)</f>
        <v>#N/A</v>
      </c>
      <c r="I14" t="e">
        <f>ROUND(VLOOKUP($B14,Table2[[#All],[short  log name]:[dF-imfa]],I$1,FALSE),2)</f>
        <v>#N/A</v>
      </c>
      <c r="J14" t="e">
        <f>ROUND(VLOOKUP($B14,Table2[[#All],[short  log name]:[dF-imfa]],J$1,FALSE),2)</f>
        <v>#N/A</v>
      </c>
      <c r="K14" t="e">
        <f>ROUND(VLOOKUP($B14,Table2[[#All],[short  log name]:[dF-imfa]],K$1,FALSE),2)</f>
        <v>#N/A</v>
      </c>
      <c r="L14" t="e">
        <f>ROUND(VLOOKUP($B14,Table2[[#All],[short  log name]:[dF-imfa]],L$1,FALSE),2)</f>
        <v>#N/A</v>
      </c>
      <c r="M14" t="e">
        <f>ROUND(VLOOKUP($B14,Table2[[#All],[short  log name]:[dF-imfa]],M$1,FALSE),2)</f>
        <v>#N/A</v>
      </c>
      <c r="N14" t="e">
        <f>ROUND(VLOOKUP($B14,Table2[[#All],[short  log name]:[dF-imfa]],N$1,FALSE),2)</f>
        <v>#N/A</v>
      </c>
    </row>
    <row r="15" spans="1:14" x14ac:dyDescent="0.25">
      <c r="A15" t="s">
        <v>85</v>
      </c>
      <c r="B15" s="4">
        <v>15.2</v>
      </c>
      <c r="C15" t="e">
        <f>ROUND(VLOOKUP($B15,Table2[[#All],[short  log name]:[dF-imfa]],C$1,FALSE),2)</f>
        <v>#N/A</v>
      </c>
      <c r="D15" t="e">
        <f>ROUND(VLOOKUP($B15,Table2[[#All],[short  log name]:[dF-imfa]],D$1,FALSE),2)</f>
        <v>#N/A</v>
      </c>
      <c r="E15" t="e">
        <f>ROUND(VLOOKUP($B15,Table2[[#All],[short  log name]:[dF-imfa]],E$1,FALSE),2)</f>
        <v>#N/A</v>
      </c>
      <c r="F15" t="e">
        <f>ROUND(VLOOKUP($B15,Table2[[#All],[short  log name]:[dF-imfa]],F$1,FALSE),2)</f>
        <v>#N/A</v>
      </c>
      <c r="G15" t="e">
        <f>ROUND(VLOOKUP($B15,Table2[[#All],[short  log name]:[dF-imfa]],G$1,FALSE),2)</f>
        <v>#N/A</v>
      </c>
      <c r="H15" t="e">
        <f>ROUND(VLOOKUP($B15,Table2[[#All],[short  log name]:[dF-imfa]],H$1,FALSE),2)</f>
        <v>#N/A</v>
      </c>
      <c r="I15" t="e">
        <f>ROUND(VLOOKUP($B15,Table2[[#All],[short  log name]:[dF-imfa]],I$1,FALSE),2)</f>
        <v>#N/A</v>
      </c>
      <c r="J15" t="e">
        <f>ROUND(VLOOKUP($B15,Table2[[#All],[short  log name]:[dF-imfa]],J$1,FALSE),2)</f>
        <v>#N/A</v>
      </c>
      <c r="K15" t="e">
        <f>ROUND(VLOOKUP($B15,Table2[[#All],[short  log name]:[dF-imfa]],K$1,FALSE),2)</f>
        <v>#N/A</v>
      </c>
      <c r="L15" t="e">
        <f>ROUND(VLOOKUP($B15,Table2[[#All],[short  log name]:[dF-imfa]],L$1,FALSE),2)</f>
        <v>#N/A</v>
      </c>
      <c r="M15" t="e">
        <f>ROUND(VLOOKUP($B15,Table2[[#All],[short  log name]:[dF-imfa]],M$1,FALSE),2)</f>
        <v>#N/A</v>
      </c>
      <c r="N15" t="e">
        <f>ROUND(VLOOKUP($B15,Table2[[#All],[short  log name]:[dF-imfa]],N$1,FALSE),2)</f>
        <v>#N/A</v>
      </c>
    </row>
    <row r="16" spans="1:14" x14ac:dyDescent="0.25">
      <c r="A16" t="s">
        <v>86</v>
      </c>
      <c r="B16" s="4">
        <v>11</v>
      </c>
      <c r="C16" t="e">
        <f>ROUND(VLOOKUP($B16,Table2[[#All],[short  log name]:[dF-imfa]],C$1,FALSE),2)</f>
        <v>#N/A</v>
      </c>
      <c r="D16" t="e">
        <f>ROUND(VLOOKUP($B16,Table2[[#All],[short  log name]:[dF-imfa]],D$1,FALSE),2)</f>
        <v>#N/A</v>
      </c>
      <c r="E16" t="e">
        <f>ROUND(VLOOKUP($B16,Table2[[#All],[short  log name]:[dF-imfa]],E$1,FALSE),2)</f>
        <v>#N/A</v>
      </c>
      <c r="F16" t="e">
        <f>ROUND(VLOOKUP($B16,Table2[[#All],[short  log name]:[dF-imfa]],F$1,FALSE),2)</f>
        <v>#N/A</v>
      </c>
      <c r="G16" t="e">
        <f>ROUND(VLOOKUP($B16,Table2[[#All],[short  log name]:[dF-imfa]],G$1,FALSE),2)</f>
        <v>#N/A</v>
      </c>
      <c r="H16" t="e">
        <f>ROUND(VLOOKUP($B16,Table2[[#All],[short  log name]:[dF-imfa]],H$1,FALSE),2)</f>
        <v>#N/A</v>
      </c>
      <c r="I16" t="e">
        <f>ROUND(VLOOKUP($B16,Table2[[#All],[short  log name]:[dF-imfa]],I$1,FALSE),2)</f>
        <v>#N/A</v>
      </c>
      <c r="J16" t="e">
        <f>ROUND(VLOOKUP($B16,Table2[[#All],[short  log name]:[dF-imfa]],J$1,FALSE),2)</f>
        <v>#N/A</v>
      </c>
      <c r="K16" t="e">
        <f>ROUND(VLOOKUP($B16,Table2[[#All],[short  log name]:[dF-imfa]],K$1,FALSE),2)</f>
        <v>#N/A</v>
      </c>
      <c r="L16" t="e">
        <f>ROUND(VLOOKUP($B16,Table2[[#All],[short  log name]:[dF-imfa]],L$1,FALSE),2)</f>
        <v>#N/A</v>
      </c>
      <c r="M16" t="e">
        <f>ROUND(VLOOKUP($B16,Table2[[#All],[short  log name]:[dF-imfa]],M$1,FALSE),2)</f>
        <v>#N/A</v>
      </c>
      <c r="N16" t="e">
        <f>ROUND(VLOOKUP($B16,Table2[[#All],[short  log name]:[dF-imfa]],N$1,FALSE),2)</f>
        <v>#N/A</v>
      </c>
    </row>
    <row r="17" spans="1:14" x14ac:dyDescent="0.25">
      <c r="A17" t="s">
        <v>55</v>
      </c>
      <c r="B17" s="4" t="s">
        <v>55</v>
      </c>
    </row>
    <row r="18" spans="1:14" x14ac:dyDescent="0.25">
      <c r="A18" t="s">
        <v>87</v>
      </c>
      <c r="B18" s="4">
        <v>14</v>
      </c>
      <c r="C18">
        <f>ROUND(VLOOKUP($B18,summary!$C$21:$X$27,C$1,FALSE),2)</f>
        <v>1</v>
      </c>
      <c r="D18">
        <f>ROUND(VLOOKUP($B18,summary!$C$21:$X$27,D$1,FALSE),2)</f>
        <v>1</v>
      </c>
      <c r="E18">
        <f>ROUND(VLOOKUP($B18,summary!$C$21:$X$27,E$1,FALSE),2)</f>
        <v>1</v>
      </c>
      <c r="F18">
        <f>ROUND(VLOOKUP($B18,summary!$C$21:$X$27,F$1,FALSE),2)</f>
        <v>1</v>
      </c>
      <c r="G18" t="e">
        <f>ROUND(VLOOKUP($B18,summary!$C$21:$X$27,G$1,FALSE),2)</f>
        <v>#DIV/0!</v>
      </c>
      <c r="H18" t="e">
        <f>ROUND(VLOOKUP($B18,summary!$C$21:$X$27,H$1,FALSE),2)</f>
        <v>#DIV/0!</v>
      </c>
      <c r="I18" t="e">
        <f>ROUND(VLOOKUP($B18,summary!$C$21:$X$27,I$1,FALSE),2)</f>
        <v>#DIV/0!</v>
      </c>
      <c r="J18" t="e">
        <f>ROUND(VLOOKUP($B18,summary!$C$21:$X$27,J$1,FALSE),2)</f>
        <v>#DIV/0!</v>
      </c>
      <c r="K18" t="e">
        <f>ROUND(VLOOKUP($B18,summary!$C$21:$X$27,K$1,FALSE),2)</f>
        <v>#DIV/0!</v>
      </c>
      <c r="L18" t="e">
        <f>ROUND(VLOOKUP($B18,summary!$C$21:$X$27,L$1,FALSE),2)</f>
        <v>#DIV/0!</v>
      </c>
      <c r="M18" t="e">
        <f>ROUND(VLOOKUP($B18,summary!$C$21:$X$27,M$1,FALSE),2)</f>
        <v>#DIV/0!</v>
      </c>
      <c r="N18" t="e">
        <f>ROUND(VLOOKUP($B18,summary!$C$21:$X$27,N$1,FALSE),2)</f>
        <v>#DIV/0!</v>
      </c>
    </row>
    <row r="19" spans="1:14" x14ac:dyDescent="0.25">
      <c r="A19" t="s">
        <v>88</v>
      </c>
      <c r="B19" s="4">
        <v>17</v>
      </c>
      <c r="C19" t="e">
        <f>ROUND(VLOOKUP($B19,summary!$C$21:$X$27,C$1,FALSE),2)</f>
        <v>#N/A</v>
      </c>
      <c r="D19" t="e">
        <f>ROUND(VLOOKUP($B19,summary!$C$21:$X$27,D$1,FALSE),2)</f>
        <v>#N/A</v>
      </c>
      <c r="E19" t="e">
        <f>ROUND(VLOOKUP($B19,summary!$C$21:$X$27,E$1,FALSE),2)</f>
        <v>#N/A</v>
      </c>
      <c r="F19" t="e">
        <f>ROUND(VLOOKUP($B19,summary!$C$21:$X$27,F$1,FALSE),2)</f>
        <v>#N/A</v>
      </c>
      <c r="G19" t="e">
        <f>ROUND(VLOOKUP($B19,summary!$C$21:$X$27,G$1,FALSE),2)</f>
        <v>#N/A</v>
      </c>
      <c r="H19" t="e">
        <f>ROUND(VLOOKUP($B19,summary!$C$21:$X$27,H$1,FALSE),2)</f>
        <v>#N/A</v>
      </c>
      <c r="I19" t="e">
        <f>ROUND(VLOOKUP($B19,summary!$C$21:$X$27,I$1,FALSE),2)</f>
        <v>#N/A</v>
      </c>
      <c r="J19" t="e">
        <f>ROUND(VLOOKUP($B19,summary!$C$21:$X$27,J$1,FALSE),2)</f>
        <v>#N/A</v>
      </c>
      <c r="K19" t="e">
        <f>ROUND(VLOOKUP($B19,summary!$C$21:$X$27,K$1,FALSE),2)</f>
        <v>#N/A</v>
      </c>
      <c r="L19" t="e">
        <f>ROUND(VLOOKUP($B19,summary!$C$21:$X$27,L$1,FALSE),2)</f>
        <v>#N/A</v>
      </c>
      <c r="M19" t="e">
        <f>ROUND(VLOOKUP($B19,summary!$C$21:$X$27,M$1,FALSE),2)</f>
        <v>#N/A</v>
      </c>
      <c r="N19" t="e">
        <f>ROUND(VLOOKUP($B19,summary!$C$21:$X$27,N$1,FALSE),2)</f>
        <v>#N/A</v>
      </c>
    </row>
    <row r="20" spans="1:14" x14ac:dyDescent="0.25">
      <c r="A20" t="s">
        <v>89</v>
      </c>
      <c r="B20" s="4">
        <v>15.3</v>
      </c>
      <c r="C20">
        <f>ROUND(VLOOKUP($B20,summary!$C$21:$X$27,C$1,FALSE),2)</f>
        <v>1</v>
      </c>
      <c r="D20">
        <f>ROUND(VLOOKUP($B20,summary!$C$21:$X$27,D$1,FALSE),2)</f>
        <v>1</v>
      </c>
      <c r="E20">
        <f>ROUND(VLOOKUP($B20,summary!$C$21:$X$27,E$1,FALSE),2)</f>
        <v>0.84</v>
      </c>
      <c r="F20">
        <f>ROUND(VLOOKUP($B20,summary!$C$21:$X$27,F$1,FALSE),2)</f>
        <v>0.83</v>
      </c>
      <c r="G20">
        <f>ROUND(VLOOKUP($B20,summary!$C$21:$X$27,G$1,FALSE),2)</f>
        <v>0.09</v>
      </c>
      <c r="H20">
        <f>ROUND(VLOOKUP($B20,summary!$C$21:$X$27,H$1,FALSE),2)</f>
        <v>0.38</v>
      </c>
      <c r="I20">
        <f>ROUND(VLOOKUP($B20,summary!$C$21:$X$27,I$1,FALSE),2)</f>
        <v>0.6</v>
      </c>
      <c r="J20">
        <f>ROUND(VLOOKUP($B20,summary!$C$21:$X$27,J$1,FALSE),2)</f>
        <v>0.6</v>
      </c>
      <c r="K20">
        <f>ROUND(VLOOKUP($B20,summary!$C$21:$X$27,K$1,FALSE),2)</f>
        <v>0.16</v>
      </c>
      <c r="L20">
        <f>ROUND(VLOOKUP($B20,summary!$C$21:$X$27,L$1,FALSE),2)</f>
        <v>0.55000000000000004</v>
      </c>
      <c r="M20">
        <f>ROUND(VLOOKUP($B20,summary!$C$21:$X$27,M$1,FALSE),2)</f>
        <v>0.7</v>
      </c>
      <c r="N20">
        <f>ROUND(VLOOKUP($B20,summary!$C$21:$X$27,N$1,FALSE),2)</f>
        <v>0.69</v>
      </c>
    </row>
    <row r="21" spans="1:14" x14ac:dyDescent="0.25">
      <c r="A21" t="s">
        <v>90</v>
      </c>
      <c r="B21" s="4">
        <v>15.4</v>
      </c>
      <c r="C21">
        <f>ROUND(VLOOKUP($B21,summary!$C$21:$X$27,C$1,FALSE),2)</f>
        <v>1</v>
      </c>
      <c r="D21">
        <f>ROUND(VLOOKUP($B21,summary!$C$21:$X$27,D$1,FALSE),2)</f>
        <v>1</v>
      </c>
      <c r="E21">
        <f>ROUND(VLOOKUP($B21,summary!$C$21:$X$27,E$1,FALSE),2)</f>
        <v>0.86</v>
      </c>
      <c r="F21">
        <f>ROUND(VLOOKUP($B21,summary!$C$21:$X$27,F$1,FALSE),2)</f>
        <v>0.85</v>
      </c>
      <c r="G21">
        <f>ROUND(VLOOKUP($B21,summary!$C$21:$X$27,G$1,FALSE),2)</f>
        <v>0.19</v>
      </c>
      <c r="H21">
        <f>ROUND(VLOOKUP($B21,summary!$C$21:$X$27,H$1,FALSE),2)</f>
        <v>0.57999999999999996</v>
      </c>
      <c r="I21">
        <f>ROUND(VLOOKUP($B21,summary!$C$21:$X$27,I$1,FALSE),2)</f>
        <v>0.69</v>
      </c>
      <c r="J21">
        <f>ROUND(VLOOKUP($B21,summary!$C$21:$X$27,J$1,FALSE),2)</f>
        <v>0.69</v>
      </c>
      <c r="K21">
        <f>ROUND(VLOOKUP($B21,summary!$C$21:$X$27,K$1,FALSE),2)</f>
        <v>0.32</v>
      </c>
      <c r="L21">
        <f>ROUND(VLOOKUP($B21,summary!$C$21:$X$27,L$1,FALSE),2)</f>
        <v>0.74</v>
      </c>
      <c r="M21">
        <f>ROUND(VLOOKUP($B21,summary!$C$21:$X$27,M$1,FALSE),2)</f>
        <v>0.77</v>
      </c>
      <c r="N21">
        <f>ROUND(VLOOKUP($B21,summary!$C$21:$X$27,N$1,FALSE),2)</f>
        <v>0.76</v>
      </c>
    </row>
    <row r="22" spans="1:14" x14ac:dyDescent="0.25">
      <c r="A22" t="s">
        <v>91</v>
      </c>
      <c r="B22" s="4">
        <v>15.1</v>
      </c>
      <c r="C22">
        <f>ROUND(VLOOKUP($B22,summary!$C$21:$X$27,C$1,FALSE),2)</f>
        <v>1</v>
      </c>
      <c r="D22">
        <f>ROUND(VLOOKUP($B22,summary!$C$21:$X$27,D$1,FALSE),2)</f>
        <v>1</v>
      </c>
      <c r="E22">
        <f>ROUND(VLOOKUP($B22,summary!$C$21:$X$27,E$1,FALSE),2)</f>
        <v>0.98</v>
      </c>
      <c r="F22">
        <f>ROUND(VLOOKUP($B22,summary!$C$21:$X$27,F$1,FALSE),2)</f>
        <v>0.97</v>
      </c>
      <c r="G22">
        <f>ROUND(VLOOKUP($B22,summary!$C$21:$X$27,G$1,FALSE),2)</f>
        <v>0.25</v>
      </c>
      <c r="H22">
        <f>ROUND(VLOOKUP($B22,summary!$C$21:$X$27,H$1,FALSE),2)</f>
        <v>0.68</v>
      </c>
      <c r="I22">
        <f>ROUND(VLOOKUP($B22,summary!$C$21:$X$27,I$1,FALSE),2)</f>
        <v>0.81</v>
      </c>
      <c r="J22">
        <f>ROUND(VLOOKUP($B22,summary!$C$21:$X$27,J$1,FALSE),2)</f>
        <v>0.81</v>
      </c>
      <c r="K22">
        <f>ROUND(VLOOKUP($B22,summary!$C$21:$X$27,K$1,FALSE),2)</f>
        <v>0.4</v>
      </c>
      <c r="L22">
        <f>ROUND(VLOOKUP($B22,summary!$C$21:$X$27,L$1,FALSE),2)</f>
        <v>0.81</v>
      </c>
      <c r="M22">
        <f>ROUND(VLOOKUP($B22,summary!$C$21:$X$27,M$1,FALSE),2)</f>
        <v>0.88</v>
      </c>
      <c r="N22">
        <f>ROUND(VLOOKUP($B22,summary!$C$21:$X$27,N$1,FALSE),2)</f>
        <v>0.88</v>
      </c>
    </row>
    <row r="23" spans="1:14" x14ac:dyDescent="0.25">
      <c r="A23" t="s">
        <v>92</v>
      </c>
      <c r="B23" s="4">
        <v>15.5</v>
      </c>
      <c r="C23">
        <f>ROUND(VLOOKUP($B23,summary!$C$21:$X$27,C$1,FALSE),2)</f>
        <v>1</v>
      </c>
      <c r="D23">
        <f>ROUND(VLOOKUP($B23,summary!$C$21:$X$27,D$1,FALSE),2)</f>
        <v>1</v>
      </c>
      <c r="E23">
        <f>ROUND(VLOOKUP($B23,summary!$C$21:$X$27,E$1,FALSE),2)</f>
        <v>0.94</v>
      </c>
      <c r="F23">
        <f>ROUND(VLOOKUP($B23,summary!$C$21:$X$27,F$1,FALSE),2)</f>
        <v>0.94</v>
      </c>
      <c r="G23">
        <f>ROUND(VLOOKUP($B23,summary!$C$21:$X$27,G$1,FALSE),2)</f>
        <v>0.2</v>
      </c>
      <c r="H23">
        <f>ROUND(VLOOKUP($B23,summary!$C$21:$X$27,H$1,FALSE),2)</f>
        <v>0.61</v>
      </c>
      <c r="I23">
        <f>ROUND(VLOOKUP($B23,summary!$C$21:$X$27,I$1,FALSE),2)</f>
        <v>0.66</v>
      </c>
      <c r="J23">
        <f>ROUND(VLOOKUP($B23,summary!$C$21:$X$27,J$1,FALSE),2)</f>
        <v>0.67</v>
      </c>
      <c r="K23">
        <f>ROUND(VLOOKUP($B23,summary!$C$21:$X$27,K$1,FALSE),2)</f>
        <v>0.33</v>
      </c>
      <c r="L23">
        <f>ROUND(VLOOKUP($B23,summary!$C$21:$X$27,L$1,FALSE),2)</f>
        <v>0.76</v>
      </c>
      <c r="M23">
        <f>ROUND(VLOOKUP($B23,summary!$C$21:$X$27,M$1,FALSE),2)</f>
        <v>0.78</v>
      </c>
      <c r="N23">
        <f>ROUND(VLOOKUP($B23,summary!$C$21:$X$27,N$1,FALSE),2)</f>
        <v>0.79</v>
      </c>
    </row>
    <row r="24" spans="1:14" x14ac:dyDescent="0.25">
      <c r="A24" t="s">
        <v>93</v>
      </c>
      <c r="B24" s="4">
        <v>15.2</v>
      </c>
      <c r="C24">
        <f>ROUND(VLOOKUP($B24,summary!$C$21:$X$27,C$1,FALSE),2)</f>
        <v>1</v>
      </c>
      <c r="D24">
        <f>ROUND(VLOOKUP($B24,summary!$C$21:$X$27,D$1,FALSE),2)</f>
        <v>1</v>
      </c>
      <c r="E24">
        <f>ROUND(VLOOKUP($B24,summary!$C$21:$X$27,E$1,FALSE),2)</f>
        <v>0.85</v>
      </c>
      <c r="F24">
        <f>ROUND(VLOOKUP($B24,summary!$C$21:$X$27,F$1,FALSE),2)</f>
        <v>0.87</v>
      </c>
      <c r="G24">
        <f>ROUND(VLOOKUP($B24,summary!$C$21:$X$27,G$1,FALSE),2)</f>
        <v>0.19</v>
      </c>
      <c r="H24">
        <f>ROUND(VLOOKUP($B24,summary!$C$21:$X$27,H$1,FALSE),2)</f>
        <v>0.52</v>
      </c>
      <c r="I24">
        <f>ROUND(VLOOKUP($B24,summary!$C$21:$X$27,I$1,FALSE),2)</f>
        <v>0.69</v>
      </c>
      <c r="J24">
        <f>ROUND(VLOOKUP($B24,summary!$C$21:$X$27,J$1,FALSE),2)</f>
        <v>0.69</v>
      </c>
      <c r="K24">
        <f>ROUND(VLOOKUP($B24,summary!$C$21:$X$27,K$1,FALSE),2)</f>
        <v>0.32</v>
      </c>
      <c r="L24">
        <f>ROUND(VLOOKUP($B24,summary!$C$21:$X$27,L$1,FALSE),2)</f>
        <v>0.68</v>
      </c>
      <c r="M24">
        <f>ROUND(VLOOKUP($B24,summary!$C$21:$X$27,M$1,FALSE),2)</f>
        <v>0.76</v>
      </c>
      <c r="N24">
        <f>ROUND(VLOOKUP($B24,summary!$C$21:$X$27,N$1,FALSE),2)</f>
        <v>0.77</v>
      </c>
    </row>
  </sheetData>
  <mergeCells count="3">
    <mergeCell ref="C2:F2"/>
    <mergeCell ref="G2:J2"/>
    <mergeCell ref="K2:N2"/>
  </mergeCells>
  <conditionalFormatting sqref="C4:N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model_quality</vt:lpstr>
      <vt:lpstr>pivot</vt:lpstr>
      <vt:lpstr>summary</vt:lpstr>
      <vt:lpstr>overview1</vt:lpstr>
      <vt:lpstr>overview2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Dirk Fahland</cp:lastModifiedBy>
  <dcterms:created xsi:type="dcterms:W3CDTF">2019-01-18T19:25:43Z</dcterms:created>
  <dcterms:modified xsi:type="dcterms:W3CDTF">2019-01-30T14:24:34Z</dcterms:modified>
</cp:coreProperties>
</file>