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Works\research\process.mining\abstractions_in_mining.journal2017_discoveredModels\26-09-2018\"/>
    </mc:Choice>
  </mc:AlternateContent>
  <xr:revisionPtr revIDLastSave="0" documentId="13_ncr:1_{19E1CA76-339F-4595-BDCB-E0C065624079}" xr6:coauthVersionLast="36" xr6:coauthVersionMax="36" xr10:uidLastSave="{00000000-0000-0000-0000-000000000000}"/>
  <bookViews>
    <workbookView xWindow="0" yWindow="0" windowWidth="20175" windowHeight="7530" activeTab="4" xr2:uid="{00000000-000D-0000-FFFF-FFFF00000000}"/>
  </bookViews>
  <sheets>
    <sheet name="model_quality" sheetId="1" r:id="rId1"/>
    <sheet name="pivot" sheetId="2" r:id="rId2"/>
    <sheet name="summary" sheetId="3" r:id="rId3"/>
    <sheet name="overview1" sheetId="4" r:id="rId4"/>
    <sheet name="overview2" sheetId="5" r:id="rId5"/>
  </sheets>
  <externalReferences>
    <externalReference r:id="rId6"/>
  </externalReferences>
  <calcPr calcId="191029"/>
  <pivotCaches>
    <pivotCache cacheId="4" r:id="rId7"/>
  </pivotCache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4" i="5" l="1"/>
  <c r="A23" i="5"/>
  <c r="A22" i="5"/>
  <c r="A21" i="5"/>
  <c r="A20" i="5"/>
  <c r="A19" i="5"/>
  <c r="A18" i="5"/>
  <c r="A16" i="5"/>
  <c r="A15" i="5"/>
  <c r="A14" i="5"/>
  <c r="A13" i="5"/>
  <c r="A12" i="5"/>
  <c r="A11" i="5"/>
  <c r="A10" i="5"/>
  <c r="A9" i="5"/>
  <c r="A8" i="5"/>
  <c r="A7" i="5"/>
  <c r="A6" i="5"/>
  <c r="D5" i="5"/>
  <c r="A5" i="5"/>
  <c r="A4" i="5"/>
  <c r="C5" i="4"/>
  <c r="C6" i="4"/>
  <c r="C7" i="4"/>
  <c r="C8" i="4"/>
  <c r="C11" i="4"/>
  <c r="C12" i="4"/>
  <c r="C13" i="4"/>
  <c r="C14" i="4"/>
  <c r="C15" i="4"/>
  <c r="C16" i="4"/>
  <c r="C20" i="4"/>
  <c r="C21" i="4"/>
  <c r="C22" i="4"/>
  <c r="C23" i="4"/>
  <c r="C24" i="4"/>
  <c r="G4" i="4"/>
  <c r="L2" i="3"/>
  <c r="J4" i="4" s="1"/>
  <c r="L3" i="3"/>
  <c r="J5" i="4" s="1"/>
  <c r="L4" i="3"/>
  <c r="J9" i="4" s="1"/>
  <c r="L5" i="3"/>
  <c r="J8" i="4" s="1"/>
  <c r="L6" i="3"/>
  <c r="L7" i="3"/>
  <c r="L21" i="3"/>
  <c r="L8" i="3"/>
  <c r="J14" i="4" s="1"/>
  <c r="L22" i="3"/>
  <c r="L9" i="3"/>
  <c r="J15" i="4" s="1"/>
  <c r="L23" i="3"/>
  <c r="L10" i="3"/>
  <c r="J12" i="4" s="1"/>
  <c r="L24" i="3"/>
  <c r="L11" i="3"/>
  <c r="J11" i="4" s="1"/>
  <c r="L25" i="3"/>
  <c r="L12" i="3"/>
  <c r="J13" i="4" s="1"/>
  <c r="L26" i="3"/>
  <c r="L27" i="3"/>
  <c r="L13" i="3"/>
  <c r="J10" i="4" s="1"/>
  <c r="L14" i="3"/>
  <c r="L15" i="3"/>
  <c r="L16" i="3"/>
  <c r="J16" i="4" s="1"/>
  <c r="L17" i="3"/>
  <c r="J6" i="4" s="1"/>
  <c r="L18" i="3"/>
  <c r="L19" i="3"/>
  <c r="J7" i="4" s="1"/>
  <c r="L20" i="3"/>
  <c r="K2" i="3"/>
  <c r="I4" i="4" s="1"/>
  <c r="K3" i="3"/>
  <c r="I5" i="4" s="1"/>
  <c r="K4" i="3"/>
  <c r="I9" i="4" s="1"/>
  <c r="K5" i="3"/>
  <c r="I8" i="4" s="1"/>
  <c r="K6" i="3"/>
  <c r="K7" i="3"/>
  <c r="K21" i="3"/>
  <c r="K8" i="3"/>
  <c r="I14" i="4" s="1"/>
  <c r="K22" i="3"/>
  <c r="K9" i="3"/>
  <c r="I15" i="4" s="1"/>
  <c r="K23" i="3"/>
  <c r="K10" i="3"/>
  <c r="I12" i="4" s="1"/>
  <c r="K24" i="3"/>
  <c r="K11" i="3"/>
  <c r="I11" i="4" s="1"/>
  <c r="K25" i="3"/>
  <c r="K12" i="3"/>
  <c r="I13" i="4" s="1"/>
  <c r="K26" i="3"/>
  <c r="K27" i="3"/>
  <c r="K13" i="3"/>
  <c r="I10" i="4" s="1"/>
  <c r="K14" i="3"/>
  <c r="K15" i="3"/>
  <c r="K16" i="3"/>
  <c r="I16" i="4" s="1"/>
  <c r="K17" i="3"/>
  <c r="I6" i="4" s="1"/>
  <c r="K18" i="3"/>
  <c r="K19" i="3"/>
  <c r="I7" i="4" s="1"/>
  <c r="K20" i="3"/>
  <c r="J3" i="3"/>
  <c r="H5" i="4" s="1"/>
  <c r="J2" i="3"/>
  <c r="H4" i="4" s="1"/>
  <c r="J4" i="3"/>
  <c r="H9" i="4" s="1"/>
  <c r="J5" i="3"/>
  <c r="H8" i="4" s="1"/>
  <c r="J6" i="3"/>
  <c r="J7" i="3"/>
  <c r="J21" i="3"/>
  <c r="J8" i="3"/>
  <c r="H14" i="4" s="1"/>
  <c r="J22" i="3"/>
  <c r="J9" i="3"/>
  <c r="H15" i="4" s="1"/>
  <c r="J23" i="3"/>
  <c r="J10" i="3"/>
  <c r="H12" i="4" s="1"/>
  <c r="J24" i="3"/>
  <c r="J11" i="3"/>
  <c r="H11" i="4" s="1"/>
  <c r="J25" i="3"/>
  <c r="J12" i="3"/>
  <c r="H13" i="4" s="1"/>
  <c r="J26" i="3"/>
  <c r="J27" i="3"/>
  <c r="J13" i="3"/>
  <c r="H10" i="4" s="1"/>
  <c r="J14" i="3"/>
  <c r="J15" i="3"/>
  <c r="J16" i="3"/>
  <c r="H16" i="4" s="1"/>
  <c r="J17" i="3"/>
  <c r="H6" i="4" s="1"/>
  <c r="J18" i="3"/>
  <c r="J19" i="3"/>
  <c r="H7" i="4" s="1"/>
  <c r="J20" i="3"/>
  <c r="I2" i="3"/>
  <c r="I3" i="3"/>
  <c r="G5" i="4" s="1"/>
  <c r="I4" i="3"/>
  <c r="I5" i="3"/>
  <c r="G8" i="4" s="1"/>
  <c r="I6" i="3"/>
  <c r="I7" i="3"/>
  <c r="I21" i="3"/>
  <c r="I8" i="3"/>
  <c r="G14" i="4" s="1"/>
  <c r="I22" i="3"/>
  <c r="I9" i="3"/>
  <c r="G15" i="4" s="1"/>
  <c r="I23" i="3"/>
  <c r="I10" i="3"/>
  <c r="G12" i="4" s="1"/>
  <c r="I24" i="3"/>
  <c r="I11" i="3"/>
  <c r="G11" i="4" s="1"/>
  <c r="I25" i="3"/>
  <c r="I12" i="3"/>
  <c r="G13" i="4" s="1"/>
  <c r="I26" i="3"/>
  <c r="I27" i="3"/>
  <c r="I13" i="3"/>
  <c r="I14" i="3"/>
  <c r="I15" i="3"/>
  <c r="I16" i="3"/>
  <c r="G16" i="4" s="1"/>
  <c r="I17" i="3"/>
  <c r="G6" i="4" s="1"/>
  <c r="I18" i="3"/>
  <c r="I19" i="3"/>
  <c r="G7" i="4" s="1"/>
  <c r="I20" i="3"/>
  <c r="H2" i="3"/>
  <c r="H3" i="3"/>
  <c r="H4" i="3"/>
  <c r="H5" i="3"/>
  <c r="H6" i="3"/>
  <c r="H7" i="3"/>
  <c r="H21" i="3"/>
  <c r="H8" i="3"/>
  <c r="H22" i="3"/>
  <c r="H9" i="3"/>
  <c r="H23" i="3"/>
  <c r="H10" i="3"/>
  <c r="H24" i="3"/>
  <c r="H11" i="3"/>
  <c r="H25" i="3"/>
  <c r="H12" i="3"/>
  <c r="H26" i="3"/>
  <c r="H27" i="3"/>
  <c r="H13" i="3"/>
  <c r="H14" i="3"/>
  <c r="H15" i="3"/>
  <c r="H16" i="3"/>
  <c r="H17" i="3"/>
  <c r="H18" i="3"/>
  <c r="H19" i="3"/>
  <c r="H20" i="3"/>
  <c r="G2" i="3"/>
  <c r="F4" i="5" s="1"/>
  <c r="G3" i="3"/>
  <c r="T3" i="3" s="1"/>
  <c r="N5" i="4" s="1"/>
  <c r="G4" i="3"/>
  <c r="T4" i="3" s="1"/>
  <c r="N19" i="4" s="1"/>
  <c r="G5" i="3"/>
  <c r="F8" i="5" s="1"/>
  <c r="G6" i="3"/>
  <c r="T6" i="3" s="1"/>
  <c r="G7" i="3"/>
  <c r="T7" i="3" s="1"/>
  <c r="G21" i="3"/>
  <c r="G8" i="3"/>
  <c r="F22" i="5" s="1"/>
  <c r="G22" i="3"/>
  <c r="G9" i="3"/>
  <c r="T9" i="3" s="1"/>
  <c r="N15" i="4" s="1"/>
  <c r="G23" i="3"/>
  <c r="T23" i="3" s="1"/>
  <c r="G10" i="3"/>
  <c r="F20" i="5" s="1"/>
  <c r="G24" i="3"/>
  <c r="T24" i="3" s="1"/>
  <c r="G11" i="3"/>
  <c r="T11" i="3" s="1"/>
  <c r="N21" i="4" s="1"/>
  <c r="G25" i="3"/>
  <c r="G12" i="3"/>
  <c r="F13" i="5" s="1"/>
  <c r="G26" i="3"/>
  <c r="G27" i="3"/>
  <c r="T27" i="3" s="1"/>
  <c r="G13" i="3"/>
  <c r="T13" i="3" s="1"/>
  <c r="N10" i="4" s="1"/>
  <c r="G14" i="3"/>
  <c r="G15" i="3"/>
  <c r="T15" i="3" s="1"/>
  <c r="G16" i="3"/>
  <c r="T16" i="3" s="1"/>
  <c r="N16" i="4" s="1"/>
  <c r="G17" i="3"/>
  <c r="G18" i="3"/>
  <c r="G19" i="3"/>
  <c r="F7" i="4" s="1"/>
  <c r="G20" i="3"/>
  <c r="T20" i="3" s="1"/>
  <c r="F2" i="3"/>
  <c r="S2" i="3" s="1"/>
  <c r="M4" i="4" s="1"/>
  <c r="F3" i="3"/>
  <c r="E5" i="5" s="1"/>
  <c r="F4" i="3"/>
  <c r="S4" i="3" s="1"/>
  <c r="M19" i="4" s="1"/>
  <c r="F5" i="3"/>
  <c r="S5" i="3" s="1"/>
  <c r="M8" i="4" s="1"/>
  <c r="F6" i="3"/>
  <c r="F7" i="3"/>
  <c r="F21" i="3"/>
  <c r="F8" i="3"/>
  <c r="S8" i="3" s="1"/>
  <c r="M14" i="4" s="1"/>
  <c r="F22" i="3"/>
  <c r="S22" i="3" s="1"/>
  <c r="F9" i="3"/>
  <c r="F23" i="3"/>
  <c r="S23" i="3" s="1"/>
  <c r="F10" i="3"/>
  <c r="S10" i="3" s="1"/>
  <c r="M12" i="4" s="1"/>
  <c r="F24" i="3"/>
  <c r="F11" i="3"/>
  <c r="E21" i="5" s="1"/>
  <c r="F25" i="3"/>
  <c r="F12" i="3"/>
  <c r="S12" i="3" s="1"/>
  <c r="M23" i="4" s="1"/>
  <c r="F26" i="3"/>
  <c r="S26" i="3" s="1"/>
  <c r="F27" i="3"/>
  <c r="F13" i="3"/>
  <c r="S13" i="3" s="1"/>
  <c r="M10" i="4" s="1"/>
  <c r="F14" i="3"/>
  <c r="S14" i="3" s="1"/>
  <c r="F15" i="3"/>
  <c r="F16" i="3"/>
  <c r="E16" i="5" s="1"/>
  <c r="F17" i="3"/>
  <c r="F18" i="3"/>
  <c r="S18" i="3" s="1"/>
  <c r="F19" i="3"/>
  <c r="S19" i="3" s="1"/>
  <c r="M7" i="4" s="1"/>
  <c r="F20" i="3"/>
  <c r="D2" i="3"/>
  <c r="C4" i="5" s="1"/>
  <c r="D3" i="3"/>
  <c r="C5" i="5" s="1"/>
  <c r="D4" i="3"/>
  <c r="D5" i="3"/>
  <c r="C8" i="5" s="1"/>
  <c r="D6" i="3"/>
  <c r="D7" i="3"/>
  <c r="D21" i="3"/>
  <c r="D8" i="3"/>
  <c r="C14" i="5" s="1"/>
  <c r="D22" i="3"/>
  <c r="D9" i="3"/>
  <c r="C24" i="5" s="1"/>
  <c r="D23" i="3"/>
  <c r="D10" i="3"/>
  <c r="C12" i="5" s="1"/>
  <c r="D24" i="3"/>
  <c r="D11" i="3"/>
  <c r="C21" i="5" s="1"/>
  <c r="D25" i="3"/>
  <c r="D12" i="3"/>
  <c r="C23" i="5" s="1"/>
  <c r="D26" i="3"/>
  <c r="D27" i="3"/>
  <c r="D13" i="3"/>
  <c r="D14" i="3"/>
  <c r="D15" i="3"/>
  <c r="D16" i="3"/>
  <c r="C16" i="5" s="1"/>
  <c r="D17" i="3"/>
  <c r="C6" i="5" s="1"/>
  <c r="D18" i="3"/>
  <c r="D19" i="3"/>
  <c r="C7" i="5" s="1"/>
  <c r="D20" i="3"/>
  <c r="E2" i="3"/>
  <c r="E3" i="3"/>
  <c r="R3" i="3" s="1"/>
  <c r="L5" i="4" s="1"/>
  <c r="E4" i="3"/>
  <c r="R4" i="3" s="1"/>
  <c r="L19" i="4" s="1"/>
  <c r="E5" i="3"/>
  <c r="E6" i="3"/>
  <c r="E7" i="3"/>
  <c r="R7" i="3" s="1"/>
  <c r="E21" i="3"/>
  <c r="R21" i="3" s="1"/>
  <c r="E8" i="3"/>
  <c r="D22" i="5" s="1"/>
  <c r="E22" i="3"/>
  <c r="E9" i="3"/>
  <c r="R9" i="3" s="1"/>
  <c r="L15" i="4" s="1"/>
  <c r="E23" i="3"/>
  <c r="R23" i="3" s="1"/>
  <c r="E10" i="3"/>
  <c r="E24" i="3"/>
  <c r="E11" i="3"/>
  <c r="R11" i="3" s="1"/>
  <c r="L21" i="4" s="1"/>
  <c r="E25" i="3"/>
  <c r="R25" i="3" s="1"/>
  <c r="E12" i="3"/>
  <c r="D13" i="5" s="1"/>
  <c r="E26" i="3"/>
  <c r="E27" i="3"/>
  <c r="R27" i="3" s="1"/>
  <c r="E13" i="3"/>
  <c r="R13" i="3" s="1"/>
  <c r="L10" i="4" s="1"/>
  <c r="E14" i="3"/>
  <c r="E15" i="3"/>
  <c r="E16" i="3"/>
  <c r="R16" i="3" s="1"/>
  <c r="L16" i="4" s="1"/>
  <c r="E17" i="3"/>
  <c r="R17" i="3" s="1"/>
  <c r="L6" i="4" s="1"/>
  <c r="E18" i="3"/>
  <c r="E19" i="3"/>
  <c r="E20" i="3"/>
  <c r="R20" i="3" s="1"/>
  <c r="A24" i="4"/>
  <c r="A23" i="4"/>
  <c r="A22" i="4"/>
  <c r="A21" i="4"/>
  <c r="A20" i="4"/>
  <c r="A19" i="4"/>
  <c r="A18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T21" i="3" l="1"/>
  <c r="R19" i="3"/>
  <c r="L7" i="4" s="1"/>
  <c r="D7" i="5"/>
  <c r="D7" i="4"/>
  <c r="C9" i="4"/>
  <c r="C9" i="5"/>
  <c r="C19" i="4"/>
  <c r="C19" i="5"/>
  <c r="T25" i="3"/>
  <c r="D4" i="5"/>
  <c r="D4" i="4"/>
  <c r="T17" i="3"/>
  <c r="N6" i="4" s="1"/>
  <c r="F6" i="5"/>
  <c r="F6" i="4"/>
  <c r="G10" i="4"/>
  <c r="G18" i="4"/>
  <c r="R22" i="3"/>
  <c r="S24" i="3"/>
  <c r="G9" i="4"/>
  <c r="G19" i="4"/>
  <c r="C18" i="4"/>
  <c r="C18" i="5"/>
  <c r="C10" i="4"/>
  <c r="C10" i="5"/>
  <c r="S6" i="3"/>
  <c r="S15" i="3"/>
  <c r="W15" i="3"/>
  <c r="R26" i="3"/>
  <c r="W19" i="3"/>
  <c r="M7" i="5" s="1"/>
  <c r="F24" i="4"/>
  <c r="F23" i="4"/>
  <c r="F22" i="4"/>
  <c r="F21" i="4"/>
  <c r="F20" i="4"/>
  <c r="F19" i="4"/>
  <c r="F18" i="4"/>
  <c r="F16" i="4"/>
  <c r="F15" i="4"/>
  <c r="F14" i="4"/>
  <c r="F13" i="4"/>
  <c r="F12" i="4"/>
  <c r="F11" i="4"/>
  <c r="F10" i="4"/>
  <c r="F9" i="4"/>
  <c r="F8" i="4"/>
  <c r="F5" i="4"/>
  <c r="N24" i="4"/>
  <c r="N18" i="4"/>
  <c r="N11" i="4"/>
  <c r="N9" i="4"/>
  <c r="D6" i="5"/>
  <c r="E9" i="5"/>
  <c r="C11" i="5"/>
  <c r="F12" i="5"/>
  <c r="D14" i="5"/>
  <c r="E18" i="5"/>
  <c r="C20" i="5"/>
  <c r="F21" i="5"/>
  <c r="D23" i="5"/>
  <c r="S17" i="3"/>
  <c r="M6" i="4" s="1"/>
  <c r="S25" i="3"/>
  <c r="S21" i="3"/>
  <c r="T19" i="3"/>
  <c r="N7" i="4" s="1"/>
  <c r="T26" i="3"/>
  <c r="T22" i="3"/>
  <c r="T2" i="3"/>
  <c r="N4" i="4" s="1"/>
  <c r="V16" i="3"/>
  <c r="L16" i="5" s="1"/>
  <c r="X4" i="3"/>
  <c r="F4" i="4"/>
  <c r="E24" i="4"/>
  <c r="E23" i="4"/>
  <c r="E22" i="4"/>
  <c r="E21" i="4"/>
  <c r="E20" i="4"/>
  <c r="E19" i="4"/>
  <c r="E18" i="4"/>
  <c r="E16" i="4"/>
  <c r="E15" i="4"/>
  <c r="E14" i="4"/>
  <c r="E13" i="4"/>
  <c r="E12" i="4"/>
  <c r="E11" i="4"/>
  <c r="E10" i="4"/>
  <c r="E9" i="4"/>
  <c r="E8" i="4"/>
  <c r="E7" i="4"/>
  <c r="E6" i="4"/>
  <c r="E5" i="4"/>
  <c r="M22" i="4"/>
  <c r="M20" i="4"/>
  <c r="M18" i="4"/>
  <c r="M13" i="4"/>
  <c r="M9" i="4"/>
  <c r="E6" i="5"/>
  <c r="F9" i="5"/>
  <c r="D11" i="5"/>
  <c r="E14" i="5"/>
  <c r="F18" i="5"/>
  <c r="D20" i="5"/>
  <c r="E23" i="5"/>
  <c r="X3" i="3"/>
  <c r="N5" i="5" s="1"/>
  <c r="E4" i="4"/>
  <c r="D24" i="4"/>
  <c r="D23" i="4"/>
  <c r="D22" i="4"/>
  <c r="D21" i="4"/>
  <c r="D20" i="4"/>
  <c r="D19" i="4"/>
  <c r="D18" i="4"/>
  <c r="D16" i="4"/>
  <c r="D15" i="4"/>
  <c r="D14" i="4"/>
  <c r="D13" i="4"/>
  <c r="D12" i="4"/>
  <c r="D11" i="4"/>
  <c r="D10" i="4"/>
  <c r="D9" i="4"/>
  <c r="D8" i="4"/>
  <c r="D6" i="4"/>
  <c r="D5" i="4"/>
  <c r="L24" i="4"/>
  <c r="L18" i="4"/>
  <c r="L11" i="4"/>
  <c r="L9" i="4"/>
  <c r="D8" i="5"/>
  <c r="E11" i="5"/>
  <c r="C13" i="5"/>
  <c r="F14" i="5"/>
  <c r="D16" i="5"/>
  <c r="E20" i="5"/>
  <c r="C22" i="5"/>
  <c r="F23" i="5"/>
  <c r="E8" i="5"/>
  <c r="F11" i="5"/>
  <c r="R18" i="3"/>
  <c r="R12" i="3"/>
  <c r="R8" i="3"/>
  <c r="X9" i="3"/>
  <c r="C4" i="4"/>
  <c r="J24" i="4"/>
  <c r="J23" i="4"/>
  <c r="J22" i="4"/>
  <c r="J21" i="4"/>
  <c r="J20" i="4"/>
  <c r="J19" i="4"/>
  <c r="J18" i="4"/>
  <c r="D10" i="5"/>
  <c r="E13" i="5"/>
  <c r="C15" i="5"/>
  <c r="F16" i="5"/>
  <c r="D19" i="5"/>
  <c r="E22" i="5"/>
  <c r="V12" i="3"/>
  <c r="I24" i="4"/>
  <c r="I23" i="4"/>
  <c r="I22" i="4"/>
  <c r="I21" i="4"/>
  <c r="I20" i="4"/>
  <c r="I19" i="4"/>
  <c r="I18" i="4"/>
  <c r="F5" i="5"/>
  <c r="E10" i="5"/>
  <c r="D15" i="5"/>
  <c r="E19" i="5"/>
  <c r="D24" i="5"/>
  <c r="S20" i="3"/>
  <c r="S27" i="3"/>
  <c r="S9" i="3"/>
  <c r="S3" i="3"/>
  <c r="M5" i="4" s="1"/>
  <c r="T14" i="3"/>
  <c r="T10" i="3"/>
  <c r="T5" i="3"/>
  <c r="N8" i="4" s="1"/>
  <c r="X23" i="3"/>
  <c r="H24" i="4"/>
  <c r="H23" i="4"/>
  <c r="H22" i="4"/>
  <c r="H21" i="4"/>
  <c r="H20" i="4"/>
  <c r="H19" i="4"/>
  <c r="H18" i="4"/>
  <c r="E7" i="5"/>
  <c r="F10" i="5"/>
  <c r="D12" i="5"/>
  <c r="E15" i="5"/>
  <c r="F19" i="5"/>
  <c r="D21" i="5"/>
  <c r="E24" i="5"/>
  <c r="R15" i="3"/>
  <c r="R24" i="3"/>
  <c r="R6" i="3"/>
  <c r="X22" i="3"/>
  <c r="G24" i="4"/>
  <c r="G23" i="4"/>
  <c r="G22" i="4"/>
  <c r="G21" i="4"/>
  <c r="G20" i="4"/>
  <c r="E4" i="5"/>
  <c r="F7" i="5"/>
  <c r="D9" i="5"/>
  <c r="E12" i="5"/>
  <c r="F15" i="5"/>
  <c r="D18" i="5"/>
  <c r="F24" i="5"/>
  <c r="Q20" i="3"/>
  <c r="Q19" i="3"/>
  <c r="K7" i="4" s="1"/>
  <c r="Q26" i="3"/>
  <c r="Q22" i="3"/>
  <c r="Q2" i="3"/>
  <c r="K4" i="4" s="1"/>
  <c r="Q9" i="3"/>
  <c r="Q18" i="3"/>
  <c r="Q17" i="3"/>
  <c r="K6" i="4" s="1"/>
  <c r="Q25" i="3"/>
  <c r="Q21" i="3"/>
  <c r="Q8" i="3"/>
  <c r="R10" i="3"/>
  <c r="R5" i="3"/>
  <c r="L8" i="4" s="1"/>
  <c r="Q16" i="3"/>
  <c r="K16" i="4" s="1"/>
  <c r="Q11" i="3"/>
  <c r="Q7" i="3"/>
  <c r="Q3" i="3"/>
  <c r="K5" i="4" s="1"/>
  <c r="Q12" i="3"/>
  <c r="R14" i="3"/>
  <c r="Q15" i="3"/>
  <c r="Q24" i="3"/>
  <c r="Q6" i="3"/>
  <c r="Q27" i="3"/>
  <c r="S16" i="3"/>
  <c r="M16" i="4" s="1"/>
  <c r="S11" i="3"/>
  <c r="S7" i="3"/>
  <c r="T18" i="3"/>
  <c r="T12" i="3"/>
  <c r="T8" i="3"/>
  <c r="Q14" i="3"/>
  <c r="Q10" i="3"/>
  <c r="Q5" i="3"/>
  <c r="K8" i="4" s="1"/>
  <c r="R2" i="3"/>
  <c r="L4" i="4" s="1"/>
  <c r="Q13" i="3"/>
  <c r="Q23" i="3"/>
  <c r="Q4" i="3"/>
  <c r="N13" i="3"/>
  <c r="V13" i="3" s="1"/>
  <c r="O15" i="3"/>
  <c r="N21" i="3"/>
  <c r="V21" i="3" s="1"/>
  <c r="P17" i="3"/>
  <c r="J6" i="5" s="1"/>
  <c r="P25" i="3"/>
  <c r="X25" i="3" s="1"/>
  <c r="O23" i="3"/>
  <c r="W23" i="3" s="1"/>
  <c r="N14" i="3"/>
  <c r="V14" i="3" s="1"/>
  <c r="N10" i="3"/>
  <c r="V10" i="3" s="1"/>
  <c r="N5" i="3"/>
  <c r="H8" i="5" s="1"/>
  <c r="O16" i="3"/>
  <c r="O11" i="3"/>
  <c r="O7" i="3"/>
  <c r="W7" i="3" s="1"/>
  <c r="P18" i="3"/>
  <c r="X18" i="3" s="1"/>
  <c r="P8" i="3"/>
  <c r="N23" i="3"/>
  <c r="V23" i="3" s="1"/>
  <c r="N4" i="3"/>
  <c r="O24" i="3"/>
  <c r="W24" i="3" s="1"/>
  <c r="O6" i="3"/>
  <c r="W6" i="3" s="1"/>
  <c r="P21" i="3"/>
  <c r="X21" i="3" s="1"/>
  <c r="N20" i="3"/>
  <c r="V20" i="3" s="1"/>
  <c r="N27" i="3"/>
  <c r="V27" i="3" s="1"/>
  <c r="N9" i="3"/>
  <c r="V9" i="3" s="1"/>
  <c r="N2" i="3"/>
  <c r="H4" i="5" s="1"/>
  <c r="O14" i="3"/>
  <c r="W14" i="3" s="1"/>
  <c r="O10" i="3"/>
  <c r="W10" i="3" s="1"/>
  <c r="O5" i="3"/>
  <c r="I8" i="5" s="1"/>
  <c r="P16" i="3"/>
  <c r="J16" i="5" s="1"/>
  <c r="P11" i="3"/>
  <c r="X11" i="3" s="1"/>
  <c r="P7" i="3"/>
  <c r="X7" i="3" s="1"/>
  <c r="P12" i="3"/>
  <c r="X12" i="3" s="1"/>
  <c r="N19" i="3"/>
  <c r="H7" i="5" s="1"/>
  <c r="N26" i="3"/>
  <c r="V26" i="3" s="1"/>
  <c r="N22" i="3"/>
  <c r="V22" i="3" s="1"/>
  <c r="N3" i="3"/>
  <c r="H5" i="5" s="1"/>
  <c r="O13" i="3"/>
  <c r="W13" i="3" s="1"/>
  <c r="O4" i="3"/>
  <c r="W4" i="3" s="1"/>
  <c r="P15" i="3"/>
  <c r="X15" i="3" s="1"/>
  <c r="P24" i="3"/>
  <c r="X24" i="3" s="1"/>
  <c r="P6" i="3"/>
  <c r="X6" i="3" s="1"/>
  <c r="N18" i="3"/>
  <c r="V18" i="3" s="1"/>
  <c r="N12" i="3"/>
  <c r="N8" i="3"/>
  <c r="O20" i="3"/>
  <c r="W20" i="3" s="1"/>
  <c r="O27" i="3"/>
  <c r="W27" i="3" s="1"/>
  <c r="O9" i="3"/>
  <c r="O3" i="3"/>
  <c r="I5" i="5" s="1"/>
  <c r="P14" i="3"/>
  <c r="X14" i="3" s="1"/>
  <c r="P10" i="3"/>
  <c r="P5" i="3"/>
  <c r="N17" i="3"/>
  <c r="H6" i="5" s="1"/>
  <c r="N25" i="3"/>
  <c r="V25" i="3" s="1"/>
  <c r="O19" i="3"/>
  <c r="I7" i="5" s="1"/>
  <c r="O26" i="3"/>
  <c r="W26" i="3" s="1"/>
  <c r="O22" i="3"/>
  <c r="W22" i="3" s="1"/>
  <c r="O2" i="3"/>
  <c r="I4" i="5" s="1"/>
  <c r="P13" i="3"/>
  <c r="P23" i="3"/>
  <c r="P4" i="3"/>
  <c r="N16" i="3"/>
  <c r="H16" i="5" s="1"/>
  <c r="N11" i="3"/>
  <c r="N7" i="3"/>
  <c r="V7" i="3" s="1"/>
  <c r="O18" i="3"/>
  <c r="W18" i="3" s="1"/>
  <c r="O12" i="3"/>
  <c r="W12" i="3" s="1"/>
  <c r="O8" i="3"/>
  <c r="P20" i="3"/>
  <c r="X20" i="3" s="1"/>
  <c r="P27" i="3"/>
  <c r="X27" i="3" s="1"/>
  <c r="P9" i="3"/>
  <c r="P3" i="3"/>
  <c r="J5" i="5" s="1"/>
  <c r="N15" i="3"/>
  <c r="V15" i="3" s="1"/>
  <c r="N24" i="3"/>
  <c r="V24" i="3" s="1"/>
  <c r="N6" i="3"/>
  <c r="V6" i="3" s="1"/>
  <c r="O17" i="3"/>
  <c r="I6" i="5" s="1"/>
  <c r="O25" i="3"/>
  <c r="W25" i="3" s="1"/>
  <c r="O21" i="3"/>
  <c r="W21" i="3" s="1"/>
  <c r="P19" i="3"/>
  <c r="J7" i="5" s="1"/>
  <c r="P26" i="3"/>
  <c r="X26" i="3" s="1"/>
  <c r="P22" i="3"/>
  <c r="P2" i="3"/>
  <c r="M20" i="3"/>
  <c r="U20" i="3" s="1"/>
  <c r="M27" i="3"/>
  <c r="U27" i="3" s="1"/>
  <c r="M9" i="3"/>
  <c r="M3" i="3"/>
  <c r="M19" i="3"/>
  <c r="M26" i="3"/>
  <c r="U26" i="3" s="1"/>
  <c r="M22" i="3"/>
  <c r="U22" i="3" s="1"/>
  <c r="M2" i="3"/>
  <c r="M18" i="3"/>
  <c r="U18" i="3" s="1"/>
  <c r="M12" i="3"/>
  <c r="M8" i="3"/>
  <c r="M17" i="3"/>
  <c r="M25" i="3"/>
  <c r="U25" i="3" s="1"/>
  <c r="M21" i="3"/>
  <c r="U21" i="3" s="1"/>
  <c r="M16" i="3"/>
  <c r="M11" i="3"/>
  <c r="M7" i="3"/>
  <c r="U7" i="3" s="1"/>
  <c r="M15" i="3"/>
  <c r="U15" i="3" s="1"/>
  <c r="M24" i="3"/>
  <c r="U24" i="3" s="1"/>
  <c r="M6" i="3"/>
  <c r="U6" i="3" s="1"/>
  <c r="M14" i="3"/>
  <c r="U14" i="3" s="1"/>
  <c r="M10" i="3"/>
  <c r="M5" i="3"/>
  <c r="M13" i="3"/>
  <c r="M23" i="3"/>
  <c r="U23" i="3" s="1"/>
  <c r="M4" i="3"/>
  <c r="M12" i="5" l="1"/>
  <c r="M20" i="5"/>
  <c r="L12" i="5"/>
  <c r="L20" i="5"/>
  <c r="M13" i="5"/>
  <c r="M23" i="5"/>
  <c r="N13" i="5"/>
  <c r="N23" i="5"/>
  <c r="L24" i="5"/>
  <c r="L15" i="5"/>
  <c r="N11" i="5"/>
  <c r="N21" i="5"/>
  <c r="L18" i="5"/>
  <c r="L10" i="5"/>
  <c r="M19" i="5"/>
  <c r="M9" i="5"/>
  <c r="M10" i="5"/>
  <c r="M18" i="5"/>
  <c r="G8" i="5"/>
  <c r="U5" i="3"/>
  <c r="K8" i="5" s="1"/>
  <c r="U16" i="3"/>
  <c r="K16" i="5" s="1"/>
  <c r="G16" i="5"/>
  <c r="I24" i="5"/>
  <c r="I15" i="5"/>
  <c r="M21" i="4"/>
  <c r="M11" i="4"/>
  <c r="W5" i="3"/>
  <c r="M8" i="5" s="1"/>
  <c r="W9" i="3"/>
  <c r="J14" i="5"/>
  <c r="J22" i="5"/>
  <c r="K23" i="4"/>
  <c r="K13" i="4"/>
  <c r="U10" i="3"/>
  <c r="G20" i="5"/>
  <c r="G12" i="5"/>
  <c r="H11" i="5"/>
  <c r="H21" i="5"/>
  <c r="I9" i="5"/>
  <c r="I19" i="5"/>
  <c r="J11" i="5"/>
  <c r="J21" i="5"/>
  <c r="X8" i="3"/>
  <c r="X19" i="3"/>
  <c r="N7" i="5" s="1"/>
  <c r="V17" i="3"/>
  <c r="L6" i="5" s="1"/>
  <c r="U2" i="3"/>
  <c r="K4" i="5" s="1"/>
  <c r="G4" i="5"/>
  <c r="H24" i="5"/>
  <c r="H15" i="5"/>
  <c r="U19" i="3"/>
  <c r="K7" i="5" s="1"/>
  <c r="G7" i="5"/>
  <c r="J24" i="5"/>
  <c r="J15" i="5"/>
  <c r="I18" i="5"/>
  <c r="I10" i="5"/>
  <c r="I11" i="5"/>
  <c r="I21" i="5"/>
  <c r="K12" i="4"/>
  <c r="K20" i="4"/>
  <c r="K21" i="4"/>
  <c r="K11" i="4"/>
  <c r="M15" i="4"/>
  <c r="M24" i="4"/>
  <c r="X16" i="3"/>
  <c r="N16" i="5" s="1"/>
  <c r="W2" i="3"/>
  <c r="M4" i="5" s="1"/>
  <c r="V2" i="3"/>
  <c r="L4" i="5" s="1"/>
  <c r="X2" i="3"/>
  <c r="N4" i="5" s="1"/>
  <c r="J4" i="5"/>
  <c r="K10" i="4"/>
  <c r="K18" i="4"/>
  <c r="G5" i="5"/>
  <c r="U3" i="3"/>
  <c r="K5" i="5" s="1"/>
  <c r="J9" i="5"/>
  <c r="J19" i="5"/>
  <c r="I16" i="5"/>
  <c r="W16" i="3"/>
  <c r="M16" i="5" s="1"/>
  <c r="K15" i="4"/>
  <c r="K24" i="4"/>
  <c r="V3" i="3"/>
  <c r="L5" i="5" s="1"/>
  <c r="L14" i="4"/>
  <c r="L22" i="4"/>
  <c r="W17" i="3"/>
  <c r="M6" i="5" s="1"/>
  <c r="V19" i="3"/>
  <c r="L7" i="5" s="1"/>
  <c r="N12" i="4"/>
  <c r="N20" i="4"/>
  <c r="U17" i="3"/>
  <c r="K6" i="5" s="1"/>
  <c r="G6" i="5"/>
  <c r="H22" i="5"/>
  <c r="H14" i="5"/>
  <c r="U8" i="3"/>
  <c r="G22" i="5"/>
  <c r="G14" i="5"/>
  <c r="U9" i="3"/>
  <c r="G24" i="5"/>
  <c r="G15" i="5"/>
  <c r="J8" i="5"/>
  <c r="X5" i="3"/>
  <c r="N8" i="5" s="1"/>
  <c r="H13" i="5"/>
  <c r="H23" i="5"/>
  <c r="I20" i="5"/>
  <c r="I12" i="5"/>
  <c r="H18" i="5"/>
  <c r="H10" i="5"/>
  <c r="N14" i="4"/>
  <c r="N22" i="4"/>
  <c r="V11" i="3"/>
  <c r="L23" i="4"/>
  <c r="L13" i="4"/>
  <c r="G10" i="5"/>
  <c r="G18" i="5"/>
  <c r="U13" i="3"/>
  <c r="J23" i="5"/>
  <c r="J13" i="5"/>
  <c r="L13" i="5"/>
  <c r="L23" i="5"/>
  <c r="G13" i="5"/>
  <c r="U12" i="3"/>
  <c r="G23" i="5"/>
  <c r="W8" i="3"/>
  <c r="I14" i="5"/>
  <c r="I22" i="5"/>
  <c r="J18" i="5"/>
  <c r="J10" i="5"/>
  <c r="X13" i="3"/>
  <c r="J20" i="5"/>
  <c r="X10" i="3"/>
  <c r="J12" i="5"/>
  <c r="H9" i="5"/>
  <c r="H19" i="5"/>
  <c r="H20" i="5"/>
  <c r="H12" i="5"/>
  <c r="K19" i="4"/>
  <c r="K9" i="4"/>
  <c r="N23" i="4"/>
  <c r="N13" i="4"/>
  <c r="L12" i="4"/>
  <c r="L20" i="4"/>
  <c r="W3" i="3"/>
  <c r="M5" i="5" s="1"/>
  <c r="G11" i="5"/>
  <c r="U11" i="3"/>
  <c r="G21" i="5"/>
  <c r="N24" i="5"/>
  <c r="N15" i="5"/>
  <c r="N19" i="5"/>
  <c r="N9" i="5"/>
  <c r="G19" i="5"/>
  <c r="G9" i="5"/>
  <c r="U4" i="3"/>
  <c r="I23" i="5"/>
  <c r="I13" i="5"/>
  <c r="K14" i="4"/>
  <c r="K22" i="4"/>
  <c r="V4" i="3"/>
  <c r="V8" i="3"/>
  <c r="W11" i="3"/>
  <c r="V5" i="3"/>
  <c r="L8" i="5" s="1"/>
  <c r="X17" i="3"/>
  <c r="N6" i="5" s="1"/>
  <c r="M22" i="5" l="1"/>
  <c r="M14" i="5"/>
  <c r="K18" i="5"/>
  <c r="K10" i="5"/>
  <c r="N20" i="5"/>
  <c r="N12" i="5"/>
  <c r="K23" i="5"/>
  <c r="K13" i="5"/>
  <c r="K24" i="5"/>
  <c r="K15" i="5"/>
  <c r="M24" i="5"/>
  <c r="M15" i="5"/>
  <c r="K9" i="5"/>
  <c r="K19" i="5"/>
  <c r="K21" i="5"/>
  <c r="K11" i="5"/>
  <c r="N10" i="5"/>
  <c r="N18" i="5"/>
  <c r="M21" i="5"/>
  <c r="M11" i="5"/>
  <c r="N22" i="5"/>
  <c r="N14" i="5"/>
  <c r="L9" i="5"/>
  <c r="L19" i="5"/>
  <c r="L22" i="5"/>
  <c r="L14" i="5"/>
  <c r="L21" i="5"/>
  <c r="L11" i="5"/>
  <c r="K14" i="5"/>
  <c r="K22" i="5"/>
  <c r="K12" i="5"/>
  <c r="K20" i="5"/>
</calcChain>
</file>

<file path=xl/sharedStrings.xml><?xml version="1.0" encoding="utf-8"?>
<sst xmlns="http://schemas.openxmlformats.org/spreadsheetml/2006/main" count="438" uniqueCount="74">
  <si>
    <t>log</t>
  </si>
  <si>
    <t>miner</t>
  </si>
  <si>
    <t>precision</t>
  </si>
  <si>
    <t>recall</t>
  </si>
  <si>
    <t>hospital_log.xes.gz</t>
  </si>
  <si>
    <t>im-basic</t>
  </si>
  <si>
    <t>ima</t>
  </si>
  <si>
    <t>imf</t>
  </si>
  <si>
    <t>imfa</t>
  </si>
  <si>
    <t>financial_log.xes.gz</t>
  </si>
  <si>
    <t>BPI_Challenge_2013_incidents.xes.gz</t>
  </si>
  <si>
    <t>BPI_Challenge_2013_closed_problems.xes.gz</t>
  </si>
  <si>
    <t>Detail Incident Activity.xes.gz</t>
  </si>
  <si>
    <t>Detail Incident Activity_complete_cases.xes.gz</t>
  </si>
  <si>
    <t>BPIC15_1.xes</t>
  </si>
  <si>
    <t>BPIC15_2.xes</t>
  </si>
  <si>
    <t>BPIC15_3.xes</t>
  </si>
  <si>
    <t>BPIC15_4.xes</t>
  </si>
  <si>
    <t>BPIC15_5.xes</t>
  </si>
  <si>
    <t>BPI_Challenge_2017.xes.gz</t>
  </si>
  <si>
    <t>Road_Traffic_Fine_Management_Process.xes.gz</t>
  </si>
  <si>
    <t>Sepsis Cases - Event Log.xes.gz</t>
  </si>
  <si>
    <t>BPIC12.xes.gz</t>
  </si>
  <si>
    <t>BPIC13_cp.xes.gz</t>
  </si>
  <si>
    <t>BPIC13_i.xes.gz</t>
  </si>
  <si>
    <t>BPIC14_f.xes.gz</t>
  </si>
  <si>
    <t>BPIC15_1f.xes.gz</t>
  </si>
  <si>
    <t>BPIC15_2f.xes.gz</t>
  </si>
  <si>
    <t>BPIC15_3f.xes.gz</t>
  </si>
  <si>
    <t>BPIC15_4f.xes.gz</t>
  </si>
  <si>
    <t>BPIC15_5f.xes.gz</t>
  </si>
  <si>
    <t>BPIC17_f.xes.gz</t>
  </si>
  <si>
    <t>RTFMP.xes.gz</t>
  </si>
  <si>
    <t>SEPSIS.xes.gz</t>
  </si>
  <si>
    <t>flower</t>
  </si>
  <si>
    <t>Row Labels</t>
  </si>
  <si>
    <t>Grand Total</t>
  </si>
  <si>
    <t>Column Labels</t>
  </si>
  <si>
    <t>Total Average of recall</t>
  </si>
  <si>
    <t>Average of recall</t>
  </si>
  <si>
    <t>Total Average of precision</t>
  </si>
  <si>
    <t>Average of precision</t>
  </si>
  <si>
    <t>short  log name</t>
  </si>
  <si>
    <t>im</t>
  </si>
  <si>
    <t>R-im</t>
  </si>
  <si>
    <t>R-ima</t>
  </si>
  <si>
    <t>R-imf</t>
  </si>
  <si>
    <t>R-imfa</t>
  </si>
  <si>
    <t>P-im</t>
  </si>
  <si>
    <t>P-flower</t>
  </si>
  <si>
    <t>P-ima</t>
  </si>
  <si>
    <t>P-imf</t>
  </si>
  <si>
    <t>P-imfa</t>
  </si>
  <si>
    <t>13.cp</t>
  </si>
  <si>
    <t>13.in</t>
  </si>
  <si>
    <t>filtered</t>
  </si>
  <si>
    <t>unfiltered</t>
  </si>
  <si>
    <t>RF</t>
  </si>
  <si>
    <t>Sep</t>
  </si>
  <si>
    <t>dp-im</t>
  </si>
  <si>
    <t>dp-ima</t>
  </si>
  <si>
    <t>dp-imf</t>
  </si>
  <si>
    <t>dp-imfa</t>
  </si>
  <si>
    <t>F-im</t>
  </si>
  <si>
    <t>F-ima</t>
  </si>
  <si>
    <t>F-imf</t>
  </si>
  <si>
    <t>F-imfa</t>
  </si>
  <si>
    <t>dF-im</t>
  </si>
  <si>
    <t>dF-ima</t>
  </si>
  <si>
    <t>dF-imf</t>
  </si>
  <si>
    <t>dF-imfa</t>
  </si>
  <si>
    <t>F-score</t>
  </si>
  <si>
    <t>precision (normalized)</t>
  </si>
  <si>
    <t>F-score (normalized)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</si>
</sst>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6" borderId="0" xfId="0" applyNumberFormat="1" applyFill="1"/>
    <xf numFmtId="0" fontId="0" fillId="33" borderId="0" xfId="0" applyNumberFormat="1" applyFill="1"/>
    <xf numFmtId="0" fontId="0" fillId="37" borderId="0" xfId="0" applyFill="1"/>
    <xf numFmtId="0" fontId="0" fillId="37" borderId="0" xfId="0" applyNumberFormat="1" applyFill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4"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39997558519241921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9" tint="0.79998168889431442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39997558519241921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8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numFmt numFmtId="0" formatCode="General"/>
      <fill>
        <patternFill patternType="solid">
          <fgColor indexed="64"/>
          <bgColor theme="7" tint="0.79998168889431442"/>
        </patternFill>
      </fill>
    </dxf>
    <dxf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Recall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overview1!$C$4:$F$4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0.88</c:v>
                </c:pt>
                <c:pt idx="3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62-4489-B701-E6809DC7E953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overview1!$C$5:$F$5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0.63</c:v>
                </c:pt>
                <c:pt idx="3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62-4489-B701-E6809DC7E953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overview1!$C$6:$F$6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62-4489-B701-E6809DC7E953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overview1!$C$7:$F$7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0.86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B62-4489-B701-E6809DC7E953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overview1!$C$8:$F$8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0.97</c:v>
                </c:pt>
                <c:pt idx="3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B62-4489-B701-E6809DC7E953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overview1!$C$9:$F$9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0.84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B62-4489-B701-E6809DC7E953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overview1!$C$10:$F$10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B62-4489-B701-E6809DC7E953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overview1!$C$11:$F$11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B62-4489-B701-E6809DC7E953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overview1!$C$12:$F$12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B62-4489-B701-E6809DC7E953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overview1!$C$13:$F$13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B62-4489-B701-E6809DC7E953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overview1!$C$14:$F$14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B62-4489-B701-E6809DC7E953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overview1!$C$15:$F$15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B62-4489-B701-E6809DC7E953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overview1!$C$16:$F$16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0.98</c:v>
                </c:pt>
                <c:pt idx="3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B62-4489-B701-E6809DC7E953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overview1!$C$17:$F$17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B62-4489-B701-E6809DC7E953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overview1!$C$18:$F$18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B62-4489-B701-E6809DC7E953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overview1!$C$19:$F$19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0.84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B62-4489-B701-E6809DC7E953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overview1!$C$20:$F$20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3B62-4489-B701-E6809DC7E953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overview1!$C$21:$F$21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B62-4489-B701-E6809DC7E953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overview1!$C$22:$F$22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B62-4489-B701-E6809DC7E953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overview1!$C$23:$F$23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3B62-4489-B701-E6809DC7E953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overview1!$C$24:$F$24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3B62-4489-B701-E6809DC7E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002848"/>
        <c:axId val="270680688"/>
      </c:lineChart>
      <c:catAx>
        <c:axId val="56700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680688"/>
        <c:crosses val="autoZero"/>
        <c:auto val="1"/>
        <c:lblAlgn val="ctr"/>
        <c:lblOffset val="100"/>
        <c:noMultiLvlLbl val="0"/>
      </c:catAx>
      <c:valAx>
        <c:axId val="27068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0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overview1!$G$4:$J$4</c:f>
              <c:numCache>
                <c:formatCode>General</c:formatCode>
                <c:ptCount val="4"/>
                <c:pt idx="0">
                  <c:v>0.56999999999999995</c:v>
                </c:pt>
                <c:pt idx="1">
                  <c:v>0.65</c:v>
                </c:pt>
                <c:pt idx="2">
                  <c:v>0.84</c:v>
                </c:pt>
                <c:pt idx="3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44-48E6-BF63-DACE2F8FA6CA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overview1!$G$5:$J$5</c:f>
              <c:numCache>
                <c:formatCode>General</c:formatCode>
                <c:ptCount val="4"/>
                <c:pt idx="0">
                  <c:v>0.55000000000000004</c:v>
                </c:pt>
                <c:pt idx="1">
                  <c:v>0.54</c:v>
                </c:pt>
                <c:pt idx="2">
                  <c:v>0.79</c:v>
                </c:pt>
                <c:pt idx="3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44-48E6-BF63-DACE2F8FA6CA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overview1!$G$6:$J$6</c:f>
              <c:numCache>
                <c:formatCode>General</c:formatCode>
                <c:ptCount val="4"/>
                <c:pt idx="0">
                  <c:v>0.66</c:v>
                </c:pt>
                <c:pt idx="1">
                  <c:v>0.91</c:v>
                </c:pt>
                <c:pt idx="2">
                  <c:v>0.95</c:v>
                </c:pt>
                <c:pt idx="3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44-48E6-BF63-DACE2F8FA6CA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overview1!$G$7:$J$7</c:f>
              <c:numCache>
                <c:formatCode>General</c:formatCode>
                <c:ptCount val="4"/>
                <c:pt idx="0">
                  <c:v>0.57999999999999996</c:v>
                </c:pt>
                <c:pt idx="1">
                  <c:v>0.73</c:v>
                </c:pt>
                <c:pt idx="2">
                  <c:v>0.9</c:v>
                </c:pt>
                <c:pt idx="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44-48E6-BF63-DACE2F8FA6CA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overview1!$G$8:$J$8</c:f>
              <c:numCache>
                <c:formatCode>General</c:formatCode>
                <c:ptCount val="4"/>
                <c:pt idx="0">
                  <c:v>0.67</c:v>
                </c:pt>
                <c:pt idx="1">
                  <c:v>0.71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344-48E6-BF63-DACE2F8FA6CA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overview1!$G$9:$J$9</c:f>
              <c:numCache>
                <c:formatCode>General</c:formatCode>
                <c:ptCount val="4"/>
                <c:pt idx="0">
                  <c:v>0.64</c:v>
                </c:pt>
                <c:pt idx="1">
                  <c:v>0.71</c:v>
                </c:pt>
                <c:pt idx="2">
                  <c:v>0.74</c:v>
                </c:pt>
                <c:pt idx="3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344-48E6-BF63-DACE2F8FA6CA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overview1!$G$10:$J$10</c:f>
              <c:numCache>
                <c:formatCode>General</c:formatCode>
                <c:ptCount val="4"/>
                <c:pt idx="0">
                  <c:v>0.65</c:v>
                </c:pt>
                <c:pt idx="1">
                  <c:v>0.66</c:v>
                </c:pt>
                <c:pt idx="2">
                  <c:v>0.67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F344-48E6-BF63-DACE2F8FA6CA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overview1!$G$11:$J$11</c:f>
              <c:numCache>
                <c:formatCode>General</c:formatCode>
                <c:ptCount val="4"/>
                <c:pt idx="0">
                  <c:v>0.67</c:v>
                </c:pt>
                <c:pt idx="1">
                  <c:v>0.7</c:v>
                </c:pt>
                <c:pt idx="2">
                  <c:v>0.84</c:v>
                </c:pt>
                <c:pt idx="3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F344-48E6-BF63-DACE2F8FA6CA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overview1!$G$12:$J$12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0.79</c:v>
                </c:pt>
                <c:pt idx="3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F344-48E6-BF63-DACE2F8FA6CA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overview1!$G$13:$J$13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F344-48E6-BF63-DACE2F8FA6CA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overview1!$G$14:$J$14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F344-48E6-BF63-DACE2F8FA6CA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overview1!$G$15:$J$15</c:f>
              <c:numCache>
                <c:formatCode>General</c:formatCode>
                <c:ptCount val="4"/>
                <c:pt idx="0">
                  <c:v>0.66</c:v>
                </c:pt>
                <c:pt idx="1">
                  <c:v>0.72</c:v>
                </c:pt>
                <c:pt idx="2">
                  <c:v>0.81</c:v>
                </c:pt>
                <c:pt idx="3">
                  <c:v>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F344-48E6-BF63-DACE2F8FA6CA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overview1!$G$16:$J$16</c:f>
              <c:numCache>
                <c:formatCode>General</c:formatCode>
                <c:ptCount val="4"/>
                <c:pt idx="0">
                  <c:v>0.61</c:v>
                </c:pt>
                <c:pt idx="1">
                  <c:v>0.63</c:v>
                </c:pt>
                <c:pt idx="2">
                  <c:v>0.94</c:v>
                </c:pt>
                <c:pt idx="3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F344-48E6-BF63-DACE2F8FA6CA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overview1!$G$17:$J$17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F344-48E6-BF63-DACE2F8FA6CA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overview1!$G$18:$J$18</c:f>
              <c:numCache>
                <c:formatCode>General</c:formatCode>
                <c:ptCount val="4"/>
                <c:pt idx="0">
                  <c:v>0.65</c:v>
                </c:pt>
                <c:pt idx="1">
                  <c:v>0.66</c:v>
                </c:pt>
                <c:pt idx="2">
                  <c:v>0.67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F344-48E6-BF63-DACE2F8FA6CA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overview1!$G$19:$J$19</c:f>
              <c:numCache>
                <c:formatCode>General</c:formatCode>
                <c:ptCount val="4"/>
                <c:pt idx="0">
                  <c:v>0.64</c:v>
                </c:pt>
                <c:pt idx="1">
                  <c:v>0.71</c:v>
                </c:pt>
                <c:pt idx="2">
                  <c:v>0.74</c:v>
                </c:pt>
                <c:pt idx="3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F344-48E6-BF63-DACE2F8FA6CA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overview1!$G$20:$J$20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0.79</c:v>
                </c:pt>
                <c:pt idx="3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F344-48E6-BF63-DACE2F8FA6CA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overview1!$G$21:$J$21</c:f>
              <c:numCache>
                <c:formatCode>General</c:formatCode>
                <c:ptCount val="4"/>
                <c:pt idx="0">
                  <c:v>0.67</c:v>
                </c:pt>
                <c:pt idx="1">
                  <c:v>0.7</c:v>
                </c:pt>
                <c:pt idx="2">
                  <c:v>0.84</c:v>
                </c:pt>
                <c:pt idx="3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F344-48E6-BF63-DACE2F8FA6CA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overview1!$G$22:$J$22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F344-48E6-BF63-DACE2F8FA6CA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overview1!$G$23:$J$23</c:f>
              <c:numCache>
                <c:formatCode>General</c:formatCode>
                <c:ptCount val="4"/>
                <c:pt idx="0">
                  <c:v>0.66</c:v>
                </c:pt>
                <c:pt idx="1">
                  <c:v>0.71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F344-48E6-BF63-DACE2F8FA6CA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overview1!$G$24:$J$24</c:f>
              <c:numCache>
                <c:formatCode>General</c:formatCode>
                <c:ptCount val="4"/>
                <c:pt idx="0">
                  <c:v>0.66</c:v>
                </c:pt>
                <c:pt idx="1">
                  <c:v>0.72</c:v>
                </c:pt>
                <c:pt idx="2">
                  <c:v>0.81</c:v>
                </c:pt>
                <c:pt idx="3">
                  <c:v>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F344-48E6-BF63-DACE2F8FA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917264"/>
        <c:axId val="565579024"/>
      </c:lineChart>
      <c:catAx>
        <c:axId val="5069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79024"/>
        <c:crosses val="autoZero"/>
        <c:auto val="1"/>
        <c:lblAlgn val="ctr"/>
        <c:lblOffset val="100"/>
        <c:noMultiLvlLbl val="0"/>
      </c:catAx>
      <c:valAx>
        <c:axId val="56557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91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F-Score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overview1!$B$4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overview1!$K$4:$N$4</c:f>
              <c:numCache>
                <c:formatCode>General</c:formatCode>
                <c:ptCount val="4"/>
                <c:pt idx="0">
                  <c:v>0.72</c:v>
                </c:pt>
                <c:pt idx="1">
                  <c:v>0.79</c:v>
                </c:pt>
                <c:pt idx="2">
                  <c:v>0.86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F4-464D-A085-247430D99384}"/>
            </c:ext>
          </c:extLst>
        </c:ser>
        <c:ser>
          <c:idx val="1"/>
          <c:order val="1"/>
          <c:tx>
            <c:strRef>
              <c:f>overview1!$B$5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overview1!$K$5:$N$5</c:f>
              <c:numCache>
                <c:formatCode>General</c:formatCode>
                <c:ptCount val="4"/>
                <c:pt idx="0">
                  <c:v>0.71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F4-464D-A085-247430D99384}"/>
            </c:ext>
          </c:extLst>
        </c:ser>
        <c:ser>
          <c:idx val="2"/>
          <c:order val="2"/>
          <c:tx>
            <c:strRef>
              <c:f>overview1!$B$6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overview1!$K$6:$N$6</c:f>
              <c:numCache>
                <c:formatCode>General</c:formatCode>
                <c:ptCount val="4"/>
                <c:pt idx="0">
                  <c:v>0.79</c:v>
                </c:pt>
                <c:pt idx="1">
                  <c:v>0.95</c:v>
                </c:pt>
                <c:pt idx="2">
                  <c:v>0.97</c:v>
                </c:pt>
                <c:pt idx="3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F4-464D-A085-247430D99384}"/>
            </c:ext>
          </c:extLst>
        </c:ser>
        <c:ser>
          <c:idx val="3"/>
          <c:order val="3"/>
          <c:tx>
            <c:strRef>
              <c:f>overview1!$B$7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overview1!$K$7:$N$7</c:f>
              <c:numCache>
                <c:formatCode>General</c:formatCode>
                <c:ptCount val="4"/>
                <c:pt idx="0">
                  <c:v>0.73</c:v>
                </c:pt>
                <c:pt idx="1">
                  <c:v>0.85</c:v>
                </c:pt>
                <c:pt idx="2">
                  <c:v>0.88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F4-464D-A085-247430D99384}"/>
            </c:ext>
          </c:extLst>
        </c:ser>
        <c:ser>
          <c:idx val="4"/>
          <c:order val="4"/>
          <c:tx>
            <c:strRef>
              <c:f>overview1!$B$8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overview1!$K$8:$N$8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F4-464D-A085-247430D99384}"/>
            </c:ext>
          </c:extLst>
        </c:ser>
        <c:ser>
          <c:idx val="5"/>
          <c:order val="5"/>
          <c:tx>
            <c:strRef>
              <c:f>overview1!$B$9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overview1!$K$9:$N$9</c:f>
              <c:numCache>
                <c:formatCode>General</c:formatCode>
                <c:ptCount val="4"/>
                <c:pt idx="0">
                  <c:v>0.78</c:v>
                </c:pt>
                <c:pt idx="1">
                  <c:v>0.83</c:v>
                </c:pt>
                <c:pt idx="2">
                  <c:v>0.79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F4-464D-A085-247430D99384}"/>
            </c:ext>
          </c:extLst>
        </c:ser>
        <c:ser>
          <c:idx val="6"/>
          <c:order val="6"/>
          <c:tx>
            <c:strRef>
              <c:f>overview1!$B$10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overview1!$K$10:$N$10</c:f>
              <c:numCache>
                <c:formatCode>General</c:formatCode>
                <c:ptCount val="4"/>
                <c:pt idx="0">
                  <c:v>0.79</c:v>
                </c:pt>
                <c:pt idx="1">
                  <c:v>0.79</c:v>
                </c:pt>
                <c:pt idx="2">
                  <c:v>0.8</c:v>
                </c:pt>
                <c:pt idx="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F4-464D-A085-247430D99384}"/>
            </c:ext>
          </c:extLst>
        </c:ser>
        <c:ser>
          <c:idx val="7"/>
          <c:order val="7"/>
          <c:tx>
            <c:strRef>
              <c:f>overview1!$B$11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overview1!$K$11:$N$11</c:f>
              <c:numCache>
                <c:formatCode>General</c:formatCode>
                <c:ptCount val="4"/>
                <c:pt idx="0">
                  <c:v>0.8</c:v>
                </c:pt>
                <c:pt idx="1">
                  <c:v>0.82</c:v>
                </c:pt>
                <c:pt idx="2">
                  <c:v>0.91</c:v>
                </c:pt>
                <c:pt idx="3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1F4-464D-A085-247430D99384}"/>
            </c:ext>
          </c:extLst>
        </c:ser>
        <c:ser>
          <c:idx val="8"/>
          <c:order val="8"/>
          <c:tx>
            <c:strRef>
              <c:f>overview1!$B$12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overview1!$K$12:$N$12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0.88</c:v>
                </c:pt>
                <c:pt idx="3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1F4-464D-A085-247430D99384}"/>
            </c:ext>
          </c:extLst>
        </c:ser>
        <c:ser>
          <c:idx val="9"/>
          <c:order val="9"/>
          <c:tx>
            <c:strRef>
              <c:f>overview1!$B$13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overview1!$K$13:$N$13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0.92</c:v>
                </c:pt>
                <c:pt idx="3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1F4-464D-A085-247430D99384}"/>
            </c:ext>
          </c:extLst>
        </c:ser>
        <c:ser>
          <c:idx val="10"/>
          <c:order val="10"/>
          <c:tx>
            <c:strRef>
              <c:f>overview1!$B$14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overview1!$K$14:$N$14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0.92</c:v>
                </c:pt>
                <c:pt idx="3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1F4-464D-A085-247430D99384}"/>
            </c:ext>
          </c:extLst>
        </c:ser>
        <c:ser>
          <c:idx val="11"/>
          <c:order val="11"/>
          <c:tx>
            <c:strRef>
              <c:f>overview1!$B$15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overview1!$K$15:$N$15</c:f>
              <c:numCache>
                <c:formatCode>General</c:formatCode>
                <c:ptCount val="4"/>
                <c:pt idx="0">
                  <c:v>0.79</c:v>
                </c:pt>
                <c:pt idx="1">
                  <c:v>0.84</c:v>
                </c:pt>
                <c:pt idx="2">
                  <c:v>0.89</c:v>
                </c:pt>
                <c:pt idx="3">
                  <c:v>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1F4-464D-A085-247430D99384}"/>
            </c:ext>
          </c:extLst>
        </c:ser>
        <c:ser>
          <c:idx val="12"/>
          <c:order val="12"/>
          <c:tx>
            <c:strRef>
              <c:f>overview1!$B$16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overview1!$K$16:$N$16</c:f>
              <c:numCache>
                <c:formatCode>General</c:formatCode>
                <c:ptCount val="4"/>
                <c:pt idx="0">
                  <c:v>0.76</c:v>
                </c:pt>
                <c:pt idx="1">
                  <c:v>0.77</c:v>
                </c:pt>
                <c:pt idx="2">
                  <c:v>0.96</c:v>
                </c:pt>
                <c:pt idx="3">
                  <c:v>0.96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1F4-464D-A085-247430D99384}"/>
            </c:ext>
          </c:extLst>
        </c:ser>
        <c:ser>
          <c:idx val="13"/>
          <c:order val="13"/>
          <c:tx>
            <c:strRef>
              <c:f>overview1!$B$17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overview1!$K$17:$N$17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1F4-464D-A085-247430D99384}"/>
            </c:ext>
          </c:extLst>
        </c:ser>
        <c:ser>
          <c:idx val="14"/>
          <c:order val="14"/>
          <c:tx>
            <c:strRef>
              <c:f>overview1!$B$18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overview1!$K$18:$N$18</c:f>
              <c:numCache>
                <c:formatCode>General</c:formatCode>
                <c:ptCount val="4"/>
                <c:pt idx="0">
                  <c:v>0.79</c:v>
                </c:pt>
                <c:pt idx="1">
                  <c:v>0.79</c:v>
                </c:pt>
                <c:pt idx="2">
                  <c:v>0.8</c:v>
                </c:pt>
                <c:pt idx="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1F4-464D-A085-247430D99384}"/>
            </c:ext>
          </c:extLst>
        </c:ser>
        <c:ser>
          <c:idx val="15"/>
          <c:order val="15"/>
          <c:tx>
            <c:strRef>
              <c:f>overview1!$B$19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overview1!$K$19:$N$19</c:f>
              <c:numCache>
                <c:formatCode>General</c:formatCode>
                <c:ptCount val="4"/>
                <c:pt idx="0">
                  <c:v>0.78</c:v>
                </c:pt>
                <c:pt idx="1">
                  <c:v>0.83</c:v>
                </c:pt>
                <c:pt idx="2">
                  <c:v>0.79</c:v>
                </c:pt>
                <c:pt idx="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81F4-464D-A085-247430D99384}"/>
            </c:ext>
          </c:extLst>
        </c:ser>
        <c:ser>
          <c:idx val="16"/>
          <c:order val="16"/>
          <c:tx>
            <c:strRef>
              <c:f>overview1!$B$20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overview1!$K$20:$N$20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0.88</c:v>
                </c:pt>
                <c:pt idx="3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81F4-464D-A085-247430D99384}"/>
            </c:ext>
          </c:extLst>
        </c:ser>
        <c:ser>
          <c:idx val="17"/>
          <c:order val="17"/>
          <c:tx>
            <c:strRef>
              <c:f>overview1!$B$21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overview1!$K$21:$N$21</c:f>
              <c:numCache>
                <c:formatCode>General</c:formatCode>
                <c:ptCount val="4"/>
                <c:pt idx="0">
                  <c:v>0.8</c:v>
                </c:pt>
                <c:pt idx="1">
                  <c:v>0.82</c:v>
                </c:pt>
                <c:pt idx="2">
                  <c:v>0.91</c:v>
                </c:pt>
                <c:pt idx="3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1F4-464D-A085-247430D99384}"/>
            </c:ext>
          </c:extLst>
        </c:ser>
        <c:ser>
          <c:idx val="18"/>
          <c:order val="18"/>
          <c:tx>
            <c:strRef>
              <c:f>overview1!$B$22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overview1!$K$22:$N$22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0.92</c:v>
                </c:pt>
                <c:pt idx="3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81F4-464D-A085-247430D99384}"/>
            </c:ext>
          </c:extLst>
        </c:ser>
        <c:ser>
          <c:idx val="19"/>
          <c:order val="19"/>
          <c:tx>
            <c:strRef>
              <c:f>overview1!$B$23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overview1!$K$23:$N$23</c:f>
              <c:numCache>
                <c:formatCode>General</c:formatCode>
                <c:ptCount val="4"/>
                <c:pt idx="0">
                  <c:v>0.8</c:v>
                </c:pt>
                <c:pt idx="1">
                  <c:v>0.83</c:v>
                </c:pt>
                <c:pt idx="2">
                  <c:v>0.92</c:v>
                </c:pt>
                <c:pt idx="3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81F4-464D-A085-247430D99384}"/>
            </c:ext>
          </c:extLst>
        </c:ser>
        <c:ser>
          <c:idx val="20"/>
          <c:order val="20"/>
          <c:tx>
            <c:strRef>
              <c:f>overview1!$B$24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overview1!$K$3:$N$3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overview1!$K$24:$N$24</c:f>
              <c:numCache>
                <c:formatCode>General</c:formatCode>
                <c:ptCount val="4"/>
                <c:pt idx="0">
                  <c:v>0.79</c:v>
                </c:pt>
                <c:pt idx="1">
                  <c:v>0.84</c:v>
                </c:pt>
                <c:pt idx="2">
                  <c:v>0.89</c:v>
                </c:pt>
                <c:pt idx="3">
                  <c:v>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81F4-464D-A085-247430D99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82384"/>
        <c:axId val="511036160"/>
      </c:lineChart>
      <c:catAx>
        <c:axId val="40818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036160"/>
        <c:crosses val="autoZero"/>
        <c:auto val="1"/>
        <c:lblAlgn val="ctr"/>
        <c:lblOffset val="100"/>
        <c:noMultiLvlLbl val="0"/>
      </c:catAx>
      <c:valAx>
        <c:axId val="5110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18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Recall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overview2!$C$4:$F$4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0.88</c:v>
                </c:pt>
                <c:pt idx="3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9B-4EEB-B8B0-A3F22F570F22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overview2!$C$5:$F$5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0.63</c:v>
                </c:pt>
                <c:pt idx="3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9B-4EEB-B8B0-A3F22F570F22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overview2!$C$6:$F$6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9B-4EEB-B8B0-A3F22F570F22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overview2!$C$7:$F$7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0.86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9B-4EEB-B8B0-A3F22F570F22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overview2!$C$8:$F$8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0.97</c:v>
                </c:pt>
                <c:pt idx="3">
                  <c:v>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9B-4EEB-B8B0-A3F22F570F22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overview2!$C$9:$F$9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0.84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9B-4EEB-B8B0-A3F22F570F22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overview2!$C$10:$F$10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E9B-4EEB-B8B0-A3F22F570F22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overview2!$C$11:$F$11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9B-4EEB-B8B0-A3F22F570F22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overview2!$C$12:$F$12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E9B-4EEB-B8B0-A3F22F570F22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overview2!$C$13:$F$13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E9B-4EEB-B8B0-A3F22F570F22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overview2!$C$14:$F$14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E9B-4EEB-B8B0-A3F22F570F22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overview2!$C$15:$F$15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E9B-4EEB-B8B0-A3F22F570F22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overview2!$C$16:$F$16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0.98</c:v>
                </c:pt>
                <c:pt idx="3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E9B-4EEB-B8B0-A3F22F570F22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overview2!$C$17:$F$17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E9B-4EEB-B8B0-A3F22F570F22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overview2!$C$18:$F$18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9E9B-4EEB-B8B0-A3F22F570F22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overview2!$C$19:$F$19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0.84</c:v>
                </c:pt>
                <c:pt idx="3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9E9B-4EEB-B8B0-A3F22F570F22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overview2!$C$20:$F$20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9E9B-4EEB-B8B0-A3F22F570F22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overview2!$C$21:$F$21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9E9B-4EEB-B8B0-A3F22F570F22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overview2!$C$22:$F$22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9E9B-4EEB-B8B0-A3F22F570F22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overview2!$C$23:$F$23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E9B-4EEB-B8B0-A3F22F570F22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overview2!$C$3:$F$3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overview2!$C$24:$F$24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</c:v>
                </c:pt>
                <c:pt idx="3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E9B-4EEB-B8B0-A3F22F570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002848"/>
        <c:axId val="270680688"/>
      </c:lineChart>
      <c:catAx>
        <c:axId val="56700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680688"/>
        <c:crosses val="autoZero"/>
        <c:auto val="1"/>
        <c:lblAlgn val="ctr"/>
        <c:lblOffset val="100"/>
        <c:noMultiLvlLbl val="0"/>
      </c:catAx>
      <c:valAx>
        <c:axId val="27068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0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Precision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overview2!$G$4:$J$4</c:f>
              <c:numCache>
                <c:formatCode>General</c:formatCode>
                <c:ptCount val="4"/>
                <c:pt idx="0">
                  <c:v>0</c:v>
                </c:pt>
                <c:pt idx="1">
                  <c:v>0.19</c:v>
                </c:pt>
                <c:pt idx="2">
                  <c:v>0.62</c:v>
                </c:pt>
                <c:pt idx="3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D8-4FB7-92E2-D09CF3E1BF0B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overview2!$G$5:$J$5</c:f>
              <c:numCache>
                <c:formatCode>General</c:formatCode>
                <c:ptCount val="4"/>
                <c:pt idx="0">
                  <c:v>0</c:v>
                </c:pt>
                <c:pt idx="1">
                  <c:v>-0.01</c:v>
                </c:pt>
                <c:pt idx="2">
                  <c:v>0.54</c:v>
                </c:pt>
                <c:pt idx="3">
                  <c:v>0.54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D8-4FB7-92E2-D09CF3E1BF0B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overview2!$G$6:$J$6</c:f>
              <c:numCache>
                <c:formatCode>General</c:formatCode>
                <c:ptCount val="4"/>
                <c:pt idx="0">
                  <c:v>0.16</c:v>
                </c:pt>
                <c:pt idx="1">
                  <c:v>0.78</c:v>
                </c:pt>
                <c:pt idx="2">
                  <c:v>0.87</c:v>
                </c:pt>
                <c:pt idx="3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D8-4FB7-92E2-D09CF3E1BF0B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overview2!$G$7:$J$7</c:f>
              <c:numCache>
                <c:formatCode>General</c:formatCode>
                <c:ptCount val="4"/>
                <c:pt idx="0">
                  <c:v>0</c:v>
                </c:pt>
                <c:pt idx="1">
                  <c:v>0.36</c:v>
                </c:pt>
                <c:pt idx="2">
                  <c:v>0.76</c:v>
                </c:pt>
                <c:pt idx="3">
                  <c:v>0.76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D8-4FB7-92E2-D09CF3E1BF0B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overview2!$G$8:$J$8</c:f>
              <c:numCache>
                <c:formatCode>General</c:formatCode>
                <c:ptCount val="4"/>
                <c:pt idx="0">
                  <c:v>0.14000000000000001</c:v>
                </c:pt>
                <c:pt idx="1">
                  <c:v>0.26</c:v>
                </c:pt>
                <c:pt idx="2">
                  <c:v>0.36</c:v>
                </c:pt>
                <c:pt idx="3">
                  <c:v>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D8-4FB7-92E2-D09CF3E1BF0B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overview2!$G$9:$J$9</c:f>
              <c:numCache>
                <c:formatCode>General</c:formatCode>
                <c:ptCount val="4"/>
                <c:pt idx="0">
                  <c:v>0.1</c:v>
                </c:pt>
                <c:pt idx="1">
                  <c:v>0.28000000000000003</c:v>
                </c:pt>
                <c:pt idx="2">
                  <c:v>0.35</c:v>
                </c:pt>
                <c:pt idx="3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D8-4FB7-92E2-D09CF3E1BF0B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overview2!$G$10:$J$10</c:f>
              <c:numCache>
                <c:formatCode>General</c:formatCode>
                <c:ptCount val="4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D8-4FB7-92E2-D09CF3E1BF0B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overview2!$G$11:$J$11</c:f>
              <c:numCache>
                <c:formatCode>General</c:formatCode>
                <c:ptCount val="4"/>
                <c:pt idx="0">
                  <c:v>0</c:v>
                </c:pt>
                <c:pt idx="1">
                  <c:v>0.08</c:v>
                </c:pt>
                <c:pt idx="2">
                  <c:v>0.51</c:v>
                </c:pt>
                <c:pt idx="3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CD8-4FB7-92E2-D09CF3E1BF0B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overview2!$G$12:$J$12</c:f>
              <c:numCache>
                <c:formatCode>General</c:formatCode>
                <c:ptCount val="4"/>
                <c:pt idx="0">
                  <c:v>0</c:v>
                </c:pt>
                <c:pt idx="1">
                  <c:v>0.13</c:v>
                </c:pt>
                <c:pt idx="2">
                  <c:v>0.39</c:v>
                </c:pt>
                <c:pt idx="3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CD8-4FB7-92E2-D09CF3E1BF0B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overview2!$G$13:$J$13</c:f>
              <c:numCache>
                <c:formatCode>General</c:formatCode>
                <c:ptCount val="4"/>
                <c:pt idx="0">
                  <c:v>0</c:v>
                </c:pt>
                <c:pt idx="1">
                  <c:v>0.13</c:v>
                </c:pt>
                <c:pt idx="2">
                  <c:v>0.59</c:v>
                </c:pt>
                <c:pt idx="3">
                  <c:v>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CD8-4FB7-92E2-D09CF3E1BF0B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overview2!$G$14:$J$14</c:f>
              <c:numCache>
                <c:formatCode>General</c:formatCode>
                <c:ptCount val="4"/>
                <c:pt idx="0">
                  <c:v>0</c:v>
                </c:pt>
                <c:pt idx="1">
                  <c:v>0.14000000000000001</c:v>
                </c:pt>
                <c:pt idx="2">
                  <c:v>0.59</c:v>
                </c:pt>
                <c:pt idx="3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CD8-4FB7-92E2-D09CF3E1BF0B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overview2!$G$15:$J$15</c:f>
              <c:numCache>
                <c:formatCode>General</c:formatCode>
                <c:ptCount val="4"/>
                <c:pt idx="0">
                  <c:v>0</c:v>
                </c:pt>
                <c:pt idx="1">
                  <c:v>0.17</c:v>
                </c:pt>
                <c:pt idx="2">
                  <c:v>0.45</c:v>
                </c:pt>
                <c:pt idx="3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CD8-4FB7-92E2-D09CF3E1BF0B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overview2!$G$16:$J$16</c:f>
              <c:numCache>
                <c:formatCode>General</c:formatCode>
                <c:ptCount val="4"/>
                <c:pt idx="0">
                  <c:v>0</c:v>
                </c:pt>
                <c:pt idx="1">
                  <c:v>0.04</c:v>
                </c:pt>
                <c:pt idx="2">
                  <c:v>0.84</c:v>
                </c:pt>
                <c:pt idx="3">
                  <c:v>0.84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CD8-4FB7-92E2-D09CF3E1BF0B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overview2!$G$17:$J$17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CD8-4FB7-92E2-D09CF3E1BF0B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overview2!$G$18:$J$18</c:f>
              <c:numCache>
                <c:formatCode>General</c:formatCode>
                <c:ptCount val="4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CD8-4FB7-92E2-D09CF3E1BF0B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overview2!$G$19:$J$19</c:f>
              <c:numCache>
                <c:formatCode>General</c:formatCode>
                <c:ptCount val="4"/>
                <c:pt idx="0">
                  <c:v>0.1</c:v>
                </c:pt>
                <c:pt idx="1">
                  <c:v>0.28000000000000003</c:v>
                </c:pt>
                <c:pt idx="2">
                  <c:v>0.35</c:v>
                </c:pt>
                <c:pt idx="3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CD8-4FB7-92E2-D09CF3E1BF0B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overview2!$G$20:$J$20</c:f>
              <c:numCache>
                <c:formatCode>General</c:formatCode>
                <c:ptCount val="4"/>
                <c:pt idx="0">
                  <c:v>0</c:v>
                </c:pt>
                <c:pt idx="1">
                  <c:v>0.13</c:v>
                </c:pt>
                <c:pt idx="2">
                  <c:v>0.39</c:v>
                </c:pt>
                <c:pt idx="3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BCD8-4FB7-92E2-D09CF3E1BF0B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overview2!$G$21:$J$21</c:f>
              <c:numCache>
                <c:formatCode>General</c:formatCode>
                <c:ptCount val="4"/>
                <c:pt idx="0">
                  <c:v>0</c:v>
                </c:pt>
                <c:pt idx="1">
                  <c:v>0.08</c:v>
                </c:pt>
                <c:pt idx="2">
                  <c:v>0.51</c:v>
                </c:pt>
                <c:pt idx="3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CD8-4FB7-92E2-D09CF3E1BF0B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overview2!$G$22:$J$22</c:f>
              <c:numCache>
                <c:formatCode>General</c:formatCode>
                <c:ptCount val="4"/>
                <c:pt idx="0">
                  <c:v>0</c:v>
                </c:pt>
                <c:pt idx="1">
                  <c:v>0.14000000000000001</c:v>
                </c:pt>
                <c:pt idx="2">
                  <c:v>0.59</c:v>
                </c:pt>
                <c:pt idx="3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BCD8-4FB7-92E2-D09CF3E1BF0B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overview2!$G$23:$J$23</c:f>
              <c:numCache>
                <c:formatCode>General</c:formatCode>
                <c:ptCount val="4"/>
                <c:pt idx="0">
                  <c:v>0</c:v>
                </c:pt>
                <c:pt idx="1">
                  <c:v>0.13</c:v>
                </c:pt>
                <c:pt idx="2">
                  <c:v>0.59</c:v>
                </c:pt>
                <c:pt idx="3">
                  <c:v>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BCD8-4FB7-92E2-D09CF3E1BF0B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overview2!$G$3:$J$3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overview2!$G$24:$J$24</c:f>
              <c:numCache>
                <c:formatCode>General</c:formatCode>
                <c:ptCount val="4"/>
                <c:pt idx="0">
                  <c:v>0</c:v>
                </c:pt>
                <c:pt idx="1">
                  <c:v>0.17</c:v>
                </c:pt>
                <c:pt idx="2">
                  <c:v>0.45</c:v>
                </c:pt>
                <c:pt idx="3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BCD8-4FB7-92E2-D09CF3E1B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917264"/>
        <c:axId val="565579024"/>
      </c:lineChart>
      <c:catAx>
        <c:axId val="5069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79024"/>
        <c:crosses val="autoZero"/>
        <c:auto val="1"/>
        <c:lblAlgn val="ctr"/>
        <c:lblOffset val="100"/>
        <c:noMultiLvlLbl val="0"/>
      </c:catAx>
      <c:valAx>
        <c:axId val="56557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91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F-Score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overview2!$B$4</c:f>
              <c:strCache>
                <c:ptCount val="1"/>
                <c:pt idx="0">
                  <c:v>13.cp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overview2!$K$4:$N$4</c:f>
              <c:numCache>
                <c:formatCode>General</c:formatCode>
                <c:ptCount val="4"/>
                <c:pt idx="0">
                  <c:v>0</c:v>
                </c:pt>
                <c:pt idx="1">
                  <c:v>0.32</c:v>
                </c:pt>
                <c:pt idx="2">
                  <c:v>0.73</c:v>
                </c:pt>
                <c:pt idx="3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BF-4D07-AB39-C95BA3EB5F09}"/>
            </c:ext>
          </c:extLst>
        </c:ser>
        <c:ser>
          <c:idx val="1"/>
          <c:order val="1"/>
          <c:tx>
            <c:strRef>
              <c:f>overview2!$B$5</c:f>
              <c:strCache>
                <c:ptCount val="1"/>
                <c:pt idx="0">
                  <c:v>13.in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overview2!$K$5:$N$5</c:f>
              <c:numCache>
                <c:formatCode>General</c:formatCode>
                <c:ptCount val="4"/>
                <c:pt idx="0">
                  <c:v>0</c:v>
                </c:pt>
                <c:pt idx="1">
                  <c:v>-0.02</c:v>
                </c:pt>
                <c:pt idx="2">
                  <c:v>0.57999999999999996</c:v>
                </c:pt>
                <c:pt idx="3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BF-4D07-AB39-C95BA3EB5F09}"/>
            </c:ext>
          </c:extLst>
        </c:ser>
        <c:ser>
          <c:idx val="2"/>
          <c:order val="2"/>
          <c:tx>
            <c:strRef>
              <c:f>overview2!$B$6</c:f>
              <c:strCache>
                <c:ptCount val="1"/>
                <c:pt idx="0">
                  <c:v>RF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overview2!$K$6:$N$6</c:f>
              <c:numCache>
                <c:formatCode>General</c:formatCode>
                <c:ptCount val="4"/>
                <c:pt idx="0">
                  <c:v>0.27</c:v>
                </c:pt>
                <c:pt idx="1">
                  <c:v>0.88</c:v>
                </c:pt>
                <c:pt idx="2">
                  <c:v>0.92</c:v>
                </c:pt>
                <c:pt idx="3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BF-4D07-AB39-C95BA3EB5F09}"/>
            </c:ext>
          </c:extLst>
        </c:ser>
        <c:ser>
          <c:idx val="3"/>
          <c:order val="3"/>
          <c:tx>
            <c:strRef>
              <c:f>overview2!$B$7</c:f>
              <c:strCache>
                <c:ptCount val="1"/>
                <c:pt idx="0">
                  <c:v>Sep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overview2!$K$7:$N$7</c:f>
              <c:numCache>
                <c:formatCode>General</c:formatCode>
                <c:ptCount val="4"/>
                <c:pt idx="0">
                  <c:v>0</c:v>
                </c:pt>
                <c:pt idx="1">
                  <c:v>0.53</c:v>
                </c:pt>
                <c:pt idx="2">
                  <c:v>0.81</c:v>
                </c:pt>
                <c:pt idx="3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BF-4D07-AB39-C95BA3EB5F09}"/>
            </c:ext>
          </c:extLst>
        </c:ser>
        <c:ser>
          <c:idx val="4"/>
          <c:order val="4"/>
          <c:tx>
            <c:strRef>
              <c:f>overview2!$B$8</c:f>
              <c:strCache>
                <c:ptCount val="1"/>
                <c:pt idx="0">
                  <c:v>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overview2!$K$8:$N$8</c:f>
              <c:numCache>
                <c:formatCode>General</c:formatCode>
                <c:ptCount val="4"/>
                <c:pt idx="0">
                  <c:v>0.25</c:v>
                </c:pt>
                <c:pt idx="1">
                  <c:v>0.42</c:v>
                </c:pt>
                <c:pt idx="2">
                  <c:v>0.53</c:v>
                </c:pt>
                <c:pt idx="3">
                  <c:v>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BF-4D07-AB39-C95BA3EB5F09}"/>
            </c:ext>
          </c:extLst>
        </c:ser>
        <c:ser>
          <c:idx val="5"/>
          <c:order val="5"/>
          <c:tx>
            <c:strRef>
              <c:f>overview2!$B$9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overview2!$K$9:$N$9</c:f>
              <c:numCache>
                <c:formatCode>General</c:formatCode>
                <c:ptCount val="4"/>
                <c:pt idx="0">
                  <c:v>0.18</c:v>
                </c:pt>
                <c:pt idx="1">
                  <c:v>0.44</c:v>
                </c:pt>
                <c:pt idx="2">
                  <c:v>0.5</c:v>
                </c:pt>
                <c:pt idx="3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BF-4D07-AB39-C95BA3EB5F09}"/>
            </c:ext>
          </c:extLst>
        </c:ser>
        <c:ser>
          <c:idx val="6"/>
          <c:order val="6"/>
          <c:tx>
            <c:strRef>
              <c:f>overview2!$B$10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overview2!$K$10:$N$10</c:f>
              <c:numCache>
                <c:formatCode>General</c:formatCode>
                <c:ptCount val="4"/>
                <c:pt idx="0">
                  <c:v>0</c:v>
                </c:pt>
                <c:pt idx="1">
                  <c:v>0.05</c:v>
                </c:pt>
                <c:pt idx="2">
                  <c:v>0.09</c:v>
                </c:pt>
                <c:pt idx="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3BF-4D07-AB39-C95BA3EB5F09}"/>
            </c:ext>
          </c:extLst>
        </c:ser>
        <c:ser>
          <c:idx val="7"/>
          <c:order val="7"/>
          <c:tx>
            <c:strRef>
              <c:f>overview2!$B$11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overview2!$K$11:$N$11</c:f>
              <c:numCache>
                <c:formatCode>General</c:formatCode>
                <c:ptCount val="4"/>
                <c:pt idx="0">
                  <c:v>-0.01</c:v>
                </c:pt>
                <c:pt idx="1">
                  <c:v>0.16</c:v>
                </c:pt>
                <c:pt idx="2">
                  <c:v>0.68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3BF-4D07-AB39-C95BA3EB5F09}"/>
            </c:ext>
          </c:extLst>
        </c:ser>
        <c:ser>
          <c:idx val="8"/>
          <c:order val="8"/>
          <c:tx>
            <c:strRef>
              <c:f>overview2!$B$12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overview2!$K$12:$N$12</c:f>
              <c:numCache>
                <c:formatCode>General</c:formatCode>
                <c:ptCount val="4"/>
                <c:pt idx="0">
                  <c:v>0</c:v>
                </c:pt>
                <c:pt idx="1">
                  <c:v>0.23</c:v>
                </c:pt>
                <c:pt idx="2">
                  <c:v>0.56000000000000005</c:v>
                </c:pt>
                <c:pt idx="3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3BF-4D07-AB39-C95BA3EB5F09}"/>
            </c:ext>
          </c:extLst>
        </c:ser>
        <c:ser>
          <c:idx val="9"/>
          <c:order val="9"/>
          <c:tx>
            <c:strRef>
              <c:f>overview2!$B$13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overview2!$K$13:$N$13</c:f>
              <c:numCache>
                <c:formatCode>General</c:formatCode>
                <c:ptCount val="4"/>
                <c:pt idx="0">
                  <c:v>0</c:v>
                </c:pt>
                <c:pt idx="1">
                  <c:v>0.24</c:v>
                </c:pt>
                <c:pt idx="2">
                  <c:v>0.74</c:v>
                </c:pt>
                <c:pt idx="3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3BF-4D07-AB39-C95BA3EB5F09}"/>
            </c:ext>
          </c:extLst>
        </c:ser>
        <c:ser>
          <c:idx val="10"/>
          <c:order val="10"/>
          <c:tx>
            <c:strRef>
              <c:f>overview2!$B$14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overview2!$K$14:$N$14</c:f>
              <c:numCache>
                <c:formatCode>General</c:formatCode>
                <c:ptCount val="4"/>
                <c:pt idx="0">
                  <c:v>0</c:v>
                </c:pt>
                <c:pt idx="1">
                  <c:v>0.25</c:v>
                </c:pt>
                <c:pt idx="2">
                  <c:v>0.74</c:v>
                </c:pt>
                <c:pt idx="3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3BF-4D07-AB39-C95BA3EB5F09}"/>
            </c:ext>
          </c:extLst>
        </c:ser>
        <c:ser>
          <c:idx val="11"/>
          <c:order val="11"/>
          <c:tx>
            <c:strRef>
              <c:f>overview2!$B$15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overview2!$K$15:$N$15</c:f>
              <c:numCache>
                <c:formatCode>General</c:formatCode>
                <c:ptCount val="4"/>
                <c:pt idx="0">
                  <c:v>-0.01</c:v>
                </c:pt>
                <c:pt idx="1">
                  <c:v>0.3</c:v>
                </c:pt>
                <c:pt idx="2">
                  <c:v>0.62</c:v>
                </c:pt>
                <c:pt idx="3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3BF-4D07-AB39-C95BA3EB5F09}"/>
            </c:ext>
          </c:extLst>
        </c:ser>
        <c:ser>
          <c:idx val="12"/>
          <c:order val="12"/>
          <c:tx>
            <c:strRef>
              <c:f>overview2!$B$16</c:f>
              <c:strCache>
                <c:ptCount val="1"/>
                <c:pt idx="0">
                  <c:v>11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overview2!$K$16:$N$16</c:f>
              <c:numCache>
                <c:formatCode>General</c:formatCode>
                <c:ptCount val="4"/>
                <c:pt idx="0">
                  <c:v>0</c:v>
                </c:pt>
                <c:pt idx="1">
                  <c:v>0.08</c:v>
                </c:pt>
                <c:pt idx="2">
                  <c:v>0.9</c:v>
                </c:pt>
                <c:pt idx="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3BF-4D07-AB39-C95BA3EB5F09}"/>
            </c:ext>
          </c:extLst>
        </c:ser>
        <c:ser>
          <c:idx val="13"/>
          <c:order val="13"/>
          <c:tx>
            <c:strRef>
              <c:f>overview2!$B$17</c:f>
              <c:strCache>
                <c:ptCount val="1"/>
                <c:pt idx="0">
                  <c:v>filtered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overview2!$K$17:$N$17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3BF-4D07-AB39-C95BA3EB5F09}"/>
            </c:ext>
          </c:extLst>
        </c:ser>
        <c:ser>
          <c:idx val="14"/>
          <c:order val="14"/>
          <c:tx>
            <c:strRef>
              <c:f>overview2!$B$18</c:f>
              <c:strCache>
                <c:ptCount val="1"/>
                <c:pt idx="0">
                  <c:v>14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overview2!$K$18:$N$18</c:f>
              <c:numCache>
                <c:formatCode>General</c:formatCode>
                <c:ptCount val="4"/>
                <c:pt idx="0">
                  <c:v>0</c:v>
                </c:pt>
                <c:pt idx="1">
                  <c:v>0.05</c:v>
                </c:pt>
                <c:pt idx="2">
                  <c:v>0.09</c:v>
                </c:pt>
                <c:pt idx="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3BF-4D07-AB39-C95BA3EB5F09}"/>
            </c:ext>
          </c:extLst>
        </c:ser>
        <c:ser>
          <c:idx val="15"/>
          <c:order val="15"/>
          <c:tx>
            <c:strRef>
              <c:f>overview2!$B$19</c:f>
              <c:strCache>
                <c:ptCount val="1"/>
                <c:pt idx="0">
                  <c:v>17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overview2!$K$19:$N$19</c:f>
              <c:numCache>
                <c:formatCode>General</c:formatCode>
                <c:ptCount val="4"/>
                <c:pt idx="0">
                  <c:v>0.18</c:v>
                </c:pt>
                <c:pt idx="1">
                  <c:v>0.44</c:v>
                </c:pt>
                <c:pt idx="2">
                  <c:v>0.5</c:v>
                </c:pt>
                <c:pt idx="3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3BF-4D07-AB39-C95BA3EB5F09}"/>
            </c:ext>
          </c:extLst>
        </c:ser>
        <c:ser>
          <c:idx val="16"/>
          <c:order val="16"/>
          <c:tx>
            <c:strRef>
              <c:f>overview2!$B$20</c:f>
              <c:strCache>
                <c:ptCount val="1"/>
                <c:pt idx="0">
                  <c:v>15.3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overview2!$K$20:$N$20</c:f>
              <c:numCache>
                <c:formatCode>General</c:formatCode>
                <c:ptCount val="4"/>
                <c:pt idx="0">
                  <c:v>0</c:v>
                </c:pt>
                <c:pt idx="1">
                  <c:v>0.23</c:v>
                </c:pt>
                <c:pt idx="2">
                  <c:v>0.56000000000000005</c:v>
                </c:pt>
                <c:pt idx="3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3BF-4D07-AB39-C95BA3EB5F09}"/>
            </c:ext>
          </c:extLst>
        </c:ser>
        <c:ser>
          <c:idx val="17"/>
          <c:order val="17"/>
          <c:tx>
            <c:strRef>
              <c:f>overview2!$B$21</c:f>
              <c:strCache>
                <c:ptCount val="1"/>
                <c:pt idx="0">
                  <c:v>15.4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overview2!$K$21:$N$21</c:f>
              <c:numCache>
                <c:formatCode>General</c:formatCode>
                <c:ptCount val="4"/>
                <c:pt idx="0">
                  <c:v>-0.01</c:v>
                </c:pt>
                <c:pt idx="1">
                  <c:v>0.16</c:v>
                </c:pt>
                <c:pt idx="2">
                  <c:v>0.68</c:v>
                </c:pt>
                <c:pt idx="3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3BF-4D07-AB39-C95BA3EB5F09}"/>
            </c:ext>
          </c:extLst>
        </c:ser>
        <c:ser>
          <c:idx val="18"/>
          <c:order val="18"/>
          <c:tx>
            <c:strRef>
              <c:f>overview2!$B$22</c:f>
              <c:strCache>
                <c:ptCount val="1"/>
                <c:pt idx="0">
                  <c:v>15.1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overview2!$K$22:$N$22</c:f>
              <c:numCache>
                <c:formatCode>General</c:formatCode>
                <c:ptCount val="4"/>
                <c:pt idx="0">
                  <c:v>0</c:v>
                </c:pt>
                <c:pt idx="1">
                  <c:v>0.25</c:v>
                </c:pt>
                <c:pt idx="2">
                  <c:v>0.74</c:v>
                </c:pt>
                <c:pt idx="3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3BF-4D07-AB39-C95BA3EB5F09}"/>
            </c:ext>
          </c:extLst>
        </c:ser>
        <c:ser>
          <c:idx val="19"/>
          <c:order val="19"/>
          <c:tx>
            <c:strRef>
              <c:f>overview2!$B$23</c:f>
              <c:strCache>
                <c:ptCount val="1"/>
                <c:pt idx="0">
                  <c:v>15.5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overview2!$K$23:$N$23</c:f>
              <c:numCache>
                <c:formatCode>General</c:formatCode>
                <c:ptCount val="4"/>
                <c:pt idx="0">
                  <c:v>0</c:v>
                </c:pt>
                <c:pt idx="1">
                  <c:v>0.24</c:v>
                </c:pt>
                <c:pt idx="2">
                  <c:v>0.74</c:v>
                </c:pt>
                <c:pt idx="3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3BF-4D07-AB39-C95BA3EB5F09}"/>
            </c:ext>
          </c:extLst>
        </c:ser>
        <c:ser>
          <c:idx val="20"/>
          <c:order val="20"/>
          <c:tx>
            <c:strRef>
              <c:f>overview2!$B$24</c:f>
              <c:strCache>
                <c:ptCount val="1"/>
                <c:pt idx="0">
                  <c:v>15.2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overview2!$K$3:$N$3</c:f>
              <c:strCache>
                <c:ptCount val="4"/>
                <c:pt idx="0">
                  <c:v>im</c:v>
                </c:pt>
                <c:pt idx="1">
                  <c:v>ima</c:v>
                </c:pt>
                <c:pt idx="2">
                  <c:v>imf</c:v>
                </c:pt>
                <c:pt idx="3">
                  <c:v>imfa</c:v>
                </c:pt>
              </c:strCache>
            </c:strRef>
          </c:cat>
          <c:val>
            <c:numRef>
              <c:f>overview2!$K$24:$N$24</c:f>
              <c:numCache>
                <c:formatCode>General</c:formatCode>
                <c:ptCount val="4"/>
                <c:pt idx="0">
                  <c:v>-0.01</c:v>
                </c:pt>
                <c:pt idx="1">
                  <c:v>0.3</c:v>
                </c:pt>
                <c:pt idx="2">
                  <c:v>0.62</c:v>
                </c:pt>
                <c:pt idx="3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3BF-4D07-AB39-C95BA3EB5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82384"/>
        <c:axId val="511036160"/>
      </c:lineChart>
      <c:catAx>
        <c:axId val="40818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036160"/>
        <c:crosses val="autoZero"/>
        <c:auto val="1"/>
        <c:lblAlgn val="ctr"/>
        <c:lblOffset val="100"/>
        <c:noMultiLvlLbl val="0"/>
      </c:catAx>
      <c:valAx>
        <c:axId val="5110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18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25</xdr:row>
      <xdr:rowOff>142874</xdr:rowOff>
    </xdr:from>
    <xdr:to>
      <xdr:col>6</xdr:col>
      <xdr:colOff>9525</xdr:colOff>
      <xdr:row>53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01EB22-3CDC-4BC4-A516-17720AD8AE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25</xdr:row>
      <xdr:rowOff>133350</xdr:rowOff>
    </xdr:from>
    <xdr:to>
      <xdr:col>10</xdr:col>
      <xdr:colOff>19050</xdr:colOff>
      <xdr:row>53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438319-3C44-418C-8046-C9AF5C894A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</xdr:colOff>
      <xdr:row>25</xdr:row>
      <xdr:rowOff>38099</xdr:rowOff>
    </xdr:from>
    <xdr:to>
      <xdr:col>14</xdr:col>
      <xdr:colOff>28575</xdr:colOff>
      <xdr:row>53</xdr:row>
      <xdr:rowOff>66674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E7D1C87-AE3A-402E-8A7B-FB3E939E33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25</xdr:row>
      <xdr:rowOff>142874</xdr:rowOff>
    </xdr:from>
    <xdr:to>
      <xdr:col>6</xdr:col>
      <xdr:colOff>9525</xdr:colOff>
      <xdr:row>53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A43A33-481D-4295-AC2C-DA031CB8B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25</xdr:row>
      <xdr:rowOff>133350</xdr:rowOff>
    </xdr:from>
    <xdr:to>
      <xdr:col>10</xdr:col>
      <xdr:colOff>19050</xdr:colOff>
      <xdr:row>53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9F7C8C-7A40-4A2D-91FF-97772A4CE4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</xdr:colOff>
      <xdr:row>25</xdr:row>
      <xdr:rowOff>38099</xdr:rowOff>
    </xdr:from>
    <xdr:to>
      <xdr:col>14</xdr:col>
      <xdr:colOff>28575</xdr:colOff>
      <xdr:row>53</xdr:row>
      <xdr:rowOff>66674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941D8F2-05B2-488F-B740-186D7C2F67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ult_dif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"/>
      <sheetName val="results-to-discuss"/>
      <sheetName val="diff"/>
      <sheetName val="pivot table"/>
      <sheetName val="results heatmap"/>
      <sheetName val="results heatmap (3)"/>
      <sheetName val="ima-nf"/>
      <sheetName val="imf-nf"/>
      <sheetName val="imfa-nf"/>
      <sheetName val="ima-f"/>
      <sheetName val="imf-f"/>
      <sheetName val="imfa-f"/>
      <sheetName val="results-nf"/>
      <sheetName val="results-f"/>
      <sheetName val="result-ima-non-filtered (all)"/>
      <sheetName val="results-imfa-non-filtered (all)"/>
      <sheetName val="results-ima-filtered (all)"/>
      <sheetName val="results-imfa-filtered (all)"/>
    </sheetNames>
    <sheetDataSet>
      <sheetData sheetId="0" refreshError="1"/>
      <sheetData sheetId="1" refreshError="1"/>
      <sheetData sheetId="2" refreshError="1"/>
      <sheetData sheetId="3">
        <row r="8">
          <cell r="A8" t="str">
            <v>BPIC13-BPI_Challenge_2013_closed_problems.xes.gz</v>
          </cell>
        </row>
        <row r="9">
          <cell r="A9" t="str">
            <v>BPIC13-BPI_Challenge_2013_incidents.xes.gz</v>
          </cell>
        </row>
        <row r="10">
          <cell r="A10" t="str">
            <v>Roadfines-Road_Traffic_Fine_Management_Process.xes.gz</v>
          </cell>
        </row>
        <row r="11">
          <cell r="A11" t="str">
            <v>Sepsis-Sepsis Cases - Event Log.xes.gz</v>
          </cell>
        </row>
        <row r="12">
          <cell r="A12" t="str">
            <v>BPIC12-financial_log.xes.gz</v>
          </cell>
        </row>
        <row r="13">
          <cell r="A13" t="str">
            <v>BPIC17-BPI_Challenge_2017.xes.gz</v>
          </cell>
        </row>
        <row r="14">
          <cell r="A14" t="str">
            <v>BPIC14-Detail Incident Activity.xes.gz</v>
          </cell>
        </row>
        <row r="15">
          <cell r="A15" t="str">
            <v>BPIC15-BPIC15_4.xes</v>
          </cell>
        </row>
        <row r="16">
          <cell r="A16" t="str">
            <v>BPIC15-BPIC15_3.xes</v>
          </cell>
        </row>
        <row r="17">
          <cell r="A17" t="str">
            <v>BPIC15-BPIC15_5.xes</v>
          </cell>
        </row>
        <row r="18">
          <cell r="A18" t="str">
            <v>BPIC15-BPIC15_1.xes</v>
          </cell>
        </row>
        <row r="19">
          <cell r="A19" t="str">
            <v>BPIC15-BPIC15_2.xes</v>
          </cell>
        </row>
        <row r="20">
          <cell r="A20" t="str">
            <v>BPIC11-hospital_log.xes.gz</v>
          </cell>
        </row>
        <row r="22">
          <cell r="A22" t="str">
            <v>TKDE_Benchmark-BPIC14_f.xes.gz</v>
          </cell>
        </row>
        <row r="23">
          <cell r="A23" t="str">
            <v>TKDE_Benchmark-BPIC17_f.xes.gz</v>
          </cell>
        </row>
        <row r="24">
          <cell r="A24" t="str">
            <v>TKDE_Benchmark-BPIC15_3f.xes.gz</v>
          </cell>
        </row>
        <row r="25">
          <cell r="A25" t="str">
            <v>TKDE_Benchmark-BPIC15_4f.xes.gz</v>
          </cell>
        </row>
        <row r="26">
          <cell r="A26" t="str">
            <v>TKDE_Benchmark-BPIC15_1f.xes.gz</v>
          </cell>
        </row>
        <row r="27">
          <cell r="A27" t="str">
            <v>TKDE_Benchmark-BPIC15_5f.xes.gz</v>
          </cell>
        </row>
        <row r="28">
          <cell r="A28" t="str">
            <v>TKDE_Benchmark-BPIC15_2f.xes.gz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rk Fahland" refreshedDate="43483.851909606485" createdVersion="6" refreshedVersion="6" minRefreshableVersion="3" recordCount="130" xr:uid="{00000000-000A-0000-FFFF-FFFF03000000}">
  <cacheSource type="worksheet">
    <worksheetSource name="Table1"/>
  </cacheSource>
  <cacheFields count="4">
    <cacheField name="log" numFmtId="0">
      <sharedItems count="26">
        <s v="hospital_log.xes.gz"/>
        <s v="financial_log.xes.gz"/>
        <s v="BPI_Challenge_2013_incidents.xes.gz"/>
        <s v="BPI_Challenge_2013_closed_problems.xes.gz"/>
        <s v="Detail Incident Activity.xes.gz"/>
        <s v="Detail Incident Activity_complete_cases.xes.gz"/>
        <s v="BPIC15_1.xes"/>
        <s v="BPIC15_2.xes"/>
        <s v="BPIC15_3.xes"/>
        <s v="BPIC15_4.xes"/>
        <s v="BPIC15_5.xes"/>
        <s v="BPI_Challenge_2017.xes.gz"/>
        <s v="Road_Traffic_Fine_Management_Process.xes.gz"/>
        <s v="Sepsis Cases - Event Log.xes.gz"/>
        <s v="BPIC12.xes.gz"/>
        <s v="BPIC13_cp.xes.gz"/>
        <s v="BPIC13_i.xes.gz"/>
        <s v="BPIC14_f.xes.gz"/>
        <s v="BPIC15_1f.xes.gz"/>
        <s v="BPIC15_2f.xes.gz"/>
        <s v="BPIC15_3f.xes.gz"/>
        <s v="BPIC15_4f.xes.gz"/>
        <s v="BPIC15_5f.xes.gz"/>
        <s v="BPIC17_f.xes.gz"/>
        <s v="RTFMP.xes.gz"/>
        <s v="SEPSIS.xes.gz"/>
      </sharedItems>
    </cacheField>
    <cacheField name="miner" numFmtId="0">
      <sharedItems count="5">
        <s v="im-basic"/>
        <s v="ima"/>
        <s v="imf"/>
        <s v="imfa"/>
        <s v="flower"/>
      </sharedItems>
    </cacheField>
    <cacheField name="recall" numFmtId="0">
      <sharedItems containsSemiMixedTypes="0" containsString="0" containsNumber="1" minValue="0.62968846499999998" maxValue="1"/>
    </cacheField>
    <cacheField name="precision" numFmtId="0">
      <sharedItems containsSemiMixedTypes="0" containsString="0" containsNumber="1" minValue="0.54345081500000003" maxValue="0.961293503000000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0">
  <r>
    <x v="0"/>
    <x v="0"/>
    <n v="1"/>
    <n v="0.61254471499999996"/>
  </r>
  <r>
    <x v="0"/>
    <x v="1"/>
    <n v="1"/>
    <n v="0.62884859699999995"/>
  </r>
  <r>
    <x v="0"/>
    <x v="2"/>
    <n v="0.98160823900000005"/>
    <n v="0.93655989399999995"/>
  </r>
  <r>
    <x v="0"/>
    <x v="3"/>
    <n v="0.98154549199999996"/>
    <n v="0.93690466500000003"/>
  </r>
  <r>
    <x v="1"/>
    <x v="0"/>
    <n v="1"/>
    <n v="0.66751200700000002"/>
  </r>
  <r>
    <x v="1"/>
    <x v="1"/>
    <n v="1"/>
    <n v="0.71447483300000003"/>
  </r>
  <r>
    <x v="1"/>
    <x v="2"/>
    <n v="0.97116399399999997"/>
    <n v="0.75164705700000001"/>
  </r>
  <r>
    <x v="1"/>
    <x v="3"/>
    <n v="0.97116399399999997"/>
    <n v="0.75164705700000001"/>
  </r>
  <r>
    <x v="2"/>
    <x v="0"/>
    <n v="1"/>
    <n v="0.54722836699999999"/>
  </r>
  <r>
    <x v="2"/>
    <x v="1"/>
    <n v="1"/>
    <n v="0.54345081500000003"/>
  </r>
  <r>
    <x v="2"/>
    <x v="2"/>
    <n v="0.62968846499999998"/>
    <n v="0.79022329400000002"/>
  </r>
  <r>
    <x v="2"/>
    <x v="3"/>
    <n v="0.62968846499999998"/>
    <n v="0.79022329400000002"/>
  </r>
  <r>
    <x v="3"/>
    <x v="0"/>
    <n v="1"/>
    <n v="0.56843399299999997"/>
  </r>
  <r>
    <x v="3"/>
    <x v="1"/>
    <n v="1"/>
    <n v="0.65187883899999999"/>
  </r>
  <r>
    <x v="3"/>
    <x v="2"/>
    <n v="0.87614884599999998"/>
    <n v="0.83673144300000002"/>
  </r>
  <r>
    <x v="3"/>
    <x v="3"/>
    <n v="0.87614884599999998"/>
    <n v="0.83673144300000002"/>
  </r>
  <r>
    <x v="4"/>
    <x v="0"/>
    <n v="1"/>
    <n v="0.64890024000000002"/>
  </r>
  <r>
    <x v="4"/>
    <x v="1"/>
    <n v="1"/>
    <n v="0.65733872299999996"/>
  </r>
  <r>
    <x v="4"/>
    <x v="2"/>
    <n v="0.99894963800000003"/>
    <n v="0.66589885500000001"/>
  </r>
  <r>
    <x v="4"/>
    <x v="3"/>
    <n v="0.99894963800000003"/>
    <n v="0.66589885500000001"/>
  </r>
  <r>
    <x v="5"/>
    <x v="0"/>
    <n v="1"/>
    <n v="0.64516257200000005"/>
  </r>
  <r>
    <x v="5"/>
    <x v="1"/>
    <n v="1"/>
    <n v="0.65584997300000003"/>
  </r>
  <r>
    <x v="5"/>
    <x v="2"/>
    <n v="0.99945839400000003"/>
    <n v="0.66177165699999996"/>
  </r>
  <r>
    <x v="5"/>
    <x v="3"/>
    <n v="0.999454854"/>
    <n v="0.66218277999999997"/>
  </r>
  <r>
    <x v="6"/>
    <x v="0"/>
    <n v="1"/>
    <n v="0.66142343800000003"/>
  </r>
  <r>
    <x v="6"/>
    <x v="1"/>
    <n v="1"/>
    <n v="0.71040518600000002"/>
  </r>
  <r>
    <x v="6"/>
    <x v="2"/>
    <n v="0.98902412900000003"/>
    <n v="0.86169749200000001"/>
  </r>
  <r>
    <x v="6"/>
    <x v="3"/>
    <n v="0.98946539700000002"/>
    <n v="0.85867074899999996"/>
  </r>
  <r>
    <x v="7"/>
    <x v="0"/>
    <n v="1"/>
    <n v="0.65830959099999997"/>
  </r>
  <r>
    <x v="7"/>
    <x v="1"/>
    <n v="1"/>
    <n v="0.71885034400000003"/>
  </r>
  <r>
    <x v="7"/>
    <x v="2"/>
    <n v="0.99347843700000005"/>
    <n v="0.81386966199999999"/>
  </r>
  <r>
    <x v="7"/>
    <x v="3"/>
    <n v="0.99354320200000001"/>
    <n v="0.81295893900000005"/>
  </r>
  <r>
    <x v="8"/>
    <x v="0"/>
    <n v="1"/>
    <n v="0.66218558699999996"/>
  </r>
  <r>
    <x v="8"/>
    <x v="1"/>
    <n v="1"/>
    <n v="0.70629639899999996"/>
  </r>
  <r>
    <x v="8"/>
    <x v="2"/>
    <n v="0.992792224"/>
    <n v="0.794726449"/>
  </r>
  <r>
    <x v="8"/>
    <x v="3"/>
    <n v="0.99279321399999998"/>
    <n v="0.79476634599999996"/>
  </r>
  <r>
    <x v="9"/>
    <x v="0"/>
    <n v="1"/>
    <n v="0.66615339900000003"/>
  </r>
  <r>
    <x v="9"/>
    <x v="1"/>
    <n v="1"/>
    <n v="0.695719325"/>
  </r>
  <r>
    <x v="9"/>
    <x v="2"/>
    <n v="0.99001446800000004"/>
    <n v="0.83786646399999998"/>
  </r>
  <r>
    <x v="9"/>
    <x v="3"/>
    <n v="0.99001454300000002"/>
    <n v="0.83705358600000002"/>
  </r>
  <r>
    <x v="10"/>
    <x v="0"/>
    <n v="1"/>
    <n v="0.66219324599999996"/>
  </r>
  <r>
    <x v="10"/>
    <x v="1"/>
    <n v="1"/>
    <n v="0.70767103899999995"/>
  </r>
  <r>
    <x v="10"/>
    <x v="2"/>
    <n v="0.99138610500000002"/>
    <n v="0.86150041899999996"/>
  </r>
  <r>
    <x v="10"/>
    <x v="3"/>
    <n v="0.99139488499999995"/>
    <n v="0.86117833399999999"/>
  </r>
  <r>
    <x v="11"/>
    <x v="0"/>
    <n v="1"/>
    <n v="0.64128347900000005"/>
  </r>
  <r>
    <x v="11"/>
    <x v="1"/>
    <n v="1"/>
    <n v="0.71382079899999995"/>
  </r>
  <r>
    <x v="11"/>
    <x v="2"/>
    <n v="0.83998779899999998"/>
    <n v="0.74186892599999998"/>
  </r>
  <r>
    <x v="11"/>
    <x v="3"/>
    <n v="0.82883267100000002"/>
    <n v="0.67862668599999998"/>
  </r>
  <r>
    <x v="12"/>
    <x v="0"/>
    <n v="1"/>
    <n v="0.65768777"/>
  </r>
  <r>
    <x v="12"/>
    <x v="1"/>
    <n v="1"/>
    <n v="0.91057085000000004"/>
  </r>
  <r>
    <x v="12"/>
    <x v="2"/>
    <n v="0.98649646000000002"/>
    <n v="0.94606060599999997"/>
  </r>
  <r>
    <x v="12"/>
    <x v="3"/>
    <n v="0.98741214099999997"/>
    <n v="0.94378787900000005"/>
  </r>
  <r>
    <x v="13"/>
    <x v="0"/>
    <n v="1"/>
    <n v="0.57966855900000003"/>
  </r>
  <r>
    <x v="13"/>
    <x v="1"/>
    <n v="1"/>
    <n v="0.73240629499999998"/>
  </r>
  <r>
    <x v="13"/>
    <x v="2"/>
    <n v="0.86185714300000005"/>
    <n v="0.89924730799999997"/>
  </r>
  <r>
    <x v="13"/>
    <x v="3"/>
    <n v="0.83117460300000001"/>
    <n v="0.89968651300000002"/>
  </r>
  <r>
    <x v="14"/>
    <x v="0"/>
    <n v="1"/>
    <n v="0.66751200700000002"/>
  </r>
  <r>
    <x v="14"/>
    <x v="1"/>
    <n v="1"/>
    <n v="0.71447483300000003"/>
  </r>
  <r>
    <x v="14"/>
    <x v="2"/>
    <n v="0.97116399399999997"/>
    <n v="0.75164705700000001"/>
  </r>
  <r>
    <x v="14"/>
    <x v="3"/>
    <n v="0.97116399399999997"/>
    <n v="0.75164705700000001"/>
  </r>
  <r>
    <x v="15"/>
    <x v="0"/>
    <n v="1"/>
    <n v="0.56843399299999997"/>
  </r>
  <r>
    <x v="15"/>
    <x v="1"/>
    <n v="1"/>
    <n v="0.65187883899999999"/>
  </r>
  <r>
    <x v="15"/>
    <x v="2"/>
    <n v="0.87614884599999998"/>
    <n v="0.83673144300000002"/>
  </r>
  <r>
    <x v="15"/>
    <x v="3"/>
    <n v="0.87614884599999998"/>
    <n v="0.83673144300000002"/>
  </r>
  <r>
    <x v="16"/>
    <x v="0"/>
    <n v="1"/>
    <n v="0.54722836699999999"/>
  </r>
  <r>
    <x v="16"/>
    <x v="1"/>
    <n v="1"/>
    <n v="0.54345081500000003"/>
  </r>
  <r>
    <x v="16"/>
    <x v="2"/>
    <n v="0.62968846499999998"/>
    <n v="0.79022329400000002"/>
  </r>
  <r>
    <x v="16"/>
    <x v="3"/>
    <n v="0.62968846499999998"/>
    <n v="0.79022329400000002"/>
  </r>
  <r>
    <x v="17"/>
    <x v="0"/>
    <n v="1"/>
    <n v="0.74683995599999997"/>
  </r>
  <r>
    <x v="17"/>
    <x v="1"/>
    <n v="1"/>
    <n v="0.76163035800000001"/>
  </r>
  <r>
    <x v="17"/>
    <x v="2"/>
    <n v="0.82532424100000001"/>
    <n v="0.891851328"/>
  </r>
  <r>
    <x v="17"/>
    <x v="3"/>
    <n v="0.906202336"/>
    <n v="0.833468184"/>
  </r>
  <r>
    <x v="18"/>
    <x v="0"/>
    <n v="1"/>
    <n v="0.70027358799999995"/>
  </r>
  <r>
    <x v="18"/>
    <x v="1"/>
    <n v="1"/>
    <n v="0.93259562600000001"/>
  </r>
  <r>
    <x v="18"/>
    <x v="2"/>
    <n v="0.98915637199999995"/>
    <n v="0.95991077599999997"/>
  </r>
  <r>
    <x v="18"/>
    <x v="3"/>
    <n v="0.98050754500000004"/>
    <n v="0.96129350300000005"/>
  </r>
  <r>
    <x v="19"/>
    <x v="0"/>
    <n v="1"/>
    <n v="0.70136963100000005"/>
  </r>
  <r>
    <x v="19"/>
    <x v="1"/>
    <n v="1"/>
    <n v="0.88575402199999997"/>
  </r>
  <r>
    <x v="19"/>
    <x v="2"/>
    <n v="0.89433149300000003"/>
    <n v="0.92830172099999997"/>
  </r>
  <r>
    <x v="19"/>
    <x v="3"/>
    <n v="0.90983245899999998"/>
    <n v="0.92825081799999998"/>
  </r>
  <r>
    <x v="20"/>
    <x v="0"/>
    <n v="1"/>
    <n v="0.68294469199999996"/>
  </r>
  <r>
    <x v="20"/>
    <x v="1"/>
    <n v="1"/>
    <n v="0.83668535200000005"/>
  </r>
  <r>
    <x v="20"/>
    <x v="2"/>
    <n v="0.88919409500000002"/>
    <n v="0.91035386699999998"/>
  </r>
  <r>
    <x v="20"/>
    <x v="3"/>
    <n v="0.87706791500000003"/>
    <n v="0.91007707599999998"/>
  </r>
  <r>
    <x v="21"/>
    <x v="0"/>
    <n v="1"/>
    <n v="0.70435748099999995"/>
  </r>
  <r>
    <x v="21"/>
    <x v="1"/>
    <n v="1"/>
    <n v="0.91199076599999995"/>
  </r>
  <r>
    <x v="21"/>
    <x v="2"/>
    <n v="0.90245471799999999"/>
    <n v="0.93987580100000001"/>
  </r>
  <r>
    <x v="21"/>
    <x v="3"/>
    <n v="0.89318425800000001"/>
    <n v="0.93417248200000003"/>
  </r>
  <r>
    <x v="22"/>
    <x v="0"/>
    <n v="1"/>
    <n v="0.701959471"/>
  </r>
  <r>
    <x v="22"/>
    <x v="1"/>
    <n v="1"/>
    <n v="0.91080272900000003"/>
  </r>
  <r>
    <x v="22"/>
    <x v="2"/>
    <n v="0.96630421799999999"/>
    <n v="0.92151951399999998"/>
  </r>
  <r>
    <x v="22"/>
    <x v="3"/>
    <n v="0.96766895500000005"/>
    <n v="0.92336627199999999"/>
  </r>
  <r>
    <x v="23"/>
    <x v="0"/>
    <n v="1"/>
    <n v="0.71349311800000004"/>
  </r>
  <r>
    <x v="23"/>
    <x v="1"/>
    <n v="1"/>
    <n v="0.78864099600000004"/>
  </r>
  <r>
    <x v="23"/>
    <x v="2"/>
    <n v="0.92314154800000003"/>
    <n v="0.72628929799999997"/>
  </r>
  <r>
    <x v="23"/>
    <x v="3"/>
    <n v="0.92314154800000003"/>
    <n v="0.72628929799999997"/>
  </r>
  <r>
    <x v="24"/>
    <x v="0"/>
    <n v="1"/>
    <n v="0.65768777"/>
  </r>
  <r>
    <x v="24"/>
    <x v="1"/>
    <n v="1"/>
    <n v="0.91057085000000004"/>
  </r>
  <r>
    <x v="24"/>
    <x v="2"/>
    <n v="0.98649646000000002"/>
    <n v="0.94606060599999997"/>
  </r>
  <r>
    <x v="24"/>
    <x v="3"/>
    <n v="0.98741214099999997"/>
    <n v="0.94378787900000005"/>
  </r>
  <r>
    <x v="25"/>
    <x v="0"/>
    <n v="1"/>
    <n v="0.57966855900000003"/>
  </r>
  <r>
    <x v="25"/>
    <x v="1"/>
    <n v="1"/>
    <n v="0.73333793400000002"/>
  </r>
  <r>
    <x v="25"/>
    <x v="2"/>
    <n v="0.86185714300000005"/>
    <n v="0.89924730799999997"/>
  </r>
  <r>
    <x v="25"/>
    <x v="3"/>
    <n v="0.83117460300000001"/>
    <n v="0.89968651300000002"/>
  </r>
  <r>
    <x v="0"/>
    <x v="4"/>
    <n v="1"/>
    <n v="0.61254078077905005"/>
  </r>
  <r>
    <x v="1"/>
    <x v="4"/>
    <n v="1"/>
    <n v="0.61185085448090004"/>
  </r>
  <r>
    <x v="2"/>
    <x v="4"/>
    <n v="1"/>
    <n v="0.54722836707726996"/>
  </r>
  <r>
    <x v="3"/>
    <x v="4"/>
    <n v="1"/>
    <n v="0.56843399280194196"/>
  </r>
  <r>
    <x v="4"/>
    <x v="4"/>
    <n v="1"/>
    <n v="0.64891733843671595"/>
  </r>
  <r>
    <x v="5"/>
    <x v="4"/>
    <n v="1"/>
    <n v="0.64406031381659801"/>
  </r>
  <r>
    <x v="6"/>
    <x v="4"/>
    <n v="1"/>
    <n v="0.66223915194563199"/>
  </r>
  <r>
    <x v="7"/>
    <x v="4"/>
    <n v="1"/>
    <n v="0.65951993609213899"/>
  </r>
  <r>
    <x v="8"/>
    <x v="4"/>
    <n v="1"/>
    <n v="0.66300082070366695"/>
  </r>
  <r>
    <x v="9"/>
    <x v="4"/>
    <n v="1"/>
    <n v="0.66755405740370999"/>
  </r>
  <r>
    <x v="10"/>
    <x v="4"/>
    <n v="1"/>
    <n v="0.66219324619088105"/>
  </r>
  <r>
    <x v="11"/>
    <x v="4"/>
    <n v="1"/>
    <n v="0.60156500289116299"/>
  </r>
  <r>
    <x v="12"/>
    <x v="4"/>
    <n v="1"/>
    <n v="0.59386667145490601"/>
  </r>
  <r>
    <x v="13"/>
    <x v="4"/>
    <n v="1"/>
    <n v="0.57966855887638002"/>
  </r>
  <r>
    <x v="14"/>
    <x v="4"/>
    <n v="1"/>
    <n v="0.61185085448090004"/>
  </r>
  <r>
    <x v="15"/>
    <x v="4"/>
    <n v="1"/>
    <n v="0.56843399280194196"/>
  </r>
  <r>
    <x v="16"/>
    <x v="4"/>
    <n v="1"/>
    <n v="0.54722836707726996"/>
  </r>
  <r>
    <x v="17"/>
    <x v="4"/>
    <n v="1"/>
    <n v="0.64984754461120797"/>
  </r>
  <r>
    <x v="18"/>
    <x v="4"/>
    <n v="1"/>
    <n v="0.61277892799632305"/>
  </r>
  <r>
    <x v="19"/>
    <x v="4"/>
    <n v="1"/>
    <n v="0.641987496594562"/>
  </r>
  <r>
    <x v="20"/>
    <x v="4"/>
    <n v="1"/>
    <n v="0.64856630824371997"/>
  </r>
  <r>
    <x v="21"/>
    <x v="4"/>
    <n v="1"/>
    <n v="0.63912622100121597"/>
  </r>
  <r>
    <x v="22"/>
    <x v="4"/>
    <n v="1"/>
    <n v="0.63971985684315602"/>
  </r>
  <r>
    <x v="23"/>
    <x v="4"/>
    <n v="1"/>
    <n v="0.59260005878995003"/>
  </r>
  <r>
    <x v="24"/>
    <x v="4"/>
    <n v="1"/>
    <n v="0.59386667145490601"/>
  </r>
  <r>
    <x v="25"/>
    <x v="4"/>
    <n v="1"/>
    <n v="0.579668558876380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M32" firstHeaderRow="1" firstDataRow="3" firstDataCol="1"/>
  <pivotFields count="4">
    <pivotField axis="axisRow" showAll="0">
      <items count="27">
        <item x="3"/>
        <item x="2"/>
        <item x="11"/>
        <item x="14"/>
        <item x="15"/>
        <item x="16"/>
        <item x="17"/>
        <item x="6"/>
        <item x="18"/>
        <item x="7"/>
        <item x="19"/>
        <item x="8"/>
        <item x="20"/>
        <item x="9"/>
        <item x="21"/>
        <item x="10"/>
        <item x="22"/>
        <item x="23"/>
        <item x="4"/>
        <item x="5"/>
        <item x="1"/>
        <item x="0"/>
        <item x="12"/>
        <item x="24"/>
        <item x="13"/>
        <item x="25"/>
        <item t="default"/>
      </items>
    </pivotField>
    <pivotField axis="axisCol" showAll="0">
      <items count="6">
        <item x="4"/>
        <item x="1"/>
        <item x="0"/>
        <item x="2"/>
        <item x="3"/>
        <item t="default"/>
      </items>
    </pivotField>
    <pivotField dataField="1" showAll="0"/>
    <pivotField dataField="1" showAll="0"/>
  </pivotFields>
  <rowFields count="1">
    <field x="0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2">
    <field x="1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Average of recall" fld="2" subtotal="average" baseField="0" baseItem="3"/>
    <dataField name="Average of precision" fld="3" subtotal="average" baseField="0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131" totalsRowShown="0">
  <autoFilter ref="A1:D131" xr:uid="{00000000-0009-0000-0100-000001000000}"/>
  <tableColumns count="4">
    <tableColumn id="1" xr3:uid="{00000000-0010-0000-0000-000001000000}" name="log"/>
    <tableColumn id="2" xr3:uid="{00000000-0010-0000-0000-000002000000}" name="miner"/>
    <tableColumn id="3" xr3:uid="{00000000-0010-0000-0000-000003000000}" name="recall"/>
    <tableColumn id="4" xr3:uid="{00000000-0010-0000-0000-000004000000}" name="precision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X27" totalsRowShown="0">
  <autoFilter ref="A1:X27" xr:uid="{00000000-0009-0000-0100-000002000000}"/>
  <sortState ref="A2:L27">
    <sortCondition descending="1" ref="B1:B27"/>
  </sortState>
  <tableColumns count="24">
    <tableColumn id="1" xr3:uid="{00000000-0010-0000-0100-000001000000}" name="log" dataDxfId="23"/>
    <tableColumn id="12" xr3:uid="{00000000-0010-0000-0100-00000C000000}" name="filtered" dataDxfId="22"/>
    <tableColumn id="2" xr3:uid="{00000000-0010-0000-0100-000002000000}" name="short  log name" dataDxfId="21"/>
    <tableColumn id="3" xr3:uid="{00000000-0010-0000-0100-000003000000}" name="R-im" dataDxfId="20">
      <calculatedColumnFormula>VLOOKUP(A2,pivot!$A$6:$M$31,6,FALSE)</calculatedColumnFormula>
    </tableColumn>
    <tableColumn id="4" xr3:uid="{00000000-0010-0000-0100-000004000000}" name="R-ima" dataDxfId="19">
      <calculatedColumnFormula>VLOOKUP(A2,pivot!$A$6:$M$31,4,FALSE)</calculatedColumnFormula>
    </tableColumn>
    <tableColumn id="5" xr3:uid="{00000000-0010-0000-0100-000005000000}" name="R-imf" dataDxfId="18">
      <calculatedColumnFormula>VLOOKUP(A2,pivot!$A$6:$M$31,8,FALSE)</calculatedColumnFormula>
    </tableColumn>
    <tableColumn id="6" xr3:uid="{00000000-0010-0000-0100-000006000000}" name="R-imfa" dataDxfId="17">
      <calculatedColumnFormula>VLOOKUP(A2,pivot!$A$6:$M$31,10,FALSE)</calculatedColumnFormula>
    </tableColumn>
    <tableColumn id="7" xr3:uid="{00000000-0010-0000-0100-000007000000}" name="P-flower" dataDxfId="16">
      <calculatedColumnFormula>VLOOKUP(A2,pivot!$A$6:$M$31,3,FALSE)</calculatedColumnFormula>
    </tableColumn>
    <tableColumn id="8" xr3:uid="{00000000-0010-0000-0100-000008000000}" name="P-im" dataDxfId="15">
      <calculatedColumnFormula>VLOOKUP(A2,pivot!$A$6:$M$31,7,FALSE)</calculatedColumnFormula>
    </tableColumn>
    <tableColumn id="9" xr3:uid="{00000000-0010-0000-0100-000009000000}" name="P-ima" dataDxfId="14">
      <calculatedColumnFormula>VLOOKUP(A2,pivot!$A$6:$M$31,5,FALSE)</calculatedColumnFormula>
    </tableColumn>
    <tableColumn id="10" xr3:uid="{00000000-0010-0000-0100-00000A000000}" name="P-imf" dataDxfId="13">
      <calculatedColumnFormula>VLOOKUP(A2,pivot!$A$6:$M$31,9,FALSE)</calculatedColumnFormula>
    </tableColumn>
    <tableColumn id="11" xr3:uid="{00000000-0010-0000-0100-00000B000000}" name="P-imfa" dataDxfId="12">
      <calculatedColumnFormula>VLOOKUP(A2,pivot!$A$6:$M$31,11,FALSE)</calculatedColumnFormula>
    </tableColumn>
    <tableColumn id="13" xr3:uid="{00000000-0010-0000-0100-00000D000000}" name="dp-im" dataDxfId="11">
      <calculatedColumnFormula>(Table2[[#This Row],[P-im]]-Table2[[#This Row],[P-flower]])/(1-Table2[[#This Row],[P-flower]])</calculatedColumnFormula>
    </tableColumn>
    <tableColumn id="14" xr3:uid="{00000000-0010-0000-0100-00000E000000}" name="dp-ima" dataDxfId="10">
      <calculatedColumnFormula>(Table2[[#This Row],[P-ima]]-Table2[[#This Row],[P-flower]])/(1-Table2[[#This Row],[P-flower]])</calculatedColumnFormula>
    </tableColumn>
    <tableColumn id="15" xr3:uid="{00000000-0010-0000-0100-00000F000000}" name="dp-imf" dataDxfId="9">
      <calculatedColumnFormula>(Table2[[#This Row],[P-imf]]-Table2[[#This Row],[P-flower]])/(1-Table2[[#This Row],[P-flower]])</calculatedColumnFormula>
    </tableColumn>
    <tableColumn id="16" xr3:uid="{00000000-0010-0000-0100-000010000000}" name="dp-imfa" dataDxfId="8">
      <calculatedColumnFormula>(Table2[[#This Row],[P-imfa]]-Table2[[#This Row],[P-flower]])/(1-Table2[[#This Row],[P-flower]])</calculatedColumnFormula>
    </tableColumn>
    <tableColumn id="17" xr3:uid="{00000000-0010-0000-0100-000011000000}" name="F-im" dataDxfId="7">
      <calculatedColumnFormula>2*(Table2[[#This Row],[P-im]]*Table2[[#This Row],[R-im]])/(Table2[[#This Row],[R-im]]+Table2[[#This Row],[P-im]])</calculatedColumnFormula>
    </tableColumn>
    <tableColumn id="18" xr3:uid="{00000000-0010-0000-0100-000012000000}" name="F-ima" dataDxfId="6">
      <calculatedColumnFormula>2*(Table2[[#This Row],[R-ima]]*Table2[[#This Row],[P-ima]])/(Table2[[#This Row],[R-ima]]+Table2[[#This Row],[P-ima]])</calculatedColumnFormula>
    </tableColumn>
    <tableColumn id="19" xr3:uid="{00000000-0010-0000-0100-000013000000}" name="F-imf" dataDxfId="5">
      <calculatedColumnFormula>2*(Table2[[#This Row],[R-imf]]*Table2[[#This Row],[P-imf]])/(Table2[[#This Row],[R-imf]]+Table2[[#This Row],[P-imf]])</calculatedColumnFormula>
    </tableColumn>
    <tableColumn id="20" xr3:uid="{00000000-0010-0000-0100-000014000000}" name="F-imfa" dataDxfId="4">
      <calculatedColumnFormula>2*(Table2[[#This Row],[R-imfa]]*Table2[[#This Row],[P-imfa]])/(Table2[[#This Row],[R-imfa]]+Table2[[#This Row],[P-imfa]])</calculatedColumnFormula>
    </tableColumn>
    <tableColumn id="21" xr3:uid="{00000000-0010-0000-0100-000015000000}" name="dF-im" dataDxfId="3">
      <calculatedColumnFormula>2*(Table2[[#This Row],[dp-im]]*Table2[[#This Row],[R-im]])/(Table2[[#This Row],[R-im]]+Table2[[#This Row],[dp-im]])</calculatedColumnFormula>
    </tableColumn>
    <tableColumn id="22" xr3:uid="{00000000-0010-0000-0100-000016000000}" name="dF-ima" dataDxfId="2">
      <calculatedColumnFormula>2*(Table2[[#This Row],[R-ima]]*Table2[[#This Row],[dp-ima]])/(Table2[[#This Row],[R-ima]]+Table2[[#This Row],[dp-ima]])</calculatedColumnFormula>
    </tableColumn>
    <tableColumn id="23" xr3:uid="{00000000-0010-0000-0100-000017000000}" name="dF-imf" dataDxfId="1">
      <calculatedColumnFormula>2*(Table2[[#This Row],[R-imf]]*Table2[[#This Row],[dp-imf]])/(Table2[[#This Row],[R-imf]]+Table2[[#This Row],[dp-imf]])</calculatedColumnFormula>
    </tableColumn>
    <tableColumn id="24" xr3:uid="{00000000-0010-0000-0100-000018000000}" name="dF-imfa" dataDxfId="0">
      <calculatedColumnFormula>2*(Table2[[#This Row],[R-imfa]]*Table2[[#This Row],[dp-imfa]])/(Table2[[#This Row],[R-imfa]]+Table2[[#This Row],[dp-imfa]])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1"/>
  <sheetViews>
    <sheetView topLeftCell="A2" workbookViewId="0">
      <selection activeCell="D5" sqref="A2:D131"/>
    </sheetView>
  </sheetViews>
  <sheetFormatPr defaultRowHeight="15" x14ac:dyDescent="0.25"/>
  <cols>
    <col min="1" max="1" width="44.42578125" bestFit="1" customWidth="1"/>
    <col min="2" max="2" width="8.5703125" bestFit="1" customWidth="1"/>
    <col min="3" max="3" width="12" bestFit="1" customWidth="1"/>
    <col min="4" max="4" width="11.28515625" customWidth="1"/>
  </cols>
  <sheetData>
    <row r="1" spans="1:4" x14ac:dyDescent="0.25">
      <c r="A1" t="s">
        <v>0</v>
      </c>
      <c r="B1" t="s">
        <v>1</v>
      </c>
      <c r="C1" t="s">
        <v>3</v>
      </c>
      <c r="D1" t="s">
        <v>2</v>
      </c>
    </row>
    <row r="2" spans="1:4" x14ac:dyDescent="0.25">
      <c r="A2" t="s">
        <v>4</v>
      </c>
      <c r="B2" t="s">
        <v>5</v>
      </c>
      <c r="C2">
        <v>1</v>
      </c>
      <c r="D2">
        <v>0.61254471499999996</v>
      </c>
    </row>
    <row r="3" spans="1:4" x14ac:dyDescent="0.25">
      <c r="A3" t="s">
        <v>4</v>
      </c>
      <c r="B3" t="s">
        <v>6</v>
      </c>
      <c r="C3">
        <v>1</v>
      </c>
      <c r="D3">
        <v>0.62884859699999995</v>
      </c>
    </row>
    <row r="4" spans="1:4" x14ac:dyDescent="0.25">
      <c r="A4" t="s">
        <v>4</v>
      </c>
      <c r="B4" t="s">
        <v>7</v>
      </c>
      <c r="C4">
        <v>0.98160823900000005</v>
      </c>
      <c r="D4">
        <v>0.93655989399999995</v>
      </c>
    </row>
    <row r="5" spans="1:4" x14ac:dyDescent="0.25">
      <c r="A5" t="s">
        <v>4</v>
      </c>
      <c r="B5" t="s">
        <v>8</v>
      </c>
      <c r="C5">
        <v>0.98154549199999996</v>
      </c>
      <c r="D5">
        <v>0.93690466500000003</v>
      </c>
    </row>
    <row r="6" spans="1:4" x14ac:dyDescent="0.25">
      <c r="A6" t="s">
        <v>9</v>
      </c>
      <c r="B6" t="s">
        <v>5</v>
      </c>
      <c r="C6">
        <v>1</v>
      </c>
      <c r="D6">
        <v>0.66751200700000002</v>
      </c>
    </row>
    <row r="7" spans="1:4" x14ac:dyDescent="0.25">
      <c r="A7" t="s">
        <v>9</v>
      </c>
      <c r="B7" t="s">
        <v>6</v>
      </c>
      <c r="C7">
        <v>1</v>
      </c>
      <c r="D7">
        <v>0.71447483300000003</v>
      </c>
    </row>
    <row r="8" spans="1:4" x14ac:dyDescent="0.25">
      <c r="A8" t="s">
        <v>9</v>
      </c>
      <c r="B8" t="s">
        <v>7</v>
      </c>
      <c r="C8">
        <v>0.97116399399999997</v>
      </c>
      <c r="D8">
        <v>0.75164705700000001</v>
      </c>
    </row>
    <row r="9" spans="1:4" x14ac:dyDescent="0.25">
      <c r="A9" t="s">
        <v>9</v>
      </c>
      <c r="B9" t="s">
        <v>8</v>
      </c>
      <c r="C9">
        <v>0.97116399399999997</v>
      </c>
      <c r="D9">
        <v>0.75164705700000001</v>
      </c>
    </row>
    <row r="10" spans="1:4" x14ac:dyDescent="0.25">
      <c r="A10" t="s">
        <v>10</v>
      </c>
      <c r="B10" t="s">
        <v>5</v>
      </c>
      <c r="C10">
        <v>1</v>
      </c>
      <c r="D10">
        <v>0.54722836699999999</v>
      </c>
    </row>
    <row r="11" spans="1:4" x14ac:dyDescent="0.25">
      <c r="A11" t="s">
        <v>10</v>
      </c>
      <c r="B11" t="s">
        <v>6</v>
      </c>
      <c r="C11">
        <v>1</v>
      </c>
      <c r="D11">
        <v>0.54345081500000003</v>
      </c>
    </row>
    <row r="12" spans="1:4" x14ac:dyDescent="0.25">
      <c r="A12" t="s">
        <v>10</v>
      </c>
      <c r="B12" t="s">
        <v>7</v>
      </c>
      <c r="C12">
        <v>0.62968846499999998</v>
      </c>
      <c r="D12">
        <v>0.79022329400000002</v>
      </c>
    </row>
    <row r="13" spans="1:4" x14ac:dyDescent="0.25">
      <c r="A13" t="s">
        <v>10</v>
      </c>
      <c r="B13" t="s">
        <v>8</v>
      </c>
      <c r="C13">
        <v>0.62968846499999998</v>
      </c>
      <c r="D13">
        <v>0.79022329400000002</v>
      </c>
    </row>
    <row r="14" spans="1:4" x14ac:dyDescent="0.25">
      <c r="A14" t="s">
        <v>11</v>
      </c>
      <c r="B14" t="s">
        <v>5</v>
      </c>
      <c r="C14">
        <v>1</v>
      </c>
      <c r="D14">
        <v>0.56843399299999997</v>
      </c>
    </row>
    <row r="15" spans="1:4" x14ac:dyDescent="0.25">
      <c r="A15" t="s">
        <v>11</v>
      </c>
      <c r="B15" t="s">
        <v>6</v>
      </c>
      <c r="C15">
        <v>1</v>
      </c>
      <c r="D15">
        <v>0.65187883899999999</v>
      </c>
    </row>
    <row r="16" spans="1:4" x14ac:dyDescent="0.25">
      <c r="A16" t="s">
        <v>11</v>
      </c>
      <c r="B16" t="s">
        <v>7</v>
      </c>
      <c r="C16">
        <v>0.87614884599999998</v>
      </c>
      <c r="D16">
        <v>0.83673144300000002</v>
      </c>
    </row>
    <row r="17" spans="1:4" x14ac:dyDescent="0.25">
      <c r="A17" t="s">
        <v>11</v>
      </c>
      <c r="B17" t="s">
        <v>8</v>
      </c>
      <c r="C17">
        <v>0.87614884599999998</v>
      </c>
      <c r="D17">
        <v>0.83673144300000002</v>
      </c>
    </row>
    <row r="18" spans="1:4" x14ac:dyDescent="0.25">
      <c r="A18" t="s">
        <v>12</v>
      </c>
      <c r="B18" t="s">
        <v>5</v>
      </c>
      <c r="C18">
        <v>1</v>
      </c>
      <c r="D18">
        <v>0.64890024000000002</v>
      </c>
    </row>
    <row r="19" spans="1:4" x14ac:dyDescent="0.25">
      <c r="A19" t="s">
        <v>12</v>
      </c>
      <c r="B19" t="s">
        <v>6</v>
      </c>
      <c r="C19">
        <v>1</v>
      </c>
      <c r="D19">
        <v>0.65733872299999996</v>
      </c>
    </row>
    <row r="20" spans="1:4" x14ac:dyDescent="0.25">
      <c r="A20" t="s">
        <v>12</v>
      </c>
      <c r="B20" t="s">
        <v>7</v>
      </c>
      <c r="C20">
        <v>0.99894963800000003</v>
      </c>
      <c r="D20">
        <v>0.66589885500000001</v>
      </c>
    </row>
    <row r="21" spans="1:4" x14ac:dyDescent="0.25">
      <c r="A21" t="s">
        <v>12</v>
      </c>
      <c r="B21" t="s">
        <v>8</v>
      </c>
      <c r="C21">
        <v>0.99894963800000003</v>
      </c>
      <c r="D21">
        <v>0.66589885500000001</v>
      </c>
    </row>
    <row r="22" spans="1:4" x14ac:dyDescent="0.25">
      <c r="A22" t="s">
        <v>13</v>
      </c>
      <c r="B22" t="s">
        <v>5</v>
      </c>
      <c r="C22">
        <v>1</v>
      </c>
      <c r="D22">
        <v>0.64516257200000005</v>
      </c>
    </row>
    <row r="23" spans="1:4" x14ac:dyDescent="0.25">
      <c r="A23" t="s">
        <v>13</v>
      </c>
      <c r="B23" t="s">
        <v>6</v>
      </c>
      <c r="C23">
        <v>1</v>
      </c>
      <c r="D23">
        <v>0.65584997300000003</v>
      </c>
    </row>
    <row r="24" spans="1:4" x14ac:dyDescent="0.25">
      <c r="A24" t="s">
        <v>13</v>
      </c>
      <c r="B24" t="s">
        <v>7</v>
      </c>
      <c r="C24">
        <v>0.99945839400000003</v>
      </c>
      <c r="D24">
        <v>0.66177165699999996</v>
      </c>
    </row>
    <row r="25" spans="1:4" x14ac:dyDescent="0.25">
      <c r="A25" t="s">
        <v>13</v>
      </c>
      <c r="B25" t="s">
        <v>8</v>
      </c>
      <c r="C25">
        <v>0.999454854</v>
      </c>
      <c r="D25">
        <v>0.66218277999999997</v>
      </c>
    </row>
    <row r="26" spans="1:4" x14ac:dyDescent="0.25">
      <c r="A26" t="s">
        <v>14</v>
      </c>
      <c r="B26" t="s">
        <v>5</v>
      </c>
      <c r="C26">
        <v>1</v>
      </c>
      <c r="D26">
        <v>0.66142343800000003</v>
      </c>
    </row>
    <row r="27" spans="1:4" x14ac:dyDescent="0.25">
      <c r="A27" t="s">
        <v>14</v>
      </c>
      <c r="B27" t="s">
        <v>6</v>
      </c>
      <c r="C27">
        <v>1</v>
      </c>
      <c r="D27">
        <v>0.71040518600000002</v>
      </c>
    </row>
    <row r="28" spans="1:4" x14ac:dyDescent="0.25">
      <c r="A28" t="s">
        <v>14</v>
      </c>
      <c r="B28" t="s">
        <v>7</v>
      </c>
      <c r="C28">
        <v>0.98902412900000003</v>
      </c>
      <c r="D28">
        <v>0.86169749200000001</v>
      </c>
    </row>
    <row r="29" spans="1:4" x14ac:dyDescent="0.25">
      <c r="A29" t="s">
        <v>14</v>
      </c>
      <c r="B29" t="s">
        <v>8</v>
      </c>
      <c r="C29">
        <v>0.98946539700000002</v>
      </c>
      <c r="D29">
        <v>0.85867074899999996</v>
      </c>
    </row>
    <row r="30" spans="1:4" x14ac:dyDescent="0.25">
      <c r="A30" t="s">
        <v>15</v>
      </c>
      <c r="B30" t="s">
        <v>5</v>
      </c>
      <c r="C30">
        <v>1</v>
      </c>
      <c r="D30">
        <v>0.65830959099999997</v>
      </c>
    </row>
    <row r="31" spans="1:4" x14ac:dyDescent="0.25">
      <c r="A31" t="s">
        <v>15</v>
      </c>
      <c r="B31" t="s">
        <v>6</v>
      </c>
      <c r="C31">
        <v>1</v>
      </c>
      <c r="D31">
        <v>0.71885034400000003</v>
      </c>
    </row>
    <row r="32" spans="1:4" x14ac:dyDescent="0.25">
      <c r="A32" t="s">
        <v>15</v>
      </c>
      <c r="B32" t="s">
        <v>7</v>
      </c>
      <c r="C32">
        <v>0.99347843700000005</v>
      </c>
      <c r="D32">
        <v>0.81386966199999999</v>
      </c>
    </row>
    <row r="33" spans="1:4" x14ac:dyDescent="0.25">
      <c r="A33" t="s">
        <v>15</v>
      </c>
      <c r="B33" t="s">
        <v>8</v>
      </c>
      <c r="C33">
        <v>0.99354320200000001</v>
      </c>
      <c r="D33">
        <v>0.81295893900000005</v>
      </c>
    </row>
    <row r="34" spans="1:4" x14ac:dyDescent="0.25">
      <c r="A34" t="s">
        <v>16</v>
      </c>
      <c r="B34" t="s">
        <v>5</v>
      </c>
      <c r="C34">
        <v>1</v>
      </c>
      <c r="D34">
        <v>0.66218558699999996</v>
      </c>
    </row>
    <row r="35" spans="1:4" x14ac:dyDescent="0.25">
      <c r="A35" t="s">
        <v>16</v>
      </c>
      <c r="B35" t="s">
        <v>6</v>
      </c>
      <c r="C35">
        <v>1</v>
      </c>
      <c r="D35">
        <v>0.70629639899999996</v>
      </c>
    </row>
    <row r="36" spans="1:4" x14ac:dyDescent="0.25">
      <c r="A36" t="s">
        <v>16</v>
      </c>
      <c r="B36" t="s">
        <v>7</v>
      </c>
      <c r="C36">
        <v>0.992792224</v>
      </c>
      <c r="D36">
        <v>0.794726449</v>
      </c>
    </row>
    <row r="37" spans="1:4" x14ac:dyDescent="0.25">
      <c r="A37" t="s">
        <v>16</v>
      </c>
      <c r="B37" t="s">
        <v>8</v>
      </c>
      <c r="C37">
        <v>0.99279321399999998</v>
      </c>
      <c r="D37">
        <v>0.79476634599999996</v>
      </c>
    </row>
    <row r="38" spans="1:4" x14ac:dyDescent="0.25">
      <c r="A38" t="s">
        <v>17</v>
      </c>
      <c r="B38" t="s">
        <v>5</v>
      </c>
      <c r="C38">
        <v>1</v>
      </c>
      <c r="D38">
        <v>0.66615339900000003</v>
      </c>
    </row>
    <row r="39" spans="1:4" x14ac:dyDescent="0.25">
      <c r="A39" t="s">
        <v>17</v>
      </c>
      <c r="B39" t="s">
        <v>6</v>
      </c>
      <c r="C39">
        <v>1</v>
      </c>
      <c r="D39">
        <v>0.695719325</v>
      </c>
    </row>
    <row r="40" spans="1:4" x14ac:dyDescent="0.25">
      <c r="A40" t="s">
        <v>17</v>
      </c>
      <c r="B40" t="s">
        <v>7</v>
      </c>
      <c r="C40">
        <v>0.99001446800000004</v>
      </c>
      <c r="D40">
        <v>0.83786646399999998</v>
      </c>
    </row>
    <row r="41" spans="1:4" x14ac:dyDescent="0.25">
      <c r="A41" t="s">
        <v>17</v>
      </c>
      <c r="B41" t="s">
        <v>8</v>
      </c>
      <c r="C41">
        <v>0.99001454300000002</v>
      </c>
      <c r="D41">
        <v>0.83705358600000002</v>
      </c>
    </row>
    <row r="42" spans="1:4" x14ac:dyDescent="0.25">
      <c r="A42" t="s">
        <v>18</v>
      </c>
      <c r="B42" t="s">
        <v>5</v>
      </c>
      <c r="C42">
        <v>1</v>
      </c>
      <c r="D42">
        <v>0.66219324599999996</v>
      </c>
    </row>
    <row r="43" spans="1:4" x14ac:dyDescent="0.25">
      <c r="A43" t="s">
        <v>18</v>
      </c>
      <c r="B43" t="s">
        <v>6</v>
      </c>
      <c r="C43">
        <v>1</v>
      </c>
      <c r="D43">
        <v>0.70767103899999995</v>
      </c>
    </row>
    <row r="44" spans="1:4" x14ac:dyDescent="0.25">
      <c r="A44" t="s">
        <v>18</v>
      </c>
      <c r="B44" t="s">
        <v>7</v>
      </c>
      <c r="C44">
        <v>0.99138610500000002</v>
      </c>
      <c r="D44">
        <v>0.86150041899999996</v>
      </c>
    </row>
    <row r="45" spans="1:4" x14ac:dyDescent="0.25">
      <c r="A45" t="s">
        <v>18</v>
      </c>
      <c r="B45" t="s">
        <v>8</v>
      </c>
      <c r="C45">
        <v>0.99139488499999995</v>
      </c>
      <c r="D45">
        <v>0.86117833399999999</v>
      </c>
    </row>
    <row r="46" spans="1:4" x14ac:dyDescent="0.25">
      <c r="A46" t="s">
        <v>19</v>
      </c>
      <c r="B46" t="s">
        <v>5</v>
      </c>
      <c r="C46">
        <v>1</v>
      </c>
      <c r="D46">
        <v>0.64128347900000005</v>
      </c>
    </row>
    <row r="47" spans="1:4" x14ac:dyDescent="0.25">
      <c r="A47" t="s">
        <v>19</v>
      </c>
      <c r="B47" t="s">
        <v>6</v>
      </c>
      <c r="C47">
        <v>1</v>
      </c>
      <c r="D47">
        <v>0.71382079899999995</v>
      </c>
    </row>
    <row r="48" spans="1:4" x14ac:dyDescent="0.25">
      <c r="A48" t="s">
        <v>19</v>
      </c>
      <c r="B48" t="s">
        <v>7</v>
      </c>
      <c r="C48">
        <v>0.83998779899999998</v>
      </c>
      <c r="D48">
        <v>0.74186892599999998</v>
      </c>
    </row>
    <row r="49" spans="1:4" x14ac:dyDescent="0.25">
      <c r="A49" t="s">
        <v>19</v>
      </c>
      <c r="B49" t="s">
        <v>8</v>
      </c>
      <c r="C49">
        <v>0.82883267100000002</v>
      </c>
      <c r="D49">
        <v>0.67862668599999998</v>
      </c>
    </row>
    <row r="50" spans="1:4" x14ac:dyDescent="0.25">
      <c r="A50" t="s">
        <v>20</v>
      </c>
      <c r="B50" t="s">
        <v>5</v>
      </c>
      <c r="C50">
        <v>1</v>
      </c>
      <c r="D50">
        <v>0.65768777</v>
      </c>
    </row>
    <row r="51" spans="1:4" x14ac:dyDescent="0.25">
      <c r="A51" t="s">
        <v>20</v>
      </c>
      <c r="B51" t="s">
        <v>6</v>
      </c>
      <c r="C51">
        <v>1</v>
      </c>
      <c r="D51">
        <v>0.91057085000000004</v>
      </c>
    </row>
    <row r="52" spans="1:4" x14ac:dyDescent="0.25">
      <c r="A52" t="s">
        <v>20</v>
      </c>
      <c r="B52" t="s">
        <v>7</v>
      </c>
      <c r="C52">
        <v>0.98649646000000002</v>
      </c>
      <c r="D52">
        <v>0.94606060599999997</v>
      </c>
    </row>
    <row r="53" spans="1:4" x14ac:dyDescent="0.25">
      <c r="A53" t="s">
        <v>20</v>
      </c>
      <c r="B53" t="s">
        <v>8</v>
      </c>
      <c r="C53">
        <v>0.98741214099999997</v>
      </c>
      <c r="D53">
        <v>0.94378787900000005</v>
      </c>
    </row>
    <row r="54" spans="1:4" x14ac:dyDescent="0.25">
      <c r="A54" t="s">
        <v>21</v>
      </c>
      <c r="B54" t="s">
        <v>5</v>
      </c>
      <c r="C54">
        <v>1</v>
      </c>
      <c r="D54">
        <v>0.57966855900000003</v>
      </c>
    </row>
    <row r="55" spans="1:4" x14ac:dyDescent="0.25">
      <c r="A55" t="s">
        <v>21</v>
      </c>
      <c r="B55" t="s">
        <v>6</v>
      </c>
      <c r="C55">
        <v>1</v>
      </c>
      <c r="D55">
        <v>0.73240629499999998</v>
      </c>
    </row>
    <row r="56" spans="1:4" x14ac:dyDescent="0.25">
      <c r="A56" t="s">
        <v>21</v>
      </c>
      <c r="B56" t="s">
        <v>7</v>
      </c>
      <c r="C56">
        <v>0.86185714300000005</v>
      </c>
      <c r="D56">
        <v>0.89924730799999997</v>
      </c>
    </row>
    <row r="57" spans="1:4" x14ac:dyDescent="0.25">
      <c r="A57" t="s">
        <v>21</v>
      </c>
      <c r="B57" t="s">
        <v>8</v>
      </c>
      <c r="C57">
        <v>0.83117460300000001</v>
      </c>
      <c r="D57">
        <v>0.89968651300000002</v>
      </c>
    </row>
    <row r="58" spans="1:4" x14ac:dyDescent="0.25">
      <c r="A58" t="s">
        <v>22</v>
      </c>
      <c r="B58" t="s">
        <v>5</v>
      </c>
      <c r="C58">
        <v>1</v>
      </c>
      <c r="D58">
        <v>0.66751200700000002</v>
      </c>
    </row>
    <row r="59" spans="1:4" x14ac:dyDescent="0.25">
      <c r="A59" t="s">
        <v>22</v>
      </c>
      <c r="B59" t="s">
        <v>6</v>
      </c>
      <c r="C59">
        <v>1</v>
      </c>
      <c r="D59">
        <v>0.71447483300000003</v>
      </c>
    </row>
    <row r="60" spans="1:4" x14ac:dyDescent="0.25">
      <c r="A60" t="s">
        <v>22</v>
      </c>
      <c r="B60" t="s">
        <v>7</v>
      </c>
      <c r="C60">
        <v>0.97116399399999997</v>
      </c>
      <c r="D60">
        <v>0.75164705700000001</v>
      </c>
    </row>
    <row r="61" spans="1:4" x14ac:dyDescent="0.25">
      <c r="A61" t="s">
        <v>22</v>
      </c>
      <c r="B61" t="s">
        <v>8</v>
      </c>
      <c r="C61">
        <v>0.97116399399999997</v>
      </c>
      <c r="D61">
        <v>0.75164705700000001</v>
      </c>
    </row>
    <row r="62" spans="1:4" x14ac:dyDescent="0.25">
      <c r="A62" t="s">
        <v>23</v>
      </c>
      <c r="B62" t="s">
        <v>5</v>
      </c>
      <c r="C62">
        <v>1</v>
      </c>
      <c r="D62">
        <v>0.56843399299999997</v>
      </c>
    </row>
    <row r="63" spans="1:4" x14ac:dyDescent="0.25">
      <c r="A63" t="s">
        <v>23</v>
      </c>
      <c r="B63" t="s">
        <v>6</v>
      </c>
      <c r="C63">
        <v>1</v>
      </c>
      <c r="D63">
        <v>0.65187883899999999</v>
      </c>
    </row>
    <row r="64" spans="1:4" x14ac:dyDescent="0.25">
      <c r="A64" t="s">
        <v>23</v>
      </c>
      <c r="B64" t="s">
        <v>7</v>
      </c>
      <c r="C64">
        <v>0.87614884599999998</v>
      </c>
      <c r="D64">
        <v>0.83673144300000002</v>
      </c>
    </row>
    <row r="65" spans="1:4" x14ac:dyDescent="0.25">
      <c r="A65" t="s">
        <v>23</v>
      </c>
      <c r="B65" t="s">
        <v>8</v>
      </c>
      <c r="C65">
        <v>0.87614884599999998</v>
      </c>
      <c r="D65">
        <v>0.83673144300000002</v>
      </c>
    </row>
    <row r="66" spans="1:4" x14ac:dyDescent="0.25">
      <c r="A66" t="s">
        <v>24</v>
      </c>
      <c r="B66" t="s">
        <v>5</v>
      </c>
      <c r="C66">
        <v>1</v>
      </c>
      <c r="D66">
        <v>0.54722836699999999</v>
      </c>
    </row>
    <row r="67" spans="1:4" x14ac:dyDescent="0.25">
      <c r="A67" t="s">
        <v>24</v>
      </c>
      <c r="B67" t="s">
        <v>6</v>
      </c>
      <c r="C67">
        <v>1</v>
      </c>
      <c r="D67">
        <v>0.54345081500000003</v>
      </c>
    </row>
    <row r="68" spans="1:4" x14ac:dyDescent="0.25">
      <c r="A68" t="s">
        <v>24</v>
      </c>
      <c r="B68" t="s">
        <v>7</v>
      </c>
      <c r="C68">
        <v>0.62968846499999998</v>
      </c>
      <c r="D68">
        <v>0.79022329400000002</v>
      </c>
    </row>
    <row r="69" spans="1:4" x14ac:dyDescent="0.25">
      <c r="A69" t="s">
        <v>24</v>
      </c>
      <c r="B69" t="s">
        <v>8</v>
      </c>
      <c r="C69">
        <v>0.62968846499999998</v>
      </c>
      <c r="D69">
        <v>0.79022329400000002</v>
      </c>
    </row>
    <row r="70" spans="1:4" x14ac:dyDescent="0.25">
      <c r="A70" t="s">
        <v>25</v>
      </c>
      <c r="B70" t="s">
        <v>5</v>
      </c>
      <c r="C70">
        <v>1</v>
      </c>
      <c r="D70">
        <v>0.74683995599999997</v>
      </c>
    </row>
    <row r="71" spans="1:4" x14ac:dyDescent="0.25">
      <c r="A71" t="s">
        <v>25</v>
      </c>
      <c r="B71" t="s">
        <v>6</v>
      </c>
      <c r="C71">
        <v>1</v>
      </c>
      <c r="D71">
        <v>0.76163035800000001</v>
      </c>
    </row>
    <row r="72" spans="1:4" x14ac:dyDescent="0.25">
      <c r="A72" t="s">
        <v>25</v>
      </c>
      <c r="B72" t="s">
        <v>7</v>
      </c>
      <c r="C72">
        <v>0.82532424100000001</v>
      </c>
      <c r="D72">
        <v>0.891851328</v>
      </c>
    </row>
    <row r="73" spans="1:4" x14ac:dyDescent="0.25">
      <c r="A73" t="s">
        <v>25</v>
      </c>
      <c r="B73" t="s">
        <v>8</v>
      </c>
      <c r="C73">
        <v>0.906202336</v>
      </c>
      <c r="D73">
        <v>0.833468184</v>
      </c>
    </row>
    <row r="74" spans="1:4" x14ac:dyDescent="0.25">
      <c r="A74" t="s">
        <v>26</v>
      </c>
      <c r="B74" t="s">
        <v>5</v>
      </c>
      <c r="C74">
        <v>1</v>
      </c>
      <c r="D74">
        <v>0.70027358799999995</v>
      </c>
    </row>
    <row r="75" spans="1:4" x14ac:dyDescent="0.25">
      <c r="A75" t="s">
        <v>26</v>
      </c>
      <c r="B75" t="s">
        <v>6</v>
      </c>
      <c r="C75">
        <v>1</v>
      </c>
      <c r="D75">
        <v>0.93259562600000001</v>
      </c>
    </row>
    <row r="76" spans="1:4" x14ac:dyDescent="0.25">
      <c r="A76" t="s">
        <v>26</v>
      </c>
      <c r="B76" t="s">
        <v>7</v>
      </c>
      <c r="C76">
        <v>0.98915637199999995</v>
      </c>
      <c r="D76">
        <v>0.95991077599999997</v>
      </c>
    </row>
    <row r="77" spans="1:4" x14ac:dyDescent="0.25">
      <c r="A77" t="s">
        <v>26</v>
      </c>
      <c r="B77" t="s">
        <v>8</v>
      </c>
      <c r="C77">
        <v>0.98050754500000004</v>
      </c>
      <c r="D77">
        <v>0.96129350300000005</v>
      </c>
    </row>
    <row r="78" spans="1:4" x14ac:dyDescent="0.25">
      <c r="A78" t="s">
        <v>27</v>
      </c>
      <c r="B78" t="s">
        <v>5</v>
      </c>
      <c r="C78">
        <v>1</v>
      </c>
      <c r="D78">
        <v>0.70136963100000005</v>
      </c>
    </row>
    <row r="79" spans="1:4" x14ac:dyDescent="0.25">
      <c r="A79" t="s">
        <v>27</v>
      </c>
      <c r="B79" t="s">
        <v>6</v>
      </c>
      <c r="C79">
        <v>1</v>
      </c>
      <c r="D79">
        <v>0.88575402199999997</v>
      </c>
    </row>
    <row r="80" spans="1:4" x14ac:dyDescent="0.25">
      <c r="A80" t="s">
        <v>27</v>
      </c>
      <c r="B80" t="s">
        <v>7</v>
      </c>
      <c r="C80">
        <v>0.89433149300000003</v>
      </c>
      <c r="D80">
        <v>0.92830172099999997</v>
      </c>
    </row>
    <row r="81" spans="1:4" x14ac:dyDescent="0.25">
      <c r="A81" t="s">
        <v>27</v>
      </c>
      <c r="B81" t="s">
        <v>8</v>
      </c>
      <c r="C81">
        <v>0.90983245899999998</v>
      </c>
      <c r="D81">
        <v>0.92825081799999998</v>
      </c>
    </row>
    <row r="82" spans="1:4" x14ac:dyDescent="0.25">
      <c r="A82" t="s">
        <v>28</v>
      </c>
      <c r="B82" t="s">
        <v>5</v>
      </c>
      <c r="C82">
        <v>1</v>
      </c>
      <c r="D82">
        <v>0.68294469199999996</v>
      </c>
    </row>
    <row r="83" spans="1:4" x14ac:dyDescent="0.25">
      <c r="A83" t="s">
        <v>28</v>
      </c>
      <c r="B83" t="s">
        <v>6</v>
      </c>
      <c r="C83">
        <v>1</v>
      </c>
      <c r="D83">
        <v>0.83668535200000005</v>
      </c>
    </row>
    <row r="84" spans="1:4" x14ac:dyDescent="0.25">
      <c r="A84" t="s">
        <v>28</v>
      </c>
      <c r="B84" t="s">
        <v>7</v>
      </c>
      <c r="C84">
        <v>0.88919409500000002</v>
      </c>
      <c r="D84">
        <v>0.91035386699999998</v>
      </c>
    </row>
    <row r="85" spans="1:4" x14ac:dyDescent="0.25">
      <c r="A85" t="s">
        <v>28</v>
      </c>
      <c r="B85" t="s">
        <v>8</v>
      </c>
      <c r="C85">
        <v>0.87706791500000003</v>
      </c>
      <c r="D85">
        <v>0.91007707599999998</v>
      </c>
    </row>
    <row r="86" spans="1:4" x14ac:dyDescent="0.25">
      <c r="A86" t="s">
        <v>29</v>
      </c>
      <c r="B86" t="s">
        <v>5</v>
      </c>
      <c r="C86">
        <v>1</v>
      </c>
      <c r="D86">
        <v>0.70435748099999995</v>
      </c>
    </row>
    <row r="87" spans="1:4" x14ac:dyDescent="0.25">
      <c r="A87" t="s">
        <v>29</v>
      </c>
      <c r="B87" t="s">
        <v>6</v>
      </c>
      <c r="C87">
        <v>1</v>
      </c>
      <c r="D87">
        <v>0.91199076599999995</v>
      </c>
    </row>
    <row r="88" spans="1:4" x14ac:dyDescent="0.25">
      <c r="A88" t="s">
        <v>29</v>
      </c>
      <c r="B88" t="s">
        <v>7</v>
      </c>
      <c r="C88">
        <v>0.90245471799999999</v>
      </c>
      <c r="D88">
        <v>0.93987580100000001</v>
      </c>
    </row>
    <row r="89" spans="1:4" x14ac:dyDescent="0.25">
      <c r="A89" t="s">
        <v>29</v>
      </c>
      <c r="B89" t="s">
        <v>8</v>
      </c>
      <c r="C89">
        <v>0.89318425800000001</v>
      </c>
      <c r="D89">
        <v>0.93417248200000003</v>
      </c>
    </row>
    <row r="90" spans="1:4" x14ac:dyDescent="0.25">
      <c r="A90" t="s">
        <v>30</v>
      </c>
      <c r="B90" t="s">
        <v>5</v>
      </c>
      <c r="C90">
        <v>1</v>
      </c>
      <c r="D90">
        <v>0.701959471</v>
      </c>
    </row>
    <row r="91" spans="1:4" x14ac:dyDescent="0.25">
      <c r="A91" t="s">
        <v>30</v>
      </c>
      <c r="B91" t="s">
        <v>6</v>
      </c>
      <c r="C91">
        <v>1</v>
      </c>
      <c r="D91">
        <v>0.91080272900000003</v>
      </c>
    </row>
    <row r="92" spans="1:4" x14ac:dyDescent="0.25">
      <c r="A92" t="s">
        <v>30</v>
      </c>
      <c r="B92" t="s">
        <v>7</v>
      </c>
      <c r="C92">
        <v>0.96630421799999999</v>
      </c>
      <c r="D92">
        <v>0.92151951399999998</v>
      </c>
    </row>
    <row r="93" spans="1:4" x14ac:dyDescent="0.25">
      <c r="A93" t="s">
        <v>30</v>
      </c>
      <c r="B93" t="s">
        <v>8</v>
      </c>
      <c r="C93">
        <v>0.96766895500000005</v>
      </c>
      <c r="D93">
        <v>0.92336627199999999</v>
      </c>
    </row>
    <row r="94" spans="1:4" x14ac:dyDescent="0.25">
      <c r="A94" t="s">
        <v>31</v>
      </c>
      <c r="B94" t="s">
        <v>5</v>
      </c>
      <c r="C94">
        <v>1</v>
      </c>
      <c r="D94">
        <v>0.71349311800000004</v>
      </c>
    </row>
    <row r="95" spans="1:4" x14ac:dyDescent="0.25">
      <c r="A95" t="s">
        <v>31</v>
      </c>
      <c r="B95" t="s">
        <v>6</v>
      </c>
      <c r="C95">
        <v>1</v>
      </c>
      <c r="D95">
        <v>0.78864099600000004</v>
      </c>
    </row>
    <row r="96" spans="1:4" x14ac:dyDescent="0.25">
      <c r="A96" t="s">
        <v>31</v>
      </c>
      <c r="B96" t="s">
        <v>7</v>
      </c>
      <c r="C96">
        <v>0.92314154800000003</v>
      </c>
      <c r="D96">
        <v>0.72628929799999997</v>
      </c>
    </row>
    <row r="97" spans="1:4" x14ac:dyDescent="0.25">
      <c r="A97" t="s">
        <v>31</v>
      </c>
      <c r="B97" t="s">
        <v>8</v>
      </c>
      <c r="C97">
        <v>0.92314154800000003</v>
      </c>
      <c r="D97">
        <v>0.72628929799999997</v>
      </c>
    </row>
    <row r="98" spans="1:4" x14ac:dyDescent="0.25">
      <c r="A98" t="s">
        <v>32</v>
      </c>
      <c r="B98" t="s">
        <v>5</v>
      </c>
      <c r="C98">
        <v>1</v>
      </c>
      <c r="D98">
        <v>0.65768777</v>
      </c>
    </row>
    <row r="99" spans="1:4" x14ac:dyDescent="0.25">
      <c r="A99" t="s">
        <v>32</v>
      </c>
      <c r="B99" t="s">
        <v>6</v>
      </c>
      <c r="C99">
        <v>1</v>
      </c>
      <c r="D99">
        <v>0.91057085000000004</v>
      </c>
    </row>
    <row r="100" spans="1:4" x14ac:dyDescent="0.25">
      <c r="A100" t="s">
        <v>32</v>
      </c>
      <c r="B100" t="s">
        <v>7</v>
      </c>
      <c r="C100">
        <v>0.98649646000000002</v>
      </c>
      <c r="D100">
        <v>0.94606060599999997</v>
      </c>
    </row>
    <row r="101" spans="1:4" x14ac:dyDescent="0.25">
      <c r="A101" t="s">
        <v>32</v>
      </c>
      <c r="B101" t="s">
        <v>8</v>
      </c>
      <c r="C101">
        <v>0.98741214099999997</v>
      </c>
      <c r="D101">
        <v>0.94378787900000005</v>
      </c>
    </row>
    <row r="102" spans="1:4" x14ac:dyDescent="0.25">
      <c r="A102" t="s">
        <v>33</v>
      </c>
      <c r="B102" t="s">
        <v>5</v>
      </c>
      <c r="C102">
        <v>1</v>
      </c>
      <c r="D102">
        <v>0.57966855900000003</v>
      </c>
    </row>
    <row r="103" spans="1:4" x14ac:dyDescent="0.25">
      <c r="A103" t="s">
        <v>33</v>
      </c>
      <c r="B103" t="s">
        <v>6</v>
      </c>
      <c r="C103">
        <v>1</v>
      </c>
      <c r="D103">
        <v>0.73333793400000002</v>
      </c>
    </row>
    <row r="104" spans="1:4" x14ac:dyDescent="0.25">
      <c r="A104" t="s">
        <v>33</v>
      </c>
      <c r="B104" t="s">
        <v>7</v>
      </c>
      <c r="C104">
        <v>0.86185714300000005</v>
      </c>
      <c r="D104">
        <v>0.89924730799999997</v>
      </c>
    </row>
    <row r="105" spans="1:4" x14ac:dyDescent="0.25">
      <c r="A105" t="s">
        <v>33</v>
      </c>
      <c r="B105" t="s">
        <v>8</v>
      </c>
      <c r="C105">
        <v>0.83117460300000001</v>
      </c>
      <c r="D105">
        <v>0.89968651300000002</v>
      </c>
    </row>
    <row r="106" spans="1:4" x14ac:dyDescent="0.25">
      <c r="A106" t="s">
        <v>4</v>
      </c>
      <c r="B106" t="s">
        <v>34</v>
      </c>
      <c r="C106">
        <v>1</v>
      </c>
      <c r="D106">
        <v>0.61254078077905005</v>
      </c>
    </row>
    <row r="107" spans="1:4" x14ac:dyDescent="0.25">
      <c r="A107" t="s">
        <v>9</v>
      </c>
      <c r="B107" t="s">
        <v>34</v>
      </c>
      <c r="C107">
        <v>1</v>
      </c>
      <c r="D107">
        <v>0.61185085448090004</v>
      </c>
    </row>
    <row r="108" spans="1:4" x14ac:dyDescent="0.25">
      <c r="A108" t="s">
        <v>10</v>
      </c>
      <c r="B108" t="s">
        <v>34</v>
      </c>
      <c r="C108">
        <v>1</v>
      </c>
      <c r="D108">
        <v>0.54722836707726996</v>
      </c>
    </row>
    <row r="109" spans="1:4" x14ac:dyDescent="0.25">
      <c r="A109" t="s">
        <v>11</v>
      </c>
      <c r="B109" t="s">
        <v>34</v>
      </c>
      <c r="C109">
        <v>1</v>
      </c>
      <c r="D109">
        <v>0.56843399280194196</v>
      </c>
    </row>
    <row r="110" spans="1:4" x14ac:dyDescent="0.25">
      <c r="A110" t="s">
        <v>12</v>
      </c>
      <c r="B110" t="s">
        <v>34</v>
      </c>
      <c r="C110">
        <v>1</v>
      </c>
      <c r="D110">
        <v>0.64891733843671595</v>
      </c>
    </row>
    <row r="111" spans="1:4" x14ac:dyDescent="0.25">
      <c r="A111" t="s">
        <v>13</v>
      </c>
      <c r="B111" t="s">
        <v>34</v>
      </c>
      <c r="C111">
        <v>1</v>
      </c>
      <c r="D111">
        <v>0.64406031381659801</v>
      </c>
    </row>
    <row r="112" spans="1:4" x14ac:dyDescent="0.25">
      <c r="A112" t="s">
        <v>14</v>
      </c>
      <c r="B112" t="s">
        <v>34</v>
      </c>
      <c r="C112">
        <v>1</v>
      </c>
      <c r="D112">
        <v>0.66223915194563199</v>
      </c>
    </row>
    <row r="113" spans="1:4" x14ac:dyDescent="0.25">
      <c r="A113" t="s">
        <v>15</v>
      </c>
      <c r="B113" t="s">
        <v>34</v>
      </c>
      <c r="C113">
        <v>1</v>
      </c>
      <c r="D113">
        <v>0.65951993609213899</v>
      </c>
    </row>
    <row r="114" spans="1:4" x14ac:dyDescent="0.25">
      <c r="A114" t="s">
        <v>16</v>
      </c>
      <c r="B114" t="s">
        <v>34</v>
      </c>
      <c r="C114">
        <v>1</v>
      </c>
      <c r="D114">
        <v>0.66300082070366695</v>
      </c>
    </row>
    <row r="115" spans="1:4" x14ac:dyDescent="0.25">
      <c r="A115" t="s">
        <v>17</v>
      </c>
      <c r="B115" t="s">
        <v>34</v>
      </c>
      <c r="C115">
        <v>1</v>
      </c>
      <c r="D115">
        <v>0.66755405740370999</v>
      </c>
    </row>
    <row r="116" spans="1:4" x14ac:dyDescent="0.25">
      <c r="A116" t="s">
        <v>18</v>
      </c>
      <c r="B116" t="s">
        <v>34</v>
      </c>
      <c r="C116">
        <v>1</v>
      </c>
      <c r="D116">
        <v>0.66219324619088105</v>
      </c>
    </row>
    <row r="117" spans="1:4" x14ac:dyDescent="0.25">
      <c r="A117" t="s">
        <v>19</v>
      </c>
      <c r="B117" t="s">
        <v>34</v>
      </c>
      <c r="C117">
        <v>1</v>
      </c>
      <c r="D117">
        <v>0.60156500289116299</v>
      </c>
    </row>
    <row r="118" spans="1:4" x14ac:dyDescent="0.25">
      <c r="A118" t="s">
        <v>20</v>
      </c>
      <c r="B118" t="s">
        <v>34</v>
      </c>
      <c r="C118">
        <v>1</v>
      </c>
      <c r="D118">
        <v>0.59386667145490601</v>
      </c>
    </row>
    <row r="119" spans="1:4" x14ac:dyDescent="0.25">
      <c r="A119" t="s">
        <v>21</v>
      </c>
      <c r="B119" t="s">
        <v>34</v>
      </c>
      <c r="C119">
        <v>1</v>
      </c>
      <c r="D119">
        <v>0.57966855887638002</v>
      </c>
    </row>
    <row r="120" spans="1:4" x14ac:dyDescent="0.25">
      <c r="A120" t="s">
        <v>22</v>
      </c>
      <c r="B120" t="s">
        <v>34</v>
      </c>
      <c r="C120">
        <v>1</v>
      </c>
      <c r="D120">
        <v>0.61185085448090004</v>
      </c>
    </row>
    <row r="121" spans="1:4" x14ac:dyDescent="0.25">
      <c r="A121" t="s">
        <v>23</v>
      </c>
      <c r="B121" t="s">
        <v>34</v>
      </c>
      <c r="C121">
        <v>1</v>
      </c>
      <c r="D121">
        <v>0.56843399280194196</v>
      </c>
    </row>
    <row r="122" spans="1:4" x14ac:dyDescent="0.25">
      <c r="A122" t="s">
        <v>24</v>
      </c>
      <c r="B122" t="s">
        <v>34</v>
      </c>
      <c r="C122">
        <v>1</v>
      </c>
      <c r="D122">
        <v>0.54722836707726996</v>
      </c>
    </row>
    <row r="123" spans="1:4" x14ac:dyDescent="0.25">
      <c r="A123" t="s">
        <v>25</v>
      </c>
      <c r="B123" t="s">
        <v>34</v>
      </c>
      <c r="C123">
        <v>1</v>
      </c>
      <c r="D123">
        <v>0.64984754461120797</v>
      </c>
    </row>
    <row r="124" spans="1:4" x14ac:dyDescent="0.25">
      <c r="A124" t="s">
        <v>26</v>
      </c>
      <c r="B124" t="s">
        <v>34</v>
      </c>
      <c r="C124">
        <v>1</v>
      </c>
      <c r="D124">
        <v>0.61277892799632305</v>
      </c>
    </row>
    <row r="125" spans="1:4" x14ac:dyDescent="0.25">
      <c r="A125" t="s">
        <v>27</v>
      </c>
      <c r="B125" t="s">
        <v>34</v>
      </c>
      <c r="C125">
        <v>1</v>
      </c>
      <c r="D125">
        <v>0.641987496594562</v>
      </c>
    </row>
    <row r="126" spans="1:4" x14ac:dyDescent="0.25">
      <c r="A126" t="s">
        <v>28</v>
      </c>
      <c r="B126" t="s">
        <v>34</v>
      </c>
      <c r="C126">
        <v>1</v>
      </c>
      <c r="D126">
        <v>0.64856630824371997</v>
      </c>
    </row>
    <row r="127" spans="1:4" x14ac:dyDescent="0.25">
      <c r="A127" t="s">
        <v>29</v>
      </c>
      <c r="B127" t="s">
        <v>34</v>
      </c>
      <c r="C127">
        <v>1</v>
      </c>
      <c r="D127">
        <v>0.63912622100121597</v>
      </c>
    </row>
    <row r="128" spans="1:4" x14ac:dyDescent="0.25">
      <c r="A128" t="s">
        <v>30</v>
      </c>
      <c r="B128" t="s">
        <v>34</v>
      </c>
      <c r="C128">
        <v>1</v>
      </c>
      <c r="D128">
        <v>0.63971985684315602</v>
      </c>
    </row>
    <row r="129" spans="1:4" x14ac:dyDescent="0.25">
      <c r="A129" t="s">
        <v>31</v>
      </c>
      <c r="B129" t="s">
        <v>34</v>
      </c>
      <c r="C129">
        <v>1</v>
      </c>
      <c r="D129">
        <v>0.59260005878995003</v>
      </c>
    </row>
    <row r="130" spans="1:4" x14ac:dyDescent="0.25">
      <c r="A130" t="s">
        <v>32</v>
      </c>
      <c r="B130" t="s">
        <v>34</v>
      </c>
      <c r="C130">
        <v>1</v>
      </c>
      <c r="D130">
        <v>0.59386667145490601</v>
      </c>
    </row>
    <row r="131" spans="1:4" x14ac:dyDescent="0.25">
      <c r="A131" t="s">
        <v>33</v>
      </c>
      <c r="B131" t="s">
        <v>34</v>
      </c>
      <c r="C131">
        <v>1</v>
      </c>
      <c r="D131">
        <v>0.57966855887638002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32"/>
  <sheetViews>
    <sheetView topLeftCell="B1" workbookViewId="0">
      <selection activeCell="J6" sqref="J6"/>
    </sheetView>
  </sheetViews>
  <sheetFormatPr defaultRowHeight="15" x14ac:dyDescent="0.25"/>
  <cols>
    <col min="1" max="1" width="44.42578125" bestFit="1" customWidth="1"/>
    <col min="2" max="2" width="16.28515625" bestFit="1" customWidth="1"/>
    <col min="3" max="3" width="19.42578125" bestFit="1" customWidth="1"/>
    <col min="4" max="4" width="16" bestFit="1" customWidth="1"/>
    <col min="5" max="5" width="19.42578125" bestFit="1" customWidth="1"/>
    <col min="6" max="6" width="16" bestFit="1" customWidth="1"/>
    <col min="7" max="7" width="19.42578125" bestFit="1" customWidth="1"/>
    <col min="8" max="8" width="16" bestFit="1" customWidth="1"/>
    <col min="9" max="9" width="19.42578125" bestFit="1" customWidth="1"/>
    <col min="10" max="10" width="16" bestFit="1" customWidth="1"/>
    <col min="11" max="11" width="19.42578125" bestFit="1" customWidth="1"/>
    <col min="12" max="12" width="21" bestFit="1" customWidth="1"/>
    <col min="13" max="13" width="24.42578125" bestFit="1" customWidth="1"/>
  </cols>
  <sheetData>
    <row r="3" spans="1:13" x14ac:dyDescent="0.25">
      <c r="B3" s="1" t="s">
        <v>37</v>
      </c>
    </row>
    <row r="4" spans="1:13" x14ac:dyDescent="0.25">
      <c r="B4" t="s">
        <v>34</v>
      </c>
      <c r="D4" t="s">
        <v>6</v>
      </c>
      <c r="F4" t="s">
        <v>5</v>
      </c>
      <c r="H4" t="s">
        <v>7</v>
      </c>
      <c r="J4" t="s">
        <v>8</v>
      </c>
      <c r="L4" t="s">
        <v>38</v>
      </c>
      <c r="M4" t="s">
        <v>40</v>
      </c>
    </row>
    <row r="5" spans="1:13" x14ac:dyDescent="0.25">
      <c r="A5" s="1" t="s">
        <v>35</v>
      </c>
      <c r="B5" t="s">
        <v>39</v>
      </c>
      <c r="C5" t="s">
        <v>41</v>
      </c>
      <c r="D5" t="s">
        <v>39</v>
      </c>
      <c r="E5" t="s">
        <v>41</v>
      </c>
      <c r="F5" t="s">
        <v>39</v>
      </c>
      <c r="G5" t="s">
        <v>41</v>
      </c>
      <c r="H5" t="s">
        <v>39</v>
      </c>
      <c r="I5" t="s">
        <v>41</v>
      </c>
      <c r="J5" t="s">
        <v>39</v>
      </c>
      <c r="K5" t="s">
        <v>41</v>
      </c>
    </row>
    <row r="6" spans="1:13" x14ac:dyDescent="0.25">
      <c r="A6" s="2" t="s">
        <v>11</v>
      </c>
      <c r="B6" s="3">
        <v>1</v>
      </c>
      <c r="C6" s="3">
        <v>0.56843399280194196</v>
      </c>
      <c r="D6" s="3">
        <v>1</v>
      </c>
      <c r="E6" s="3">
        <v>0.65187883899999999</v>
      </c>
      <c r="F6" s="3">
        <v>1</v>
      </c>
      <c r="G6" s="3">
        <v>0.56843399299999997</v>
      </c>
      <c r="H6" s="3">
        <v>0.87614884599999998</v>
      </c>
      <c r="I6" s="3">
        <v>0.83673144300000002</v>
      </c>
      <c r="J6" s="3">
        <v>0.87614884599999998</v>
      </c>
      <c r="K6" s="3">
        <v>0.83673144300000002</v>
      </c>
      <c r="L6" s="3">
        <v>0.95045953839999997</v>
      </c>
      <c r="M6" s="3">
        <v>0.69244194216038835</v>
      </c>
    </row>
    <row r="7" spans="1:13" x14ac:dyDescent="0.25">
      <c r="A7" s="2" t="s">
        <v>10</v>
      </c>
      <c r="B7" s="3">
        <v>1</v>
      </c>
      <c r="C7" s="3">
        <v>0.54722836707726996</v>
      </c>
      <c r="D7" s="3">
        <v>1</v>
      </c>
      <c r="E7" s="3">
        <v>0.54345081500000003</v>
      </c>
      <c r="F7" s="3">
        <v>1</v>
      </c>
      <c r="G7" s="3">
        <v>0.54722836699999999</v>
      </c>
      <c r="H7" s="3">
        <v>0.62968846499999998</v>
      </c>
      <c r="I7" s="3">
        <v>0.79022329400000002</v>
      </c>
      <c r="J7" s="3">
        <v>0.62968846499999998</v>
      </c>
      <c r="K7" s="3">
        <v>0.79022329400000002</v>
      </c>
      <c r="L7" s="3">
        <v>0.85187538600000001</v>
      </c>
      <c r="M7" s="3">
        <v>0.64367082741545389</v>
      </c>
    </row>
    <row r="8" spans="1:13" x14ac:dyDescent="0.25">
      <c r="A8" s="2" t="s">
        <v>19</v>
      </c>
      <c r="B8" s="3">
        <v>1</v>
      </c>
      <c r="C8" s="3">
        <v>0.60156500289116299</v>
      </c>
      <c r="D8" s="3">
        <v>1</v>
      </c>
      <c r="E8" s="3">
        <v>0.71382079899999995</v>
      </c>
      <c r="F8" s="3">
        <v>1</v>
      </c>
      <c r="G8" s="3">
        <v>0.64128347900000005</v>
      </c>
      <c r="H8" s="3">
        <v>0.83998779899999998</v>
      </c>
      <c r="I8" s="3">
        <v>0.74186892599999998</v>
      </c>
      <c r="J8" s="3">
        <v>0.82883267100000002</v>
      </c>
      <c r="K8" s="3">
        <v>0.67862668599999998</v>
      </c>
      <c r="L8" s="3">
        <v>0.93376409400000004</v>
      </c>
      <c r="M8" s="3">
        <v>0.67543297857823259</v>
      </c>
    </row>
    <row r="9" spans="1:13" x14ac:dyDescent="0.25">
      <c r="A9" s="2" t="s">
        <v>22</v>
      </c>
      <c r="B9" s="3">
        <v>1</v>
      </c>
      <c r="C9" s="3">
        <v>0.61185085448090004</v>
      </c>
      <c r="D9" s="3">
        <v>1</v>
      </c>
      <c r="E9" s="3">
        <v>0.71447483300000003</v>
      </c>
      <c r="F9" s="3">
        <v>1</v>
      </c>
      <c r="G9" s="3">
        <v>0.66751200700000002</v>
      </c>
      <c r="H9" s="3">
        <v>0.97116399399999997</v>
      </c>
      <c r="I9" s="3">
        <v>0.75164705700000001</v>
      </c>
      <c r="J9" s="3">
        <v>0.97116399399999997</v>
      </c>
      <c r="K9" s="3">
        <v>0.75164705700000001</v>
      </c>
      <c r="L9" s="3">
        <v>0.98846559759999997</v>
      </c>
      <c r="M9" s="3">
        <v>0.69942636169618</v>
      </c>
    </row>
    <row r="10" spans="1:13" x14ac:dyDescent="0.25">
      <c r="A10" s="2" t="s">
        <v>23</v>
      </c>
      <c r="B10" s="3">
        <v>1</v>
      </c>
      <c r="C10" s="3">
        <v>0.56843399280194196</v>
      </c>
      <c r="D10" s="3">
        <v>1</v>
      </c>
      <c r="E10" s="3">
        <v>0.65187883899999999</v>
      </c>
      <c r="F10" s="3">
        <v>1</v>
      </c>
      <c r="G10" s="3">
        <v>0.56843399299999997</v>
      </c>
      <c r="H10" s="3">
        <v>0.87614884599999998</v>
      </c>
      <c r="I10" s="3">
        <v>0.83673144300000002</v>
      </c>
      <c r="J10" s="3">
        <v>0.87614884599999998</v>
      </c>
      <c r="K10" s="3">
        <v>0.83673144300000002</v>
      </c>
      <c r="L10" s="3">
        <v>0.95045953839999997</v>
      </c>
      <c r="M10" s="3">
        <v>0.69244194216038835</v>
      </c>
    </row>
    <row r="11" spans="1:13" x14ac:dyDescent="0.25">
      <c r="A11" s="2" t="s">
        <v>24</v>
      </c>
      <c r="B11" s="3">
        <v>1</v>
      </c>
      <c r="C11" s="3">
        <v>0.54722836707726996</v>
      </c>
      <c r="D11" s="3">
        <v>1</v>
      </c>
      <c r="E11" s="3">
        <v>0.54345081500000003</v>
      </c>
      <c r="F11" s="3">
        <v>1</v>
      </c>
      <c r="G11" s="3">
        <v>0.54722836699999999</v>
      </c>
      <c r="H11" s="3">
        <v>0.62968846499999998</v>
      </c>
      <c r="I11" s="3">
        <v>0.79022329400000002</v>
      </c>
      <c r="J11" s="3">
        <v>0.62968846499999998</v>
      </c>
      <c r="K11" s="3">
        <v>0.79022329400000002</v>
      </c>
      <c r="L11" s="3">
        <v>0.85187538600000001</v>
      </c>
      <c r="M11" s="3">
        <v>0.64367082741545389</v>
      </c>
    </row>
    <row r="12" spans="1:13" x14ac:dyDescent="0.25">
      <c r="A12" s="2" t="s">
        <v>25</v>
      </c>
      <c r="B12" s="3">
        <v>1</v>
      </c>
      <c r="C12" s="3">
        <v>0.64984754461120797</v>
      </c>
      <c r="D12" s="3">
        <v>1</v>
      </c>
      <c r="E12" s="3">
        <v>0.76163035800000001</v>
      </c>
      <c r="F12" s="3">
        <v>1</v>
      </c>
      <c r="G12" s="3">
        <v>0.74683995599999997</v>
      </c>
      <c r="H12" s="3">
        <v>0.82532424100000001</v>
      </c>
      <c r="I12" s="3">
        <v>0.891851328</v>
      </c>
      <c r="J12" s="3">
        <v>0.906202336</v>
      </c>
      <c r="K12" s="3">
        <v>0.833468184</v>
      </c>
      <c r="L12" s="3">
        <v>0.94630531540000007</v>
      </c>
      <c r="M12" s="3">
        <v>0.77672747412224163</v>
      </c>
    </row>
    <row r="13" spans="1:13" x14ac:dyDescent="0.25">
      <c r="A13" s="2" t="s">
        <v>14</v>
      </c>
      <c r="B13" s="3">
        <v>1</v>
      </c>
      <c r="C13" s="3">
        <v>0.66223915194563199</v>
      </c>
      <c r="D13" s="3">
        <v>1</v>
      </c>
      <c r="E13" s="3">
        <v>0.71040518600000002</v>
      </c>
      <c r="F13" s="3">
        <v>1</v>
      </c>
      <c r="G13" s="3">
        <v>0.66142343800000003</v>
      </c>
      <c r="H13" s="3">
        <v>0.98902412900000003</v>
      </c>
      <c r="I13" s="3">
        <v>0.86169749200000001</v>
      </c>
      <c r="J13" s="3">
        <v>0.98946539700000002</v>
      </c>
      <c r="K13" s="3">
        <v>0.85867074899999996</v>
      </c>
      <c r="L13" s="3">
        <v>0.99569790520000012</v>
      </c>
      <c r="M13" s="3">
        <v>0.75088720338912629</v>
      </c>
    </row>
    <row r="14" spans="1:13" x14ac:dyDescent="0.25">
      <c r="A14" s="2" t="s">
        <v>26</v>
      </c>
      <c r="B14" s="3">
        <v>1</v>
      </c>
      <c r="C14" s="3">
        <v>0.61277892799632305</v>
      </c>
      <c r="D14" s="3">
        <v>1</v>
      </c>
      <c r="E14" s="3">
        <v>0.93259562600000001</v>
      </c>
      <c r="F14" s="3">
        <v>1</v>
      </c>
      <c r="G14" s="3">
        <v>0.70027358799999995</v>
      </c>
      <c r="H14" s="3">
        <v>0.98915637199999995</v>
      </c>
      <c r="I14" s="3">
        <v>0.95991077599999997</v>
      </c>
      <c r="J14" s="3">
        <v>0.98050754500000004</v>
      </c>
      <c r="K14" s="3">
        <v>0.96129350300000005</v>
      </c>
      <c r="L14" s="3">
        <v>0.99393278340000002</v>
      </c>
      <c r="M14" s="3">
        <v>0.83337048419926474</v>
      </c>
    </row>
    <row r="15" spans="1:13" x14ac:dyDescent="0.25">
      <c r="A15" s="2" t="s">
        <v>15</v>
      </c>
      <c r="B15" s="3">
        <v>1</v>
      </c>
      <c r="C15" s="3">
        <v>0.65951993609213899</v>
      </c>
      <c r="D15" s="3">
        <v>1</v>
      </c>
      <c r="E15" s="3">
        <v>0.71885034400000003</v>
      </c>
      <c r="F15" s="3">
        <v>1</v>
      </c>
      <c r="G15" s="3">
        <v>0.65830959099999997</v>
      </c>
      <c r="H15" s="3">
        <v>0.99347843700000005</v>
      </c>
      <c r="I15" s="3">
        <v>0.81386966199999999</v>
      </c>
      <c r="J15" s="3">
        <v>0.99354320200000001</v>
      </c>
      <c r="K15" s="3">
        <v>0.81295893900000005</v>
      </c>
      <c r="L15" s="3">
        <v>0.99740432779999999</v>
      </c>
      <c r="M15" s="3">
        <v>0.73270169441842792</v>
      </c>
    </row>
    <row r="16" spans="1:13" x14ac:dyDescent="0.25">
      <c r="A16" s="2" t="s">
        <v>27</v>
      </c>
      <c r="B16" s="3">
        <v>1</v>
      </c>
      <c r="C16" s="3">
        <v>0.641987496594562</v>
      </c>
      <c r="D16" s="3">
        <v>1</v>
      </c>
      <c r="E16" s="3">
        <v>0.88575402199999997</v>
      </c>
      <c r="F16" s="3">
        <v>1</v>
      </c>
      <c r="G16" s="3">
        <v>0.70136963100000005</v>
      </c>
      <c r="H16" s="3">
        <v>0.89433149300000003</v>
      </c>
      <c r="I16" s="3">
        <v>0.92830172099999997</v>
      </c>
      <c r="J16" s="3">
        <v>0.90983245899999998</v>
      </c>
      <c r="K16" s="3">
        <v>0.92825081799999998</v>
      </c>
      <c r="L16" s="3">
        <v>0.96083279039999991</v>
      </c>
      <c r="M16" s="3">
        <v>0.81713273771891237</v>
      </c>
    </row>
    <row r="17" spans="1:13" x14ac:dyDescent="0.25">
      <c r="A17" s="2" t="s">
        <v>16</v>
      </c>
      <c r="B17" s="3">
        <v>1</v>
      </c>
      <c r="C17" s="3">
        <v>0.66300082070366695</v>
      </c>
      <c r="D17" s="3">
        <v>1</v>
      </c>
      <c r="E17" s="3">
        <v>0.70629639899999996</v>
      </c>
      <c r="F17" s="3">
        <v>1</v>
      </c>
      <c r="G17" s="3">
        <v>0.66218558699999996</v>
      </c>
      <c r="H17" s="3">
        <v>0.992792224</v>
      </c>
      <c r="I17" s="3">
        <v>0.794726449</v>
      </c>
      <c r="J17" s="3">
        <v>0.99279321399999998</v>
      </c>
      <c r="K17" s="3">
        <v>0.79476634599999996</v>
      </c>
      <c r="L17" s="3">
        <v>0.99711708760000006</v>
      </c>
      <c r="M17" s="3">
        <v>0.72419512034073341</v>
      </c>
    </row>
    <row r="18" spans="1:13" x14ac:dyDescent="0.25">
      <c r="A18" s="2" t="s">
        <v>28</v>
      </c>
      <c r="B18" s="3">
        <v>1</v>
      </c>
      <c r="C18" s="3">
        <v>0.64856630824371997</v>
      </c>
      <c r="D18" s="3">
        <v>1</v>
      </c>
      <c r="E18" s="3">
        <v>0.83668535200000005</v>
      </c>
      <c r="F18" s="3">
        <v>1</v>
      </c>
      <c r="G18" s="3">
        <v>0.68294469199999996</v>
      </c>
      <c r="H18" s="3">
        <v>0.88919409500000002</v>
      </c>
      <c r="I18" s="3">
        <v>0.91035386699999998</v>
      </c>
      <c r="J18" s="3">
        <v>0.87706791500000003</v>
      </c>
      <c r="K18" s="3">
        <v>0.91007707599999998</v>
      </c>
      <c r="L18" s="3">
        <v>0.95325240200000005</v>
      </c>
      <c r="M18" s="3">
        <v>0.79772545904874392</v>
      </c>
    </row>
    <row r="19" spans="1:13" x14ac:dyDescent="0.25">
      <c r="A19" s="2" t="s">
        <v>17</v>
      </c>
      <c r="B19" s="3">
        <v>1</v>
      </c>
      <c r="C19" s="3">
        <v>0.66755405740370999</v>
      </c>
      <c r="D19" s="3">
        <v>1</v>
      </c>
      <c r="E19" s="3">
        <v>0.695719325</v>
      </c>
      <c r="F19" s="3">
        <v>1</v>
      </c>
      <c r="G19" s="3">
        <v>0.66615339900000003</v>
      </c>
      <c r="H19" s="3">
        <v>0.99001446800000004</v>
      </c>
      <c r="I19" s="3">
        <v>0.83786646399999998</v>
      </c>
      <c r="J19" s="3">
        <v>0.99001454300000002</v>
      </c>
      <c r="K19" s="3">
        <v>0.83705358600000002</v>
      </c>
      <c r="L19" s="3">
        <v>0.99600580220000001</v>
      </c>
      <c r="M19" s="3">
        <v>0.74086936628074196</v>
      </c>
    </row>
    <row r="20" spans="1:13" x14ac:dyDescent="0.25">
      <c r="A20" s="2" t="s">
        <v>29</v>
      </c>
      <c r="B20" s="3">
        <v>1</v>
      </c>
      <c r="C20" s="3">
        <v>0.63912622100121597</v>
      </c>
      <c r="D20" s="3">
        <v>1</v>
      </c>
      <c r="E20" s="3">
        <v>0.91199076599999995</v>
      </c>
      <c r="F20" s="3">
        <v>1</v>
      </c>
      <c r="G20" s="3">
        <v>0.70435748099999995</v>
      </c>
      <c r="H20" s="3">
        <v>0.90245471799999999</v>
      </c>
      <c r="I20" s="3">
        <v>0.93987580100000001</v>
      </c>
      <c r="J20" s="3">
        <v>0.89318425800000001</v>
      </c>
      <c r="K20" s="3">
        <v>0.93417248200000003</v>
      </c>
      <c r="L20" s="3">
        <v>0.95912779520000002</v>
      </c>
      <c r="M20" s="3">
        <v>0.82590455020024311</v>
      </c>
    </row>
    <row r="21" spans="1:13" x14ac:dyDescent="0.25">
      <c r="A21" s="2" t="s">
        <v>18</v>
      </c>
      <c r="B21" s="3">
        <v>1</v>
      </c>
      <c r="C21" s="3">
        <v>0.66219324619088105</v>
      </c>
      <c r="D21" s="3">
        <v>1</v>
      </c>
      <c r="E21" s="3">
        <v>0.70767103899999995</v>
      </c>
      <c r="F21" s="3">
        <v>1</v>
      </c>
      <c r="G21" s="3">
        <v>0.66219324599999996</v>
      </c>
      <c r="H21" s="3">
        <v>0.99138610500000002</v>
      </c>
      <c r="I21" s="3">
        <v>0.86150041899999996</v>
      </c>
      <c r="J21" s="3">
        <v>0.99139488499999995</v>
      </c>
      <c r="K21" s="3">
        <v>0.86117833399999999</v>
      </c>
      <c r="L21" s="3">
        <v>0.99655619800000006</v>
      </c>
      <c r="M21" s="3">
        <v>0.75094725683817609</v>
      </c>
    </row>
    <row r="22" spans="1:13" x14ac:dyDescent="0.25">
      <c r="A22" s="2" t="s">
        <v>30</v>
      </c>
      <c r="B22" s="3">
        <v>1</v>
      </c>
      <c r="C22" s="3">
        <v>0.63971985684315602</v>
      </c>
      <c r="D22" s="3">
        <v>1</v>
      </c>
      <c r="E22" s="3">
        <v>0.91080272900000003</v>
      </c>
      <c r="F22" s="3">
        <v>1</v>
      </c>
      <c r="G22" s="3">
        <v>0.701959471</v>
      </c>
      <c r="H22" s="3">
        <v>0.96630421799999999</v>
      </c>
      <c r="I22" s="3">
        <v>0.92151951399999998</v>
      </c>
      <c r="J22" s="3">
        <v>0.96766895500000005</v>
      </c>
      <c r="K22" s="3">
        <v>0.92336627199999999</v>
      </c>
      <c r="L22" s="3">
        <v>0.98679463460000005</v>
      </c>
      <c r="M22" s="3">
        <v>0.81947356856863107</v>
      </c>
    </row>
    <row r="23" spans="1:13" x14ac:dyDescent="0.25">
      <c r="A23" s="2" t="s">
        <v>31</v>
      </c>
      <c r="B23" s="3">
        <v>1</v>
      </c>
      <c r="C23" s="3">
        <v>0.59260005878995003</v>
      </c>
      <c r="D23" s="3">
        <v>1</v>
      </c>
      <c r="E23" s="3">
        <v>0.78864099600000004</v>
      </c>
      <c r="F23" s="3">
        <v>1</v>
      </c>
      <c r="G23" s="3">
        <v>0.71349311800000004</v>
      </c>
      <c r="H23" s="3">
        <v>0.92314154800000003</v>
      </c>
      <c r="I23" s="3">
        <v>0.72628929799999997</v>
      </c>
      <c r="J23" s="3">
        <v>0.92314154800000003</v>
      </c>
      <c r="K23" s="3">
        <v>0.72628929799999997</v>
      </c>
      <c r="L23" s="3">
        <v>0.96925661920000006</v>
      </c>
      <c r="M23" s="3">
        <v>0.70946255375799017</v>
      </c>
    </row>
    <row r="24" spans="1:13" x14ac:dyDescent="0.25">
      <c r="A24" s="2" t="s">
        <v>12</v>
      </c>
      <c r="B24" s="3">
        <v>1</v>
      </c>
      <c r="C24" s="3">
        <v>0.64891733843671595</v>
      </c>
      <c r="D24" s="3">
        <v>1</v>
      </c>
      <c r="E24" s="3">
        <v>0.65733872299999996</v>
      </c>
      <c r="F24" s="3">
        <v>1</v>
      </c>
      <c r="G24" s="3">
        <v>0.64890024000000002</v>
      </c>
      <c r="H24" s="3">
        <v>0.99894963800000003</v>
      </c>
      <c r="I24" s="3">
        <v>0.66589885500000001</v>
      </c>
      <c r="J24" s="3">
        <v>0.99894963800000003</v>
      </c>
      <c r="K24" s="3">
        <v>0.66589885500000001</v>
      </c>
      <c r="L24" s="3">
        <v>0.99957985520000003</v>
      </c>
      <c r="M24" s="3">
        <v>0.65739080228734326</v>
      </c>
    </row>
    <row r="25" spans="1:13" x14ac:dyDescent="0.25">
      <c r="A25" s="2" t="s">
        <v>13</v>
      </c>
      <c r="B25" s="3">
        <v>1</v>
      </c>
      <c r="C25" s="3">
        <v>0.64406031381659801</v>
      </c>
      <c r="D25" s="3">
        <v>1</v>
      </c>
      <c r="E25" s="3">
        <v>0.65584997300000003</v>
      </c>
      <c r="F25" s="3">
        <v>1</v>
      </c>
      <c r="G25" s="3">
        <v>0.64516257200000005</v>
      </c>
      <c r="H25" s="3">
        <v>0.99945839400000003</v>
      </c>
      <c r="I25" s="3">
        <v>0.66177165699999996</v>
      </c>
      <c r="J25" s="3">
        <v>0.999454854</v>
      </c>
      <c r="K25" s="3">
        <v>0.66218277999999997</v>
      </c>
      <c r="L25" s="3">
        <v>0.99978264959999996</v>
      </c>
      <c r="M25" s="3">
        <v>0.65380545916331967</v>
      </c>
    </row>
    <row r="26" spans="1:13" x14ac:dyDescent="0.25">
      <c r="A26" s="2" t="s">
        <v>9</v>
      </c>
      <c r="B26" s="3">
        <v>1</v>
      </c>
      <c r="C26" s="3">
        <v>0.61185085448090004</v>
      </c>
      <c r="D26" s="3">
        <v>1</v>
      </c>
      <c r="E26" s="3">
        <v>0.71447483300000003</v>
      </c>
      <c r="F26" s="3">
        <v>1</v>
      </c>
      <c r="G26" s="3">
        <v>0.66751200700000002</v>
      </c>
      <c r="H26" s="3">
        <v>0.97116399399999997</v>
      </c>
      <c r="I26" s="3">
        <v>0.75164705700000001</v>
      </c>
      <c r="J26" s="3">
        <v>0.97116399399999997</v>
      </c>
      <c r="K26" s="3">
        <v>0.75164705700000001</v>
      </c>
      <c r="L26" s="3">
        <v>0.98846559759999997</v>
      </c>
      <c r="M26" s="3">
        <v>0.69942636169618</v>
      </c>
    </row>
    <row r="27" spans="1:13" x14ac:dyDescent="0.25">
      <c r="A27" s="2" t="s">
        <v>4</v>
      </c>
      <c r="B27" s="3">
        <v>1</v>
      </c>
      <c r="C27" s="3">
        <v>0.61254078077905005</v>
      </c>
      <c r="D27" s="3">
        <v>1</v>
      </c>
      <c r="E27" s="3">
        <v>0.62884859699999995</v>
      </c>
      <c r="F27" s="3">
        <v>1</v>
      </c>
      <c r="G27" s="3">
        <v>0.61254471499999996</v>
      </c>
      <c r="H27" s="3">
        <v>0.98160823900000005</v>
      </c>
      <c r="I27" s="3">
        <v>0.93655989399999995</v>
      </c>
      <c r="J27" s="3">
        <v>0.98154549199999996</v>
      </c>
      <c r="K27" s="3">
        <v>0.93690466500000003</v>
      </c>
      <c r="L27" s="3">
        <v>0.99263074620000002</v>
      </c>
      <c r="M27" s="3">
        <v>0.74547973035581006</v>
      </c>
    </row>
    <row r="28" spans="1:13" x14ac:dyDescent="0.25">
      <c r="A28" s="2" t="s">
        <v>20</v>
      </c>
      <c r="B28" s="3">
        <v>1</v>
      </c>
      <c r="C28" s="3">
        <v>0.59386667145490601</v>
      </c>
      <c r="D28" s="3">
        <v>1</v>
      </c>
      <c r="E28" s="3">
        <v>0.91057085000000004</v>
      </c>
      <c r="F28" s="3">
        <v>1</v>
      </c>
      <c r="G28" s="3">
        <v>0.65768777</v>
      </c>
      <c r="H28" s="3">
        <v>0.98649646000000002</v>
      </c>
      <c r="I28" s="3">
        <v>0.94606060599999997</v>
      </c>
      <c r="J28" s="3">
        <v>0.98741214099999997</v>
      </c>
      <c r="K28" s="3">
        <v>0.94378787900000005</v>
      </c>
      <c r="L28" s="3">
        <v>0.9947817202</v>
      </c>
      <c r="M28" s="3">
        <v>0.81039475529098115</v>
      </c>
    </row>
    <row r="29" spans="1:13" x14ac:dyDescent="0.25">
      <c r="A29" s="2" t="s">
        <v>32</v>
      </c>
      <c r="B29" s="3">
        <v>1</v>
      </c>
      <c r="C29" s="3">
        <v>0.59386667145490601</v>
      </c>
      <c r="D29" s="3">
        <v>1</v>
      </c>
      <c r="E29" s="3">
        <v>0.91057085000000004</v>
      </c>
      <c r="F29" s="3">
        <v>1</v>
      </c>
      <c r="G29" s="3">
        <v>0.65768777</v>
      </c>
      <c r="H29" s="3">
        <v>0.98649646000000002</v>
      </c>
      <c r="I29" s="3">
        <v>0.94606060599999997</v>
      </c>
      <c r="J29" s="3">
        <v>0.98741214099999997</v>
      </c>
      <c r="K29" s="3">
        <v>0.94378787900000005</v>
      </c>
      <c r="L29" s="3">
        <v>0.9947817202</v>
      </c>
      <c r="M29" s="3">
        <v>0.81039475529098115</v>
      </c>
    </row>
    <row r="30" spans="1:13" x14ac:dyDescent="0.25">
      <c r="A30" s="2" t="s">
        <v>21</v>
      </c>
      <c r="B30" s="3">
        <v>1</v>
      </c>
      <c r="C30" s="3">
        <v>0.57966855887638002</v>
      </c>
      <c r="D30" s="3">
        <v>1</v>
      </c>
      <c r="E30" s="3">
        <v>0.73240629499999998</v>
      </c>
      <c r="F30" s="3">
        <v>1</v>
      </c>
      <c r="G30" s="3">
        <v>0.57966855900000003</v>
      </c>
      <c r="H30" s="3">
        <v>0.86185714300000005</v>
      </c>
      <c r="I30" s="3">
        <v>0.89924730799999997</v>
      </c>
      <c r="J30" s="3">
        <v>0.83117460300000001</v>
      </c>
      <c r="K30" s="3">
        <v>0.89968651300000002</v>
      </c>
      <c r="L30" s="3">
        <v>0.93860634919999997</v>
      </c>
      <c r="M30" s="3">
        <v>0.73813544677527609</v>
      </c>
    </row>
    <row r="31" spans="1:13" x14ac:dyDescent="0.25">
      <c r="A31" s="2" t="s">
        <v>33</v>
      </c>
      <c r="B31" s="3">
        <v>1</v>
      </c>
      <c r="C31" s="3">
        <v>0.57966855887638002</v>
      </c>
      <c r="D31" s="3">
        <v>1</v>
      </c>
      <c r="E31" s="3">
        <v>0.73333793400000002</v>
      </c>
      <c r="F31" s="3">
        <v>1</v>
      </c>
      <c r="G31" s="3">
        <v>0.57966855900000003</v>
      </c>
      <c r="H31" s="3">
        <v>0.86185714300000005</v>
      </c>
      <c r="I31" s="3">
        <v>0.89924730799999997</v>
      </c>
      <c r="J31" s="3">
        <v>0.83117460300000001</v>
      </c>
      <c r="K31" s="3">
        <v>0.89968651300000002</v>
      </c>
      <c r="L31" s="3">
        <v>0.93860634919999997</v>
      </c>
      <c r="M31" s="3">
        <v>0.73832177457527615</v>
      </c>
    </row>
    <row r="32" spans="1:13" x14ac:dyDescent="0.25">
      <c r="A32" s="2" t="s">
        <v>36</v>
      </c>
      <c r="B32" s="3">
        <v>1</v>
      </c>
      <c r="C32" s="3">
        <v>0.61724284429701881</v>
      </c>
      <c r="D32" s="3">
        <v>1</v>
      </c>
      <c r="E32" s="3">
        <v>0.74343827450000011</v>
      </c>
      <c r="F32" s="3">
        <v>1</v>
      </c>
      <c r="G32" s="3">
        <v>0.6480944460000001</v>
      </c>
      <c r="H32" s="3">
        <v>0.91605061284615408</v>
      </c>
      <c r="I32" s="3">
        <v>0.84237236688461514</v>
      </c>
      <c r="J32" s="3">
        <v>0.91595288500000005</v>
      </c>
      <c r="K32" s="3">
        <v>0.83728119019230729</v>
      </c>
      <c r="L32" s="3">
        <v>0.96640069956923103</v>
      </c>
      <c r="M32" s="3">
        <v>0.73768582437478858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7"/>
  <sheetViews>
    <sheetView topLeftCell="C1" workbookViewId="0">
      <selection activeCell="M2" sqref="M2"/>
    </sheetView>
  </sheetViews>
  <sheetFormatPr defaultRowHeight="15" x14ac:dyDescent="0.25"/>
  <cols>
    <col min="1" max="1" width="44.42578125" bestFit="1" customWidth="1"/>
    <col min="2" max="2" width="10" bestFit="1" customWidth="1"/>
    <col min="3" max="3" width="16.7109375" customWidth="1"/>
    <col min="8" max="8" width="10.85546875" customWidth="1"/>
    <col min="13" max="13" width="12" bestFit="1" customWidth="1"/>
    <col min="21" max="21" width="12" bestFit="1" customWidth="1"/>
  </cols>
  <sheetData>
    <row r="1" spans="1:24" x14ac:dyDescent="0.25">
      <c r="A1" t="s">
        <v>0</v>
      </c>
      <c r="B1" t="s">
        <v>55</v>
      </c>
      <c r="C1" t="s">
        <v>42</v>
      </c>
      <c r="D1" s="6" t="s">
        <v>44</v>
      </c>
      <c r="E1" s="6" t="s">
        <v>45</v>
      </c>
      <c r="F1" s="6" t="s">
        <v>46</v>
      </c>
      <c r="G1" s="6" t="s">
        <v>47</v>
      </c>
      <c r="H1" s="7" t="s">
        <v>49</v>
      </c>
      <c r="I1" s="7" t="s">
        <v>48</v>
      </c>
      <c r="J1" s="7" t="s">
        <v>50</v>
      </c>
      <c r="K1" s="7" t="s">
        <v>51</v>
      </c>
      <c r="L1" s="7" t="s">
        <v>52</v>
      </c>
      <c r="M1" s="8" t="s">
        <v>59</v>
      </c>
      <c r="N1" s="8" t="s">
        <v>60</v>
      </c>
      <c r="O1" s="8" t="s">
        <v>61</v>
      </c>
      <c r="P1" s="8" t="s">
        <v>62</v>
      </c>
      <c r="Q1" s="5" t="s">
        <v>63</v>
      </c>
      <c r="R1" s="5" t="s">
        <v>64</v>
      </c>
      <c r="S1" s="5" t="s">
        <v>65</v>
      </c>
      <c r="T1" s="5" t="s">
        <v>66</v>
      </c>
      <c r="U1" s="11" t="s">
        <v>67</v>
      </c>
      <c r="V1" s="11" t="s">
        <v>68</v>
      </c>
      <c r="W1" s="11" t="s">
        <v>69</v>
      </c>
      <c r="X1" s="11" t="s">
        <v>70</v>
      </c>
    </row>
    <row r="2" spans="1:24" x14ac:dyDescent="0.25">
      <c r="A2" s="2" t="s">
        <v>11</v>
      </c>
      <c r="B2" s="2" t="s">
        <v>56</v>
      </c>
      <c r="C2" s="4" t="s">
        <v>53</v>
      </c>
      <c r="D2" s="6">
        <f>VLOOKUP(A2,pivot!$A$6:$M$31,6,FALSE)</f>
        <v>1</v>
      </c>
      <c r="E2" s="6">
        <f>VLOOKUP(A2,pivot!$A$6:$M$31,4,FALSE)</f>
        <v>1</v>
      </c>
      <c r="F2" s="6">
        <f>VLOOKUP(A2,pivot!$A$6:$M$31,8,FALSE)</f>
        <v>0.87614884599999998</v>
      </c>
      <c r="G2" s="6">
        <f>VLOOKUP(A2,pivot!$A$6:$M$31,10,FALSE)</f>
        <v>0.87614884599999998</v>
      </c>
      <c r="H2" s="7">
        <f>VLOOKUP(A2,pivot!$A$6:$M$31,3,FALSE)</f>
        <v>0.56843399280194196</v>
      </c>
      <c r="I2" s="7">
        <f>VLOOKUP(A2,pivot!$A$6:$M$31,7,FALSE)</f>
        <v>0.56843399299999997</v>
      </c>
      <c r="J2" s="7">
        <f>VLOOKUP(A2,pivot!$A$6:$M$31,5,FALSE)</f>
        <v>0.65187883899999999</v>
      </c>
      <c r="K2" s="7">
        <f>VLOOKUP(A2,pivot!$A$6:$M$31,9,FALSE)</f>
        <v>0.83673144300000002</v>
      </c>
      <c r="L2" s="7">
        <f>VLOOKUP(A2,pivot!$A$6:$M$31,11,FALSE)</f>
        <v>0.83673144300000002</v>
      </c>
      <c r="M2" s="9">
        <f>(Table2[[#This Row],[P-im]]-Table2[[#This Row],[P-flower]])/(1-Table2[[#This Row],[P-flower]])</f>
        <v>4.5892867169796663E-10</v>
      </c>
      <c r="N2" s="9">
        <f>(Table2[[#This Row],[P-ima]]-Table2[[#This Row],[P-flower]])/(1-Table2[[#This Row],[P-flower]])</f>
        <v>0.1933536117448722</v>
      </c>
      <c r="O2" s="9">
        <f>(Table2[[#This Row],[P-imf]]-Table2[[#This Row],[P-flower]])/(1-Table2[[#This Row],[P-flower]])</f>
        <v>0.62168346376485728</v>
      </c>
      <c r="P2" s="9">
        <f>(Table2[[#This Row],[P-imfa]]-Table2[[#This Row],[P-flower]])/(1-Table2[[#This Row],[P-flower]])</f>
        <v>0.62168346376485728</v>
      </c>
      <c r="Q2" s="10">
        <f>2*(Table2[[#This Row],[P-im]]*Table2[[#This Row],[R-im]])/(Table2[[#This Row],[R-im]]+Table2[[#This Row],[P-im]])</f>
        <v>0.72484273553997114</v>
      </c>
      <c r="R2" s="10">
        <f>2*(Table2[[#This Row],[R-ima]]*Table2[[#This Row],[P-ima]])/(Table2[[#This Row],[R-ima]]+Table2[[#This Row],[P-ima]])</f>
        <v>0.78925744868144043</v>
      </c>
      <c r="S2" s="10">
        <f>2*(Table2[[#This Row],[R-imf]]*Table2[[#This Row],[P-imf]])/(Table2[[#This Row],[R-imf]]+Table2[[#This Row],[P-imf]])</f>
        <v>0.85598660093678591</v>
      </c>
      <c r="T2" s="10">
        <f>2*(Table2[[#This Row],[R-imfa]]*Table2[[#This Row],[P-imfa]])/(Table2[[#This Row],[R-imfa]]+Table2[[#This Row],[P-imfa]])</f>
        <v>0.85598660093678591</v>
      </c>
      <c r="U2" s="12">
        <f>2*(Table2[[#This Row],[dp-im]]*Table2[[#This Row],[R-im]])/(Table2[[#This Row],[R-im]]+Table2[[#This Row],[dp-im]])</f>
        <v>9.1785734297470218E-10</v>
      </c>
      <c r="V2" s="12">
        <f>2*(Table2[[#This Row],[R-ima]]*Table2[[#This Row],[dp-ima]])/(Table2[[#This Row],[R-ima]]+Table2[[#This Row],[dp-ima]])</f>
        <v>0.32405082591095286</v>
      </c>
      <c r="W2" s="12">
        <f>2*(Table2[[#This Row],[R-imf]]*Table2[[#This Row],[dp-imf]])/(Table2[[#This Row],[R-imf]]+Table2[[#This Row],[dp-imf]])</f>
        <v>0.72730070756768794</v>
      </c>
      <c r="X2" s="12">
        <f>2*(Table2[[#This Row],[R-imfa]]*Table2[[#This Row],[dp-imfa]])/(Table2[[#This Row],[R-imfa]]+Table2[[#This Row],[dp-imfa]])</f>
        <v>0.72730070756768794</v>
      </c>
    </row>
    <row r="3" spans="1:24" x14ac:dyDescent="0.25">
      <c r="A3" s="2" t="s">
        <v>10</v>
      </c>
      <c r="B3" s="2" t="s">
        <v>56</v>
      </c>
      <c r="C3" s="4" t="s">
        <v>54</v>
      </c>
      <c r="D3" s="6">
        <f>VLOOKUP(A3,pivot!$A$6:$M$31,6,FALSE)</f>
        <v>1</v>
      </c>
      <c r="E3" s="6">
        <f>VLOOKUP(A3,pivot!$A$6:$M$31,4,FALSE)</f>
        <v>1</v>
      </c>
      <c r="F3" s="6">
        <f>VLOOKUP(A3,pivot!$A$6:$M$31,8,FALSE)</f>
        <v>0.62968846499999998</v>
      </c>
      <c r="G3" s="6">
        <f>VLOOKUP(A3,pivot!$A$6:$M$31,10,FALSE)</f>
        <v>0.62968846499999998</v>
      </c>
      <c r="H3" s="7">
        <f>VLOOKUP(A3,pivot!$A$6:$M$31,3,FALSE)</f>
        <v>0.54722836707726996</v>
      </c>
      <c r="I3" s="7">
        <f>VLOOKUP(A3,pivot!$A$6:$M$31,7,FALSE)</f>
        <v>0.54722836699999999</v>
      </c>
      <c r="J3" s="7">
        <f>VLOOKUP(A3,pivot!$A$6:$M$31,5,FALSE)</f>
        <v>0.54345081500000003</v>
      </c>
      <c r="K3" s="7">
        <f>VLOOKUP(A3,pivot!$A$6:$M$31,9,FALSE)</f>
        <v>0.79022329400000002</v>
      </c>
      <c r="L3" s="7">
        <f>VLOOKUP(A3,pivot!$A$6:$M$31,11,FALSE)</f>
        <v>0.79022329400000002</v>
      </c>
      <c r="M3" s="9">
        <f>(Table2[[#This Row],[P-im]]-Table2[[#This Row],[P-flower]])/(1-Table2[[#This Row],[P-flower]])</f>
        <v>-1.7065991458626408E-10</v>
      </c>
      <c r="N3" s="9">
        <f>(Table2[[#This Row],[P-ima]]-Table2[[#This Row],[P-flower]])/(1-Table2[[#This Row],[P-flower]])</f>
        <v>-8.3431730315900923E-3</v>
      </c>
      <c r="O3" s="9">
        <f>(Table2[[#This Row],[P-imf]]-Table2[[#This Row],[P-flower]])/(1-Table2[[#This Row],[P-flower]])</f>
        <v>0.53668319579596879</v>
      </c>
      <c r="P3" s="9">
        <f>(Table2[[#This Row],[P-imfa]]-Table2[[#This Row],[P-flower]])/(1-Table2[[#This Row],[P-flower]])</f>
        <v>0.53668319579596879</v>
      </c>
      <c r="Q3" s="10">
        <f>2*(Table2[[#This Row],[P-im]]*Table2[[#This Row],[R-im]])/(Table2[[#This Row],[R-im]]+Table2[[#This Row],[P-im]])</f>
        <v>0.7073659954426107</v>
      </c>
      <c r="R3" s="10">
        <f>2*(Table2[[#This Row],[R-ima]]*Table2[[#This Row],[P-ima]])/(Table2[[#This Row],[R-ima]]+Table2[[#This Row],[P-ima]])</f>
        <v>0.70420231045716875</v>
      </c>
      <c r="S3" s="10">
        <f>2*(Table2[[#This Row],[R-imf]]*Table2[[#This Row],[P-imf]])/(Table2[[#This Row],[R-imf]]+Table2[[#This Row],[P-imf]])</f>
        <v>0.70088086791610782</v>
      </c>
      <c r="T3" s="10">
        <f>2*(Table2[[#This Row],[R-imfa]]*Table2[[#This Row],[P-imfa]])/(Table2[[#This Row],[R-imfa]]+Table2[[#This Row],[P-imfa]])</f>
        <v>0.70088086791610782</v>
      </c>
      <c r="U3" s="12">
        <f>2*(Table2[[#This Row],[dp-im]]*Table2[[#This Row],[R-im]])/(Table2[[#This Row],[R-im]]+Table2[[#This Row],[dp-im]])</f>
        <v>-3.4131982923077774E-10</v>
      </c>
      <c r="V3" s="12">
        <f>2*(Table2[[#This Row],[R-ima]]*Table2[[#This Row],[dp-ima]])/(Table2[[#This Row],[R-ima]]+Table2[[#This Row],[dp-ima]])</f>
        <v>-1.6826734420002879E-2</v>
      </c>
      <c r="W3" s="12">
        <f>2*(Table2[[#This Row],[R-imf]]*Table2[[#This Row],[dp-imf]])/(Table2[[#This Row],[R-imf]]+Table2[[#This Row],[dp-imf]])</f>
        <v>0.579477758438395</v>
      </c>
      <c r="X3" s="12">
        <f>2*(Table2[[#This Row],[R-imfa]]*Table2[[#This Row],[dp-imfa]])/(Table2[[#This Row],[R-imfa]]+Table2[[#This Row],[dp-imfa]])</f>
        <v>0.579477758438395</v>
      </c>
    </row>
    <row r="4" spans="1:24" x14ac:dyDescent="0.25">
      <c r="A4" s="2" t="s">
        <v>19</v>
      </c>
      <c r="B4" s="2" t="s">
        <v>56</v>
      </c>
      <c r="C4" s="4">
        <v>17</v>
      </c>
      <c r="D4" s="6">
        <f>VLOOKUP(A4,pivot!$A$6:$M$31,6,FALSE)</f>
        <v>1</v>
      </c>
      <c r="E4" s="6">
        <f>VLOOKUP(A4,pivot!$A$6:$M$31,4,FALSE)</f>
        <v>1</v>
      </c>
      <c r="F4" s="6">
        <f>VLOOKUP(A4,pivot!$A$6:$M$31,8,FALSE)</f>
        <v>0.83998779899999998</v>
      </c>
      <c r="G4" s="6">
        <f>VLOOKUP(A4,pivot!$A$6:$M$31,10,FALSE)</f>
        <v>0.82883267100000002</v>
      </c>
      <c r="H4" s="7">
        <f>VLOOKUP(A4,pivot!$A$6:$M$31,3,FALSE)</f>
        <v>0.60156500289116299</v>
      </c>
      <c r="I4" s="7">
        <f>VLOOKUP(A4,pivot!$A$6:$M$31,7,FALSE)</f>
        <v>0.64128347900000005</v>
      </c>
      <c r="J4" s="7">
        <f>VLOOKUP(A4,pivot!$A$6:$M$31,5,FALSE)</f>
        <v>0.71382079899999995</v>
      </c>
      <c r="K4" s="7">
        <f>VLOOKUP(A4,pivot!$A$6:$M$31,9,FALSE)</f>
        <v>0.74186892599999998</v>
      </c>
      <c r="L4" s="7">
        <f>VLOOKUP(A4,pivot!$A$6:$M$31,11,FALSE)</f>
        <v>0.67862668599999998</v>
      </c>
      <c r="M4" s="9">
        <f>(Table2[[#This Row],[P-im]]-Table2[[#This Row],[P-flower]])/(1-Table2[[#This Row],[P-flower]])</f>
        <v>9.9686213302160057E-2</v>
      </c>
      <c r="N4" s="9">
        <f>(Table2[[#This Row],[P-ima]]-Table2[[#This Row],[P-flower]])/(1-Table2[[#This Row],[P-flower]])</f>
        <v>0.28174180712888791</v>
      </c>
      <c r="O4" s="9">
        <f>(Table2[[#This Row],[P-imf]]-Table2[[#This Row],[P-flower]])/(1-Table2[[#This Row],[P-flower]])</f>
        <v>0.35213754847572137</v>
      </c>
      <c r="P4" s="9">
        <f>(Table2[[#This Row],[P-imfa]]-Table2[[#This Row],[P-flower]])/(1-Table2[[#This Row],[P-flower]])</f>
        <v>0.19341092943144933</v>
      </c>
      <c r="Q4" s="10">
        <f>2*(Table2[[#This Row],[P-im]]*Table2[[#This Row],[R-im]])/(Table2[[#This Row],[R-im]]+Table2[[#This Row],[P-im]])</f>
        <v>0.78144145993685465</v>
      </c>
      <c r="R4" s="10">
        <f>2*(Table2[[#This Row],[R-ima]]*Table2[[#This Row],[P-ima]])/(Table2[[#This Row],[R-ima]]+Table2[[#This Row],[P-ima]])</f>
        <v>0.83301684682145105</v>
      </c>
      <c r="S4" s="10">
        <f>2*(Table2[[#This Row],[R-imf]]*Table2[[#This Row],[P-imf]])/(Table2[[#This Row],[R-imf]]+Table2[[#This Row],[P-imf]])</f>
        <v>0.78788532039427772</v>
      </c>
      <c r="T4" s="10">
        <f>2*(Table2[[#This Row],[R-imfa]]*Table2[[#This Row],[P-imfa]])/(Table2[[#This Row],[R-imfa]]+Table2[[#This Row],[P-imfa]])</f>
        <v>0.74624628008363381</v>
      </c>
      <c r="U4" s="12">
        <f>2*(Table2[[#This Row],[dp-im]]*Table2[[#This Row],[R-im]])/(Table2[[#This Row],[R-im]]+Table2[[#This Row],[dp-im]])</f>
        <v>0.18129937812500216</v>
      </c>
      <c r="V4" s="12">
        <f>2*(Table2[[#This Row],[R-ima]]*Table2[[#This Row],[dp-ima]])/(Table2[[#This Row],[R-ima]]+Table2[[#This Row],[dp-ima]])</f>
        <v>0.43962333999230602</v>
      </c>
      <c r="W4" s="12">
        <f>2*(Table2[[#This Row],[R-imf]]*Table2[[#This Row],[dp-imf]])/(Table2[[#This Row],[R-imf]]+Table2[[#This Row],[dp-imf]])</f>
        <v>0.49624185060019621</v>
      </c>
      <c r="X4" s="12">
        <f>2*(Table2[[#This Row],[R-imfa]]*Table2[[#This Row],[dp-imfa]])/(Table2[[#This Row],[R-imfa]]+Table2[[#This Row],[dp-imfa]])</f>
        <v>0.31363423977142435</v>
      </c>
    </row>
    <row r="5" spans="1:24" x14ac:dyDescent="0.25">
      <c r="A5" s="2" t="s">
        <v>22</v>
      </c>
      <c r="B5" s="2" t="s">
        <v>56</v>
      </c>
      <c r="C5" s="4">
        <v>12</v>
      </c>
      <c r="D5" s="6">
        <f>VLOOKUP(A5,pivot!$A$6:$M$31,6,FALSE)</f>
        <v>1</v>
      </c>
      <c r="E5" s="6">
        <f>VLOOKUP(A5,pivot!$A$6:$M$31,4,FALSE)</f>
        <v>1</v>
      </c>
      <c r="F5" s="6">
        <f>VLOOKUP(A5,pivot!$A$6:$M$31,8,FALSE)</f>
        <v>0.97116399399999997</v>
      </c>
      <c r="G5" s="6">
        <f>VLOOKUP(A5,pivot!$A$6:$M$31,10,FALSE)</f>
        <v>0.97116399399999997</v>
      </c>
      <c r="H5" s="7">
        <f>VLOOKUP(A5,pivot!$A$6:$M$31,3,FALSE)</f>
        <v>0.61185085448090004</v>
      </c>
      <c r="I5" s="7">
        <f>VLOOKUP(A5,pivot!$A$6:$M$31,7,FALSE)</f>
        <v>0.66751200700000002</v>
      </c>
      <c r="J5" s="7">
        <f>VLOOKUP(A5,pivot!$A$6:$M$31,5,FALSE)</f>
        <v>0.71447483300000003</v>
      </c>
      <c r="K5" s="7">
        <f>VLOOKUP(A5,pivot!$A$6:$M$31,9,FALSE)</f>
        <v>0.75164705700000001</v>
      </c>
      <c r="L5" s="7">
        <f>VLOOKUP(A5,pivot!$A$6:$M$31,11,FALSE)</f>
        <v>0.75164705700000001</v>
      </c>
      <c r="M5" s="9">
        <f>(Table2[[#This Row],[P-im]]-Table2[[#This Row],[P-flower]])/(1-Table2[[#This Row],[P-flower]])</f>
        <v>0.14340145575912652</v>
      </c>
      <c r="N5" s="9">
        <f>(Table2[[#This Row],[P-ima]]-Table2[[#This Row],[P-flower]])/(1-Table2[[#This Row],[P-flower]])</f>
        <v>0.26439315841299488</v>
      </c>
      <c r="O5" s="9">
        <f>(Table2[[#This Row],[P-imf]]-Table2[[#This Row],[P-flower]])/(1-Table2[[#This Row],[P-flower]])</f>
        <v>0.36016104668255905</v>
      </c>
      <c r="P5" s="9">
        <f>(Table2[[#This Row],[P-imfa]]-Table2[[#This Row],[P-flower]])/(1-Table2[[#This Row],[P-flower]])</f>
        <v>0.36016104668255905</v>
      </c>
      <c r="Q5" s="10">
        <f>2*(Table2[[#This Row],[P-im]]*Table2[[#This Row],[R-im]])/(Table2[[#This Row],[R-im]]+Table2[[#This Row],[P-im]])</f>
        <v>0.80060833648917773</v>
      </c>
      <c r="R5" s="10">
        <f>2*(Table2[[#This Row],[R-ima]]*Table2[[#This Row],[P-ima]])/(Table2[[#This Row],[R-ima]]+Table2[[#This Row],[P-ima]])</f>
        <v>0.83346202492783983</v>
      </c>
      <c r="S5" s="10">
        <f>2*(Table2[[#This Row],[R-imf]]*Table2[[#This Row],[P-imf]])/(Table2[[#This Row],[R-imf]]+Table2[[#This Row],[P-imf]])</f>
        <v>0.84742033379778425</v>
      </c>
      <c r="T5" s="10">
        <f>2*(Table2[[#This Row],[R-imfa]]*Table2[[#This Row],[P-imfa]])/(Table2[[#This Row],[R-imfa]]+Table2[[#This Row],[P-imfa]])</f>
        <v>0.84742033379778425</v>
      </c>
      <c r="U5" s="12">
        <f>2*(Table2[[#This Row],[dp-im]]*Table2[[#This Row],[R-im]])/(Table2[[#This Row],[R-im]]+Table2[[#This Row],[dp-im]])</f>
        <v>0.25083308235587209</v>
      </c>
      <c r="V5" s="12">
        <f>2*(Table2[[#This Row],[R-ima]]*Table2[[#This Row],[dp-ima]])/(Table2[[#This Row],[R-ima]]+Table2[[#This Row],[dp-ima]])</f>
        <v>0.41821352267493822</v>
      </c>
      <c r="W5" s="12">
        <f>2*(Table2[[#This Row],[R-imf]]*Table2[[#This Row],[dp-imf]])/(Table2[[#This Row],[R-imf]]+Table2[[#This Row],[dp-imf]])</f>
        <v>0.52545461084413703</v>
      </c>
      <c r="X5" s="12">
        <f>2*(Table2[[#This Row],[R-imfa]]*Table2[[#This Row],[dp-imfa]])/(Table2[[#This Row],[R-imfa]]+Table2[[#This Row],[dp-imfa]])</f>
        <v>0.52545461084413703</v>
      </c>
    </row>
    <row r="6" spans="1:24" x14ac:dyDescent="0.25">
      <c r="A6" s="2" t="s">
        <v>23</v>
      </c>
      <c r="B6" s="2" t="s">
        <v>56</v>
      </c>
      <c r="C6" s="4" t="s">
        <v>53</v>
      </c>
      <c r="D6" s="6">
        <f>VLOOKUP(A6,pivot!$A$6:$M$31,6,FALSE)</f>
        <v>1</v>
      </c>
      <c r="E6" s="6">
        <f>VLOOKUP(A6,pivot!$A$6:$M$31,4,FALSE)</f>
        <v>1</v>
      </c>
      <c r="F6" s="6">
        <f>VLOOKUP(A6,pivot!$A$6:$M$31,8,FALSE)</f>
        <v>0.87614884599999998</v>
      </c>
      <c r="G6" s="6">
        <f>VLOOKUP(A6,pivot!$A$6:$M$31,10,FALSE)</f>
        <v>0.87614884599999998</v>
      </c>
      <c r="H6" s="7">
        <f>VLOOKUP(A6,pivot!$A$6:$M$31,3,FALSE)</f>
        <v>0.56843399280194196</v>
      </c>
      <c r="I6" s="7">
        <f>VLOOKUP(A6,pivot!$A$6:$M$31,7,FALSE)</f>
        <v>0.56843399299999997</v>
      </c>
      <c r="J6" s="7">
        <f>VLOOKUP(A6,pivot!$A$6:$M$31,5,FALSE)</f>
        <v>0.65187883899999999</v>
      </c>
      <c r="K6" s="7">
        <f>VLOOKUP(A6,pivot!$A$6:$M$31,9,FALSE)</f>
        <v>0.83673144300000002</v>
      </c>
      <c r="L6" s="7">
        <f>VLOOKUP(A6,pivot!$A$6:$M$31,11,FALSE)</f>
        <v>0.83673144300000002</v>
      </c>
      <c r="M6" s="9">
        <f>(Table2[[#This Row],[P-im]]-Table2[[#This Row],[P-flower]])/(1-Table2[[#This Row],[P-flower]])</f>
        <v>4.5892867169796663E-10</v>
      </c>
      <c r="N6" s="9">
        <f>(Table2[[#This Row],[P-ima]]-Table2[[#This Row],[P-flower]])/(1-Table2[[#This Row],[P-flower]])</f>
        <v>0.1933536117448722</v>
      </c>
      <c r="O6" s="9">
        <f>(Table2[[#This Row],[P-imf]]-Table2[[#This Row],[P-flower]])/(1-Table2[[#This Row],[P-flower]])</f>
        <v>0.62168346376485728</v>
      </c>
      <c r="P6" s="9">
        <f>(Table2[[#This Row],[P-imfa]]-Table2[[#This Row],[P-flower]])/(1-Table2[[#This Row],[P-flower]])</f>
        <v>0.62168346376485728</v>
      </c>
      <c r="Q6" s="10">
        <f>2*(Table2[[#This Row],[P-im]]*Table2[[#This Row],[R-im]])/(Table2[[#This Row],[R-im]]+Table2[[#This Row],[P-im]])</f>
        <v>0.72484273553997114</v>
      </c>
      <c r="R6" s="10">
        <f>2*(Table2[[#This Row],[R-ima]]*Table2[[#This Row],[P-ima]])/(Table2[[#This Row],[R-ima]]+Table2[[#This Row],[P-ima]])</f>
        <v>0.78925744868144043</v>
      </c>
      <c r="S6" s="10">
        <f>2*(Table2[[#This Row],[R-imf]]*Table2[[#This Row],[P-imf]])/(Table2[[#This Row],[R-imf]]+Table2[[#This Row],[P-imf]])</f>
        <v>0.85598660093678591</v>
      </c>
      <c r="T6" s="10">
        <f>2*(Table2[[#This Row],[R-imfa]]*Table2[[#This Row],[P-imfa]])/(Table2[[#This Row],[R-imfa]]+Table2[[#This Row],[P-imfa]])</f>
        <v>0.85598660093678591</v>
      </c>
      <c r="U6" s="12">
        <f>2*(Table2[[#This Row],[dp-im]]*Table2[[#This Row],[R-im]])/(Table2[[#This Row],[R-im]]+Table2[[#This Row],[dp-im]])</f>
        <v>9.1785734297470218E-10</v>
      </c>
      <c r="V6" s="12">
        <f>2*(Table2[[#This Row],[R-ima]]*Table2[[#This Row],[dp-ima]])/(Table2[[#This Row],[R-ima]]+Table2[[#This Row],[dp-ima]])</f>
        <v>0.32405082591095286</v>
      </c>
      <c r="W6" s="12">
        <f>2*(Table2[[#This Row],[R-imf]]*Table2[[#This Row],[dp-imf]])/(Table2[[#This Row],[R-imf]]+Table2[[#This Row],[dp-imf]])</f>
        <v>0.72730070756768794</v>
      </c>
      <c r="X6" s="12">
        <f>2*(Table2[[#This Row],[R-imfa]]*Table2[[#This Row],[dp-imfa]])/(Table2[[#This Row],[R-imfa]]+Table2[[#This Row],[dp-imfa]])</f>
        <v>0.72730070756768794</v>
      </c>
    </row>
    <row r="7" spans="1:24" x14ac:dyDescent="0.25">
      <c r="A7" s="2" t="s">
        <v>24</v>
      </c>
      <c r="B7" s="2" t="s">
        <v>56</v>
      </c>
      <c r="C7" s="4" t="s">
        <v>54</v>
      </c>
      <c r="D7" s="6">
        <f>VLOOKUP(A7,pivot!$A$6:$M$31,6,FALSE)</f>
        <v>1</v>
      </c>
      <c r="E7" s="6">
        <f>VLOOKUP(A7,pivot!$A$6:$M$31,4,FALSE)</f>
        <v>1</v>
      </c>
      <c r="F7" s="6">
        <f>VLOOKUP(A7,pivot!$A$6:$M$31,8,FALSE)</f>
        <v>0.62968846499999998</v>
      </c>
      <c r="G7" s="6">
        <f>VLOOKUP(A7,pivot!$A$6:$M$31,10,FALSE)</f>
        <v>0.62968846499999998</v>
      </c>
      <c r="H7" s="7">
        <f>VLOOKUP(A7,pivot!$A$6:$M$31,3,FALSE)</f>
        <v>0.54722836707726996</v>
      </c>
      <c r="I7" s="7">
        <f>VLOOKUP(A7,pivot!$A$6:$M$31,7,FALSE)</f>
        <v>0.54722836699999999</v>
      </c>
      <c r="J7" s="7">
        <f>VLOOKUP(A7,pivot!$A$6:$M$31,5,FALSE)</f>
        <v>0.54345081500000003</v>
      </c>
      <c r="K7" s="7">
        <f>VLOOKUP(A7,pivot!$A$6:$M$31,9,FALSE)</f>
        <v>0.79022329400000002</v>
      </c>
      <c r="L7" s="7">
        <f>VLOOKUP(A7,pivot!$A$6:$M$31,11,FALSE)</f>
        <v>0.79022329400000002</v>
      </c>
      <c r="M7" s="9">
        <f>(Table2[[#This Row],[P-im]]-Table2[[#This Row],[P-flower]])/(1-Table2[[#This Row],[P-flower]])</f>
        <v>-1.7065991458626408E-10</v>
      </c>
      <c r="N7" s="9">
        <f>(Table2[[#This Row],[P-ima]]-Table2[[#This Row],[P-flower]])/(1-Table2[[#This Row],[P-flower]])</f>
        <v>-8.3431730315900923E-3</v>
      </c>
      <c r="O7" s="9">
        <f>(Table2[[#This Row],[P-imf]]-Table2[[#This Row],[P-flower]])/(1-Table2[[#This Row],[P-flower]])</f>
        <v>0.53668319579596879</v>
      </c>
      <c r="P7" s="9">
        <f>(Table2[[#This Row],[P-imfa]]-Table2[[#This Row],[P-flower]])/(1-Table2[[#This Row],[P-flower]])</f>
        <v>0.53668319579596879</v>
      </c>
      <c r="Q7" s="10">
        <f>2*(Table2[[#This Row],[P-im]]*Table2[[#This Row],[R-im]])/(Table2[[#This Row],[R-im]]+Table2[[#This Row],[P-im]])</f>
        <v>0.7073659954426107</v>
      </c>
      <c r="R7" s="10">
        <f>2*(Table2[[#This Row],[R-ima]]*Table2[[#This Row],[P-ima]])/(Table2[[#This Row],[R-ima]]+Table2[[#This Row],[P-ima]])</f>
        <v>0.70420231045716875</v>
      </c>
      <c r="S7" s="10">
        <f>2*(Table2[[#This Row],[R-imf]]*Table2[[#This Row],[P-imf]])/(Table2[[#This Row],[R-imf]]+Table2[[#This Row],[P-imf]])</f>
        <v>0.70088086791610782</v>
      </c>
      <c r="T7" s="10">
        <f>2*(Table2[[#This Row],[R-imfa]]*Table2[[#This Row],[P-imfa]])/(Table2[[#This Row],[R-imfa]]+Table2[[#This Row],[P-imfa]])</f>
        <v>0.70088086791610782</v>
      </c>
      <c r="U7" s="12">
        <f>2*(Table2[[#This Row],[dp-im]]*Table2[[#This Row],[R-im]])/(Table2[[#This Row],[R-im]]+Table2[[#This Row],[dp-im]])</f>
        <v>-3.4131982923077774E-10</v>
      </c>
      <c r="V7" s="12">
        <f>2*(Table2[[#This Row],[R-ima]]*Table2[[#This Row],[dp-ima]])/(Table2[[#This Row],[R-ima]]+Table2[[#This Row],[dp-ima]])</f>
        <v>-1.6826734420002879E-2</v>
      </c>
      <c r="W7" s="12">
        <f>2*(Table2[[#This Row],[R-imf]]*Table2[[#This Row],[dp-imf]])/(Table2[[#This Row],[R-imf]]+Table2[[#This Row],[dp-imf]])</f>
        <v>0.579477758438395</v>
      </c>
      <c r="X7" s="12">
        <f>2*(Table2[[#This Row],[R-imfa]]*Table2[[#This Row],[dp-imfa]])/(Table2[[#This Row],[R-imfa]]+Table2[[#This Row],[dp-imfa]])</f>
        <v>0.579477758438395</v>
      </c>
    </row>
    <row r="8" spans="1:24" x14ac:dyDescent="0.25">
      <c r="A8" s="2" t="s">
        <v>14</v>
      </c>
      <c r="B8" s="2" t="s">
        <v>56</v>
      </c>
      <c r="C8" s="4">
        <v>15.1</v>
      </c>
      <c r="D8" s="6">
        <f>VLOOKUP(A8,pivot!$A$6:$M$31,6,FALSE)</f>
        <v>1</v>
      </c>
      <c r="E8" s="6">
        <f>VLOOKUP(A8,pivot!$A$6:$M$31,4,FALSE)</f>
        <v>1</v>
      </c>
      <c r="F8" s="6">
        <f>VLOOKUP(A8,pivot!$A$6:$M$31,8,FALSE)</f>
        <v>0.98902412900000003</v>
      </c>
      <c r="G8" s="6">
        <f>VLOOKUP(A8,pivot!$A$6:$M$31,10,FALSE)</f>
        <v>0.98946539700000002</v>
      </c>
      <c r="H8" s="7">
        <f>VLOOKUP(A8,pivot!$A$6:$M$31,3,FALSE)</f>
        <v>0.66223915194563199</v>
      </c>
      <c r="I8" s="7">
        <f>VLOOKUP(A8,pivot!$A$6:$M$31,7,FALSE)</f>
        <v>0.66142343800000003</v>
      </c>
      <c r="J8" s="7">
        <f>VLOOKUP(A8,pivot!$A$6:$M$31,5,FALSE)</f>
        <v>0.71040518600000002</v>
      </c>
      <c r="K8" s="7">
        <f>VLOOKUP(A8,pivot!$A$6:$M$31,9,FALSE)</f>
        <v>0.86169749200000001</v>
      </c>
      <c r="L8" s="7">
        <f>VLOOKUP(A8,pivot!$A$6:$M$31,11,FALSE)</f>
        <v>0.85867074899999996</v>
      </c>
      <c r="M8" s="9">
        <f>(Table2[[#This Row],[P-im]]-Table2[[#This Row],[P-flower]])/(1-Table2[[#This Row],[P-flower]])</f>
        <v>-2.4150636473433272E-3</v>
      </c>
      <c r="N8" s="9">
        <f>(Table2[[#This Row],[P-ima]]-Table2[[#This Row],[P-flower]])/(1-Table2[[#This Row],[P-flower]])</f>
        <v>0.1426039587827389</v>
      </c>
      <c r="O8" s="9">
        <f>(Table2[[#This Row],[P-imf]]-Table2[[#This Row],[P-flower]])/(1-Table2[[#This Row],[P-flower]])</f>
        <v>0.5905312625880843</v>
      </c>
      <c r="P8" s="9">
        <f>(Table2[[#This Row],[P-imfa]]-Table2[[#This Row],[P-flower]])/(1-Table2[[#This Row],[P-flower]])</f>
        <v>0.58157006114204557</v>
      </c>
      <c r="Q8" s="10">
        <f>2*(Table2[[#This Row],[P-im]]*Table2[[#This Row],[R-im]])/(Table2[[#This Row],[R-im]]+Table2[[#This Row],[P-im]])</f>
        <v>0.79621296157494081</v>
      </c>
      <c r="R8" s="10">
        <f>2*(Table2[[#This Row],[R-ima]]*Table2[[#This Row],[P-ima]])/(Table2[[#This Row],[R-ima]]+Table2[[#This Row],[P-ima]])</f>
        <v>0.83068642660207648</v>
      </c>
      <c r="S8" s="10">
        <f>2*(Table2[[#This Row],[R-imf]]*Table2[[#This Row],[P-imf]])/(Table2[[#This Row],[R-imf]]+Table2[[#This Row],[P-imf]])</f>
        <v>0.92098087774680459</v>
      </c>
      <c r="T8" s="10">
        <f>2*(Table2[[#This Row],[R-imfa]]*Table2[[#This Row],[P-imfa]])/(Table2[[#This Row],[R-imfa]]+Table2[[#This Row],[P-imfa]])</f>
        <v>0.91943983173582966</v>
      </c>
      <c r="U8" s="12">
        <f>2*(Table2[[#This Row],[dp-im]]*Table2[[#This Row],[R-im]])/(Table2[[#This Row],[R-im]]+Table2[[#This Row],[dp-im]])</f>
        <v>-4.8418205996037158E-3</v>
      </c>
      <c r="V8" s="12">
        <f>2*(Table2[[#This Row],[R-ima]]*Table2[[#This Row],[dp-ima]])/(Table2[[#This Row],[R-ima]]+Table2[[#This Row],[dp-ima]])</f>
        <v>0.24961222598013846</v>
      </c>
      <c r="W8" s="12">
        <f>2*(Table2[[#This Row],[R-imf]]*Table2[[#This Row],[dp-imf]])/(Table2[[#This Row],[R-imf]]+Table2[[#This Row],[dp-imf]])</f>
        <v>0.73951147359415748</v>
      </c>
      <c r="X8" s="12">
        <f>2*(Table2[[#This Row],[R-imfa]]*Table2[[#This Row],[dp-imfa]])/(Table2[[#This Row],[R-imfa]]+Table2[[#This Row],[dp-imfa]])</f>
        <v>0.73256583541629972</v>
      </c>
    </row>
    <row r="9" spans="1:24" x14ac:dyDescent="0.25">
      <c r="A9" s="2" t="s">
        <v>15</v>
      </c>
      <c r="B9" s="2" t="s">
        <v>56</v>
      </c>
      <c r="C9" s="4">
        <v>15.2</v>
      </c>
      <c r="D9" s="6">
        <f>VLOOKUP(A9,pivot!$A$6:$M$31,6,FALSE)</f>
        <v>1</v>
      </c>
      <c r="E9" s="6">
        <f>VLOOKUP(A9,pivot!$A$6:$M$31,4,FALSE)</f>
        <v>1</v>
      </c>
      <c r="F9" s="6">
        <f>VLOOKUP(A9,pivot!$A$6:$M$31,8,FALSE)</f>
        <v>0.99347843700000005</v>
      </c>
      <c r="G9" s="6">
        <f>VLOOKUP(A9,pivot!$A$6:$M$31,10,FALSE)</f>
        <v>0.99354320200000001</v>
      </c>
      <c r="H9" s="7">
        <f>VLOOKUP(A9,pivot!$A$6:$M$31,3,FALSE)</f>
        <v>0.65951993609213899</v>
      </c>
      <c r="I9" s="7">
        <f>VLOOKUP(A9,pivot!$A$6:$M$31,7,FALSE)</f>
        <v>0.65830959099999997</v>
      </c>
      <c r="J9" s="7">
        <f>VLOOKUP(A9,pivot!$A$6:$M$31,5,FALSE)</f>
        <v>0.71885034400000003</v>
      </c>
      <c r="K9" s="7">
        <f>VLOOKUP(A9,pivot!$A$6:$M$31,9,FALSE)</f>
        <v>0.81386966199999999</v>
      </c>
      <c r="L9" s="7">
        <f>VLOOKUP(A9,pivot!$A$6:$M$31,11,FALSE)</f>
        <v>0.81295893900000005</v>
      </c>
      <c r="M9" s="9">
        <f>(Table2[[#This Row],[P-im]]-Table2[[#This Row],[P-flower]])/(1-Table2[[#This Row],[P-flower]])</f>
        <v>-3.5548192697313335E-3</v>
      </c>
      <c r="N9" s="9">
        <f>(Table2[[#This Row],[P-ima]]-Table2[[#This Row],[P-flower]])/(1-Table2[[#This Row],[P-flower]])</f>
        <v>0.17425515969098482</v>
      </c>
      <c r="O9" s="9">
        <f>(Table2[[#This Row],[P-imf]]-Table2[[#This Row],[P-flower]])/(1-Table2[[#This Row],[P-flower]])</f>
        <v>0.45332970199873535</v>
      </c>
      <c r="P9" s="9">
        <f>(Table2[[#This Row],[P-imfa]]-Table2[[#This Row],[P-flower]])/(1-Table2[[#This Row],[P-flower]])</f>
        <v>0.45065488165963202</v>
      </c>
      <c r="Q9" s="10">
        <f>2*(Table2[[#This Row],[P-im]]*Table2[[#This Row],[R-im]])/(Table2[[#This Row],[R-im]]+Table2[[#This Row],[P-im]])</f>
        <v>0.79395258228353327</v>
      </c>
      <c r="R9" s="10">
        <f>2*(Table2[[#This Row],[R-ima]]*Table2[[#This Row],[P-ima]])/(Table2[[#This Row],[R-ima]]+Table2[[#This Row],[P-ima]])</f>
        <v>0.836431567773535</v>
      </c>
      <c r="S9" s="10">
        <f>2*(Table2[[#This Row],[R-imf]]*Table2[[#This Row],[P-imf]])/(Table2[[#This Row],[R-imf]]+Table2[[#This Row],[P-imf]])</f>
        <v>0.89474956171736153</v>
      </c>
      <c r="T9" s="10">
        <f>2*(Table2[[#This Row],[R-imfa]]*Table2[[#This Row],[P-imfa]])/(Table2[[#This Row],[R-imfa]]+Table2[[#This Row],[P-imfa]])</f>
        <v>0.89422515370114108</v>
      </c>
      <c r="U9" s="12">
        <f>2*(Table2[[#This Row],[dp-im]]*Table2[[#This Row],[R-im]])/(Table2[[#This Row],[R-im]]+Table2[[#This Row],[dp-im]])</f>
        <v>-7.135002182711344E-3</v>
      </c>
      <c r="V9" s="12">
        <f>2*(Table2[[#This Row],[R-ima]]*Table2[[#This Row],[dp-ima]])/(Table2[[#This Row],[R-ima]]+Table2[[#This Row],[dp-ima]])</f>
        <v>0.29679266597702925</v>
      </c>
      <c r="W9" s="12">
        <f>2*(Table2[[#This Row],[R-imf]]*Table2[[#This Row],[dp-imf]])/(Table2[[#This Row],[R-imf]]+Table2[[#This Row],[dp-imf]])</f>
        <v>0.62257499339070699</v>
      </c>
      <c r="X9" s="12">
        <f>2*(Table2[[#This Row],[R-imfa]]*Table2[[#This Row],[dp-imfa]])/(Table2[[#This Row],[R-imfa]]+Table2[[#This Row],[dp-imfa]])</f>
        <v>0.6200605016542402</v>
      </c>
    </row>
    <row r="10" spans="1:24" x14ac:dyDescent="0.25">
      <c r="A10" s="2" t="s">
        <v>16</v>
      </c>
      <c r="B10" s="2" t="s">
        <v>56</v>
      </c>
      <c r="C10" s="4">
        <v>15.3</v>
      </c>
      <c r="D10" s="6">
        <f>VLOOKUP(A10,pivot!$A$6:$M$31,6,FALSE)</f>
        <v>1</v>
      </c>
      <c r="E10" s="6">
        <f>VLOOKUP(A10,pivot!$A$6:$M$31,4,FALSE)</f>
        <v>1</v>
      </c>
      <c r="F10" s="6">
        <f>VLOOKUP(A10,pivot!$A$6:$M$31,8,FALSE)</f>
        <v>0.992792224</v>
      </c>
      <c r="G10" s="6">
        <f>VLOOKUP(A10,pivot!$A$6:$M$31,10,FALSE)</f>
        <v>0.99279321399999998</v>
      </c>
      <c r="H10" s="7">
        <f>VLOOKUP(A10,pivot!$A$6:$M$31,3,FALSE)</f>
        <v>0.66300082070366695</v>
      </c>
      <c r="I10" s="7">
        <f>VLOOKUP(A10,pivot!$A$6:$M$31,7,FALSE)</f>
        <v>0.66218558699999996</v>
      </c>
      <c r="J10" s="7">
        <f>VLOOKUP(A10,pivot!$A$6:$M$31,5,FALSE)</f>
        <v>0.70629639899999996</v>
      </c>
      <c r="K10" s="7">
        <f>VLOOKUP(A10,pivot!$A$6:$M$31,9,FALSE)</f>
        <v>0.794726449</v>
      </c>
      <c r="L10" s="7">
        <f>VLOOKUP(A10,pivot!$A$6:$M$31,11,FALSE)</f>
        <v>0.79476634599999996</v>
      </c>
      <c r="M10" s="9">
        <f>(Table2[[#This Row],[P-im]]-Table2[[#This Row],[P-flower]])/(1-Table2[[#This Row],[P-flower]])</f>
        <v>-2.41909700008535E-3</v>
      </c>
      <c r="N10" s="9">
        <f>(Table2[[#This Row],[P-ima]]-Table2[[#This Row],[P-flower]])/(1-Table2[[#This Row],[P-flower]])</f>
        <v>0.12847383897710318</v>
      </c>
      <c r="O10" s="9">
        <f>(Table2[[#This Row],[P-imf]]-Table2[[#This Row],[P-flower]])/(1-Table2[[#This Row],[P-flower]])</f>
        <v>0.39087818721511758</v>
      </c>
      <c r="P10" s="9">
        <f>(Table2[[#This Row],[P-imfa]]-Table2[[#This Row],[P-flower]])/(1-Table2[[#This Row],[P-flower]])</f>
        <v>0.39099657622746847</v>
      </c>
      <c r="Q10" s="10">
        <f>2*(Table2[[#This Row],[P-im]]*Table2[[#This Row],[R-im]])/(Table2[[#This Row],[R-im]]+Table2[[#This Row],[P-im]])</f>
        <v>0.79676492466180915</v>
      </c>
      <c r="R10" s="10">
        <f>2*(Table2[[#This Row],[R-ima]]*Table2[[#This Row],[P-ima]])/(Table2[[#This Row],[R-ima]]+Table2[[#This Row],[P-ima]])</f>
        <v>0.82787070219914349</v>
      </c>
      <c r="S10" s="10">
        <f>2*(Table2[[#This Row],[R-imf]]*Table2[[#This Row],[P-imf]])/(Table2[[#This Row],[R-imf]]+Table2[[#This Row],[P-imf]])</f>
        <v>0.8827860102296482</v>
      </c>
      <c r="T10" s="10">
        <f>2*(Table2[[#This Row],[R-imfa]]*Table2[[#This Row],[P-imfa]])/(Table2[[#This Row],[R-imfa]]+Table2[[#This Row],[P-imfa]])</f>
        <v>0.88281101528653505</v>
      </c>
      <c r="U10" s="12">
        <f>2*(Table2[[#This Row],[dp-im]]*Table2[[#This Row],[R-im]])/(Table2[[#This Row],[R-im]]+Table2[[#This Row],[dp-im]])</f>
        <v>-4.849926442678819E-3</v>
      </c>
      <c r="V10" s="12">
        <f>2*(Table2[[#This Row],[R-ima]]*Table2[[#This Row],[dp-ima]])/(Table2[[#This Row],[R-ima]]+Table2[[#This Row],[dp-ima]])</f>
        <v>0.22769484686247995</v>
      </c>
      <c r="W10" s="12">
        <f>2*(Table2[[#This Row],[R-imf]]*Table2[[#This Row],[dp-imf]])/(Table2[[#This Row],[R-imf]]+Table2[[#This Row],[dp-imf]])</f>
        <v>0.56091511627772117</v>
      </c>
      <c r="X10" s="12">
        <f>2*(Table2[[#This Row],[R-imfa]]*Table2[[#This Row],[dp-imfa]])/(Table2[[#This Row],[R-imfa]]+Table2[[#This Row],[dp-imfa]])</f>
        <v>0.56103716087116851</v>
      </c>
    </row>
    <row r="11" spans="1:24" x14ac:dyDescent="0.25">
      <c r="A11" s="2" t="s">
        <v>17</v>
      </c>
      <c r="B11" s="2" t="s">
        <v>56</v>
      </c>
      <c r="C11" s="4">
        <v>15.4</v>
      </c>
      <c r="D11" s="6">
        <f>VLOOKUP(A11,pivot!$A$6:$M$31,6,FALSE)</f>
        <v>1</v>
      </c>
      <c r="E11" s="6">
        <f>VLOOKUP(A11,pivot!$A$6:$M$31,4,FALSE)</f>
        <v>1</v>
      </c>
      <c r="F11" s="6">
        <f>VLOOKUP(A11,pivot!$A$6:$M$31,8,FALSE)</f>
        <v>0.99001446800000004</v>
      </c>
      <c r="G11" s="6">
        <f>VLOOKUP(A11,pivot!$A$6:$M$31,10,FALSE)</f>
        <v>0.99001454300000002</v>
      </c>
      <c r="H11" s="7">
        <f>VLOOKUP(A11,pivot!$A$6:$M$31,3,FALSE)</f>
        <v>0.66755405740370999</v>
      </c>
      <c r="I11" s="7">
        <f>VLOOKUP(A11,pivot!$A$6:$M$31,7,FALSE)</f>
        <v>0.66615339900000003</v>
      </c>
      <c r="J11" s="7">
        <f>VLOOKUP(A11,pivot!$A$6:$M$31,5,FALSE)</f>
        <v>0.695719325</v>
      </c>
      <c r="K11" s="7">
        <f>VLOOKUP(A11,pivot!$A$6:$M$31,9,FALSE)</f>
        <v>0.83786646399999998</v>
      </c>
      <c r="L11" s="7">
        <f>VLOOKUP(A11,pivot!$A$6:$M$31,11,FALSE)</f>
        <v>0.83705358600000002</v>
      </c>
      <c r="M11" s="9">
        <f>(Table2[[#This Row],[P-im]]-Table2[[#This Row],[P-flower]])/(1-Table2[[#This Row],[P-flower]])</f>
        <v>-4.2131914523344353E-3</v>
      </c>
      <c r="N11" s="9">
        <f>(Table2[[#This Row],[P-ima]]-Table2[[#This Row],[P-flower]])/(1-Table2[[#This Row],[P-flower]])</f>
        <v>8.4721345600818065E-2</v>
      </c>
      <c r="O11" s="9">
        <f>(Table2[[#This Row],[P-imf]]-Table2[[#This Row],[P-flower]])/(1-Table2[[#This Row],[P-flower]])</f>
        <v>0.51230105341700938</v>
      </c>
      <c r="P11" s="9">
        <f>(Table2[[#This Row],[P-imfa]]-Table2[[#This Row],[P-flower]])/(1-Table2[[#This Row],[P-flower]])</f>
        <v>0.50985591002421693</v>
      </c>
      <c r="Q11" s="10">
        <f>2*(Table2[[#This Row],[P-im]]*Table2[[#This Row],[R-im]])/(Table2[[#This Row],[R-im]]+Table2[[#This Row],[P-im]])</f>
        <v>0.79963033343726353</v>
      </c>
      <c r="R11" s="10">
        <f>2*(Table2[[#This Row],[R-ima]]*Table2[[#This Row],[P-ima]])/(Table2[[#This Row],[R-ima]]+Table2[[#This Row],[P-ima]])</f>
        <v>0.82055952862364179</v>
      </c>
      <c r="S11" s="10">
        <f>2*(Table2[[#This Row],[R-imf]]*Table2[[#This Row],[P-imf]])/(Table2[[#This Row],[R-imf]]+Table2[[#This Row],[P-imf]])</f>
        <v>0.90760826604213529</v>
      </c>
      <c r="T11" s="10">
        <f>2*(Table2[[#This Row],[R-imfa]]*Table2[[#This Row],[P-imfa]])/(Table2[[#This Row],[R-imfa]]+Table2[[#This Row],[P-imfa]])</f>
        <v>0.90713116851736308</v>
      </c>
      <c r="U11" s="12">
        <f>2*(Table2[[#This Row],[dp-im]]*Table2[[#This Row],[R-im]])/(Table2[[#This Row],[R-im]]+Table2[[#This Row],[dp-im]])</f>
        <v>-8.4620350785310928E-3</v>
      </c>
      <c r="V11" s="12">
        <f>2*(Table2[[#This Row],[R-ima]]*Table2[[#This Row],[dp-ima]])/(Table2[[#This Row],[R-ima]]+Table2[[#This Row],[dp-ima]])</f>
        <v>0.15620849713046189</v>
      </c>
      <c r="W11" s="12">
        <f>2*(Table2[[#This Row],[R-imf]]*Table2[[#This Row],[dp-imf]])/(Table2[[#This Row],[R-imf]]+Table2[[#This Row],[dp-imf]])</f>
        <v>0.67520497209014296</v>
      </c>
      <c r="X11" s="12">
        <f>2*(Table2[[#This Row],[R-imfa]]*Table2[[#This Row],[dp-imfa]])/(Table2[[#This Row],[R-imfa]]+Table2[[#This Row],[dp-imfa]])</f>
        <v>0.67307781780847498</v>
      </c>
    </row>
    <row r="12" spans="1:24" x14ac:dyDescent="0.25">
      <c r="A12" s="2" t="s">
        <v>18</v>
      </c>
      <c r="B12" s="2" t="s">
        <v>56</v>
      </c>
      <c r="C12" s="4">
        <v>15.5</v>
      </c>
      <c r="D12" s="6">
        <f>VLOOKUP(A12,pivot!$A$6:$M$31,6,FALSE)</f>
        <v>1</v>
      </c>
      <c r="E12" s="6">
        <f>VLOOKUP(A12,pivot!$A$6:$M$31,4,FALSE)</f>
        <v>1</v>
      </c>
      <c r="F12" s="6">
        <f>VLOOKUP(A12,pivot!$A$6:$M$31,8,FALSE)</f>
        <v>0.99138610500000002</v>
      </c>
      <c r="G12" s="6">
        <f>VLOOKUP(A12,pivot!$A$6:$M$31,10,FALSE)</f>
        <v>0.99139488499999995</v>
      </c>
      <c r="H12" s="7">
        <f>VLOOKUP(A12,pivot!$A$6:$M$31,3,FALSE)</f>
        <v>0.66219324619088105</v>
      </c>
      <c r="I12" s="7">
        <f>VLOOKUP(A12,pivot!$A$6:$M$31,7,FALSE)</f>
        <v>0.66219324599999996</v>
      </c>
      <c r="J12" s="7">
        <f>VLOOKUP(A12,pivot!$A$6:$M$31,5,FALSE)</f>
        <v>0.70767103899999995</v>
      </c>
      <c r="K12" s="7">
        <f>VLOOKUP(A12,pivot!$A$6:$M$31,9,FALSE)</f>
        <v>0.86150041899999996</v>
      </c>
      <c r="L12" s="7">
        <f>VLOOKUP(A12,pivot!$A$6:$M$31,11,FALSE)</f>
        <v>0.86117833399999999</v>
      </c>
      <c r="M12" s="9">
        <f>(Table2[[#This Row],[P-im]]-Table2[[#This Row],[P-flower]])/(1-Table2[[#This Row],[P-flower]])</f>
        <v>-5.6506001304187146E-10</v>
      </c>
      <c r="N12" s="9">
        <f>(Table2[[#This Row],[P-ima]]-Table2[[#This Row],[P-flower]])/(1-Table2[[#This Row],[P-flower]])</f>
        <v>0.13462665354173639</v>
      </c>
      <c r="O12" s="9">
        <f>(Table2[[#This Row],[P-imf]]-Table2[[#This Row],[P-flower]])/(1-Table2[[#This Row],[P-flower]])</f>
        <v>0.59000351698634013</v>
      </c>
      <c r="P12" s="9">
        <f>(Table2[[#This Row],[P-imfa]]-Table2[[#This Row],[P-flower]])/(1-Table2[[#This Row],[P-flower]])</f>
        <v>0.58905005765976315</v>
      </c>
      <c r="Q12" s="10">
        <f>2*(Table2[[#This Row],[P-im]]*Table2[[#This Row],[R-im]])/(Table2[[#This Row],[R-im]]+Table2[[#This Row],[P-im]])</f>
        <v>0.79677046888927139</v>
      </c>
      <c r="R12" s="10">
        <f>2*(Table2[[#This Row],[R-ima]]*Table2[[#This Row],[P-ima]])/(Table2[[#This Row],[R-ima]]+Table2[[#This Row],[P-ima]])</f>
        <v>0.8288142421322634</v>
      </c>
      <c r="S12" s="10">
        <f>2*(Table2[[#This Row],[R-imf]]*Table2[[#This Row],[P-imf]])/(Table2[[#This Row],[R-imf]]+Table2[[#This Row],[P-imf]])</f>
        <v>0.92189082686455759</v>
      </c>
      <c r="T12" s="10">
        <f>2*(Table2[[#This Row],[R-imfa]]*Table2[[#This Row],[P-imfa]])/(Table2[[#This Row],[R-imfa]]+Table2[[#This Row],[P-imfa]])</f>
        <v>0.92171017765362784</v>
      </c>
      <c r="U12" s="12">
        <f>2*(Table2[[#This Row],[dp-im]]*Table2[[#This Row],[R-im]])/(Table2[[#This Row],[R-im]]+Table2[[#This Row],[dp-im]])</f>
        <v>-1.1301200267223286E-9</v>
      </c>
      <c r="V12" s="12">
        <f>2*(Table2[[#This Row],[R-ima]]*Table2[[#This Row],[dp-ima]])/(Table2[[#This Row],[R-ima]]+Table2[[#This Row],[dp-ima]])</f>
        <v>0.23730564255916142</v>
      </c>
      <c r="W12" s="12">
        <f>2*(Table2[[#This Row],[R-imf]]*Table2[[#This Row],[dp-imf]])/(Table2[[#This Row],[R-imf]]+Table2[[#This Row],[dp-imf]])</f>
        <v>0.7397560734042069</v>
      </c>
      <c r="X12" s="12">
        <f>2*(Table2[[#This Row],[R-imfa]]*Table2[[#This Row],[dp-imfa]])/(Table2[[#This Row],[R-imfa]]+Table2[[#This Row],[dp-imfa]])</f>
        <v>0.73900861511828475</v>
      </c>
    </row>
    <row r="13" spans="1:24" x14ac:dyDescent="0.25">
      <c r="A13" s="2" t="s">
        <v>12</v>
      </c>
      <c r="B13" s="2" t="s">
        <v>56</v>
      </c>
      <c r="C13" s="4">
        <v>14</v>
      </c>
      <c r="D13" s="6">
        <f>VLOOKUP(A13,pivot!$A$6:$M$31,6,FALSE)</f>
        <v>1</v>
      </c>
      <c r="E13" s="6">
        <f>VLOOKUP(A13,pivot!$A$6:$M$31,4,FALSE)</f>
        <v>1</v>
      </c>
      <c r="F13" s="6">
        <f>VLOOKUP(A13,pivot!$A$6:$M$31,8,FALSE)</f>
        <v>0.99894963800000003</v>
      </c>
      <c r="G13" s="6">
        <f>VLOOKUP(A13,pivot!$A$6:$M$31,10,FALSE)</f>
        <v>0.99894963800000003</v>
      </c>
      <c r="H13" s="7">
        <f>VLOOKUP(A13,pivot!$A$6:$M$31,3,FALSE)</f>
        <v>0.64891733843671595</v>
      </c>
      <c r="I13" s="7">
        <f>VLOOKUP(A13,pivot!$A$6:$M$31,7,FALSE)</f>
        <v>0.64890024000000002</v>
      </c>
      <c r="J13" s="7">
        <f>VLOOKUP(A13,pivot!$A$6:$M$31,5,FALSE)</f>
        <v>0.65733872299999996</v>
      </c>
      <c r="K13" s="7">
        <f>VLOOKUP(A13,pivot!$A$6:$M$31,9,FALSE)</f>
        <v>0.66589885500000001</v>
      </c>
      <c r="L13" s="7">
        <f>VLOOKUP(A13,pivot!$A$6:$M$31,11,FALSE)</f>
        <v>0.66589885500000001</v>
      </c>
      <c r="M13" s="9">
        <f>(Table2[[#This Row],[P-im]]-Table2[[#This Row],[P-flower]])/(1-Table2[[#This Row],[P-flower]])</f>
        <v>-4.8702025442667154E-5</v>
      </c>
      <c r="N13" s="9">
        <f>(Table2[[#This Row],[P-ima]]-Table2[[#This Row],[P-flower]])/(1-Table2[[#This Row],[P-flower]])</f>
        <v>2.3986899625819371E-2</v>
      </c>
      <c r="O13" s="9">
        <f>(Table2[[#This Row],[P-imf]]-Table2[[#This Row],[P-flower]])/(1-Table2[[#This Row],[P-flower]])</f>
        <v>4.8368998023626625E-2</v>
      </c>
      <c r="P13" s="9">
        <f>(Table2[[#This Row],[P-imfa]]-Table2[[#This Row],[P-flower]])/(1-Table2[[#This Row],[P-flower]])</f>
        <v>4.8368998023626625E-2</v>
      </c>
      <c r="Q13" s="10">
        <f>2*(Table2[[#This Row],[P-im]]*Table2[[#This Row],[R-im]])/(Table2[[#This Row],[R-im]]+Table2[[#This Row],[P-im]])</f>
        <v>0.78707034453460933</v>
      </c>
      <c r="R13" s="10">
        <f>2*(Table2[[#This Row],[R-ima]]*Table2[[#This Row],[P-ima]])/(Table2[[#This Row],[R-ima]]+Table2[[#This Row],[P-ima]])</f>
        <v>0.79324608045135248</v>
      </c>
      <c r="S13" s="10">
        <f>2*(Table2[[#This Row],[R-imf]]*Table2[[#This Row],[P-imf]])/(Table2[[#This Row],[R-imf]]+Table2[[#This Row],[P-imf]])</f>
        <v>0.799111057785442</v>
      </c>
      <c r="T13" s="10">
        <f>2*(Table2[[#This Row],[R-imfa]]*Table2[[#This Row],[P-imfa]])/(Table2[[#This Row],[R-imfa]]+Table2[[#This Row],[P-imfa]])</f>
        <v>0.799111057785442</v>
      </c>
      <c r="U13" s="12">
        <f>2*(Table2[[#This Row],[dp-im]]*Table2[[#This Row],[R-im]])/(Table2[[#This Row],[R-im]]+Table2[[#This Row],[dp-im]])</f>
        <v>-9.7408794890941426E-5</v>
      </c>
      <c r="V13" s="12">
        <f>2*(Table2[[#This Row],[R-ima]]*Table2[[#This Row],[dp-ima]])/(Table2[[#This Row],[R-ima]]+Table2[[#This Row],[dp-ima]])</f>
        <v>4.6850012699546355E-2</v>
      </c>
      <c r="W13" s="12">
        <f>2*(Table2[[#This Row],[R-imf]]*Table2[[#This Row],[dp-imf]])/(Table2[[#This Row],[R-imf]]+Table2[[#This Row],[dp-imf]])</f>
        <v>9.2270282231537631E-2</v>
      </c>
      <c r="X13" s="12">
        <f>2*(Table2[[#This Row],[R-imfa]]*Table2[[#This Row],[dp-imfa]])/(Table2[[#This Row],[R-imfa]]+Table2[[#This Row],[dp-imfa]])</f>
        <v>9.2270282231537631E-2</v>
      </c>
    </row>
    <row r="14" spans="1:24" x14ac:dyDescent="0.25">
      <c r="A14" s="2" t="s">
        <v>13</v>
      </c>
      <c r="B14" s="2" t="s">
        <v>56</v>
      </c>
      <c r="C14" s="4"/>
      <c r="D14" s="6">
        <f>VLOOKUP(A14,pivot!$A$6:$M$31,6,FALSE)</f>
        <v>1</v>
      </c>
      <c r="E14" s="6">
        <f>VLOOKUP(A14,pivot!$A$6:$M$31,4,FALSE)</f>
        <v>1</v>
      </c>
      <c r="F14" s="6">
        <f>VLOOKUP(A14,pivot!$A$6:$M$31,8,FALSE)</f>
        <v>0.99945839400000003</v>
      </c>
      <c r="G14" s="6">
        <f>VLOOKUP(A14,pivot!$A$6:$M$31,10,FALSE)</f>
        <v>0.999454854</v>
      </c>
      <c r="H14" s="7">
        <f>VLOOKUP(A14,pivot!$A$6:$M$31,3,FALSE)</f>
        <v>0.64406031381659801</v>
      </c>
      <c r="I14" s="7">
        <f>VLOOKUP(A14,pivot!$A$6:$M$31,7,FALSE)</f>
        <v>0.64516257200000005</v>
      </c>
      <c r="J14" s="7">
        <f>VLOOKUP(A14,pivot!$A$6:$M$31,5,FALSE)</f>
        <v>0.65584997300000003</v>
      </c>
      <c r="K14" s="7">
        <f>VLOOKUP(A14,pivot!$A$6:$M$31,9,FALSE)</f>
        <v>0.66177165699999996</v>
      </c>
      <c r="L14" s="7">
        <f>VLOOKUP(A14,pivot!$A$6:$M$31,11,FALSE)</f>
        <v>0.66218277999999997</v>
      </c>
      <c r="M14" s="9">
        <f>(Table2[[#This Row],[P-im]]-Table2[[#This Row],[P-flower]])/(1-Table2[[#This Row],[P-flower]])</f>
        <v>3.0967555071509706E-3</v>
      </c>
      <c r="N14" s="9">
        <f>(Table2[[#This Row],[P-ima]]-Table2[[#This Row],[P-flower]])/(1-Table2[[#This Row],[P-flower]])</f>
        <v>3.3122631841978042E-2</v>
      </c>
      <c r="O14" s="9">
        <f>(Table2[[#This Row],[P-imf]]-Table2[[#This Row],[P-flower]])/(1-Table2[[#This Row],[P-flower]])</f>
        <v>4.9759394276354951E-2</v>
      </c>
      <c r="P14" s="9">
        <f>(Table2[[#This Row],[P-imfa]]-Table2[[#This Row],[P-flower]])/(1-Table2[[#This Row],[P-flower]])</f>
        <v>5.0914429851084818E-2</v>
      </c>
      <c r="Q14" s="10">
        <f>2*(Table2[[#This Row],[P-im]]*Table2[[#This Row],[R-im]])/(Table2[[#This Row],[R-im]]+Table2[[#This Row],[P-im]])</f>
        <v>0.78431467258057708</v>
      </c>
      <c r="R14" s="10">
        <f>2*(Table2[[#This Row],[R-ima]]*Table2[[#This Row],[P-ima]])/(Table2[[#This Row],[R-ima]]+Table2[[#This Row],[P-ima]])</f>
        <v>0.79216110601102152</v>
      </c>
      <c r="S14" s="10">
        <f>2*(Table2[[#This Row],[R-imf]]*Table2[[#This Row],[P-imf]])/(Table2[[#This Row],[R-imf]]+Table2[[#This Row],[P-imf]])</f>
        <v>0.79629336960500108</v>
      </c>
      <c r="T14" s="10">
        <f>2*(Table2[[#This Row],[R-imfa]]*Table2[[#This Row],[P-imfa]])/(Table2[[#This Row],[R-imfa]]+Table2[[#This Row],[P-imfa]])</f>
        <v>0.79658979811745667</v>
      </c>
      <c r="U14" s="12">
        <f>2*(Table2[[#This Row],[dp-im]]*Table2[[#This Row],[R-im]])/(Table2[[#This Row],[R-im]]+Table2[[#This Row],[dp-im]])</f>
        <v>6.1743904367137468E-3</v>
      </c>
      <c r="V14" s="12">
        <f>2*(Table2[[#This Row],[R-ima]]*Table2[[#This Row],[dp-ima]])/(Table2[[#This Row],[R-ima]]+Table2[[#This Row],[dp-ima]])</f>
        <v>6.4121394345844393E-2</v>
      </c>
      <c r="W14" s="12">
        <f>2*(Table2[[#This Row],[R-imf]]*Table2[[#This Row],[dp-imf]])/(Table2[[#This Row],[R-imf]]+Table2[[#This Row],[dp-imf]])</f>
        <v>9.4799087178189204E-2</v>
      </c>
      <c r="X14" s="12">
        <f>2*(Table2[[#This Row],[R-imfa]]*Table2[[#This Row],[dp-imfa]])/(Table2[[#This Row],[R-imfa]]+Table2[[#This Row],[dp-imfa]])</f>
        <v>9.6892921062462514E-2</v>
      </c>
    </row>
    <row r="15" spans="1:24" x14ac:dyDescent="0.25">
      <c r="A15" s="2" t="s">
        <v>9</v>
      </c>
      <c r="B15" s="2" t="s">
        <v>56</v>
      </c>
      <c r="C15" s="4">
        <v>12</v>
      </c>
      <c r="D15" s="6">
        <f>VLOOKUP(A15,pivot!$A$6:$M$31,6,FALSE)</f>
        <v>1</v>
      </c>
      <c r="E15" s="6">
        <f>VLOOKUP(A15,pivot!$A$6:$M$31,4,FALSE)</f>
        <v>1</v>
      </c>
      <c r="F15" s="6">
        <f>VLOOKUP(A15,pivot!$A$6:$M$31,8,FALSE)</f>
        <v>0.97116399399999997</v>
      </c>
      <c r="G15" s="6">
        <f>VLOOKUP(A15,pivot!$A$6:$M$31,10,FALSE)</f>
        <v>0.97116399399999997</v>
      </c>
      <c r="H15" s="7">
        <f>VLOOKUP(A15,pivot!$A$6:$M$31,3,FALSE)</f>
        <v>0.61185085448090004</v>
      </c>
      <c r="I15" s="7">
        <f>VLOOKUP(A15,pivot!$A$6:$M$31,7,FALSE)</f>
        <v>0.66751200700000002</v>
      </c>
      <c r="J15" s="7">
        <f>VLOOKUP(A15,pivot!$A$6:$M$31,5,FALSE)</f>
        <v>0.71447483300000003</v>
      </c>
      <c r="K15" s="7">
        <f>VLOOKUP(A15,pivot!$A$6:$M$31,9,FALSE)</f>
        <v>0.75164705700000001</v>
      </c>
      <c r="L15" s="7">
        <f>VLOOKUP(A15,pivot!$A$6:$M$31,11,FALSE)</f>
        <v>0.75164705700000001</v>
      </c>
      <c r="M15" s="9">
        <f>(Table2[[#This Row],[P-im]]-Table2[[#This Row],[P-flower]])/(1-Table2[[#This Row],[P-flower]])</f>
        <v>0.14340145575912652</v>
      </c>
      <c r="N15" s="9">
        <f>(Table2[[#This Row],[P-ima]]-Table2[[#This Row],[P-flower]])/(1-Table2[[#This Row],[P-flower]])</f>
        <v>0.26439315841299488</v>
      </c>
      <c r="O15" s="9">
        <f>(Table2[[#This Row],[P-imf]]-Table2[[#This Row],[P-flower]])/(1-Table2[[#This Row],[P-flower]])</f>
        <v>0.36016104668255905</v>
      </c>
      <c r="P15" s="9">
        <f>(Table2[[#This Row],[P-imfa]]-Table2[[#This Row],[P-flower]])/(1-Table2[[#This Row],[P-flower]])</f>
        <v>0.36016104668255905</v>
      </c>
      <c r="Q15" s="10">
        <f>2*(Table2[[#This Row],[P-im]]*Table2[[#This Row],[R-im]])/(Table2[[#This Row],[R-im]]+Table2[[#This Row],[P-im]])</f>
        <v>0.80060833648917773</v>
      </c>
      <c r="R15" s="10">
        <f>2*(Table2[[#This Row],[R-ima]]*Table2[[#This Row],[P-ima]])/(Table2[[#This Row],[R-ima]]+Table2[[#This Row],[P-ima]])</f>
        <v>0.83346202492783983</v>
      </c>
      <c r="S15" s="10">
        <f>2*(Table2[[#This Row],[R-imf]]*Table2[[#This Row],[P-imf]])/(Table2[[#This Row],[R-imf]]+Table2[[#This Row],[P-imf]])</f>
        <v>0.84742033379778425</v>
      </c>
      <c r="T15" s="10">
        <f>2*(Table2[[#This Row],[R-imfa]]*Table2[[#This Row],[P-imfa]])/(Table2[[#This Row],[R-imfa]]+Table2[[#This Row],[P-imfa]])</f>
        <v>0.84742033379778425</v>
      </c>
      <c r="U15" s="12">
        <f>2*(Table2[[#This Row],[dp-im]]*Table2[[#This Row],[R-im]])/(Table2[[#This Row],[R-im]]+Table2[[#This Row],[dp-im]])</f>
        <v>0.25083308235587209</v>
      </c>
      <c r="V15" s="12">
        <f>2*(Table2[[#This Row],[R-ima]]*Table2[[#This Row],[dp-ima]])/(Table2[[#This Row],[R-ima]]+Table2[[#This Row],[dp-ima]])</f>
        <v>0.41821352267493822</v>
      </c>
      <c r="W15" s="12">
        <f>2*(Table2[[#This Row],[R-imf]]*Table2[[#This Row],[dp-imf]])/(Table2[[#This Row],[R-imf]]+Table2[[#This Row],[dp-imf]])</f>
        <v>0.52545461084413703</v>
      </c>
      <c r="X15" s="12">
        <f>2*(Table2[[#This Row],[R-imfa]]*Table2[[#This Row],[dp-imfa]])/(Table2[[#This Row],[R-imfa]]+Table2[[#This Row],[dp-imfa]])</f>
        <v>0.52545461084413703</v>
      </c>
    </row>
    <row r="16" spans="1:24" x14ac:dyDescent="0.25">
      <c r="A16" s="2" t="s">
        <v>4</v>
      </c>
      <c r="B16" s="2" t="s">
        <v>56</v>
      </c>
      <c r="C16" s="4">
        <v>11</v>
      </c>
      <c r="D16" s="6">
        <f>VLOOKUP(A16,pivot!$A$6:$M$31,6,FALSE)</f>
        <v>1</v>
      </c>
      <c r="E16" s="6">
        <f>VLOOKUP(A16,pivot!$A$6:$M$31,4,FALSE)</f>
        <v>1</v>
      </c>
      <c r="F16" s="6">
        <f>VLOOKUP(A16,pivot!$A$6:$M$31,8,FALSE)</f>
        <v>0.98160823900000005</v>
      </c>
      <c r="G16" s="6">
        <f>VLOOKUP(A16,pivot!$A$6:$M$31,10,FALSE)</f>
        <v>0.98154549199999996</v>
      </c>
      <c r="H16" s="7">
        <f>VLOOKUP(A16,pivot!$A$6:$M$31,3,FALSE)</f>
        <v>0.61254078077905005</v>
      </c>
      <c r="I16" s="7">
        <f>VLOOKUP(A16,pivot!$A$6:$M$31,7,FALSE)</f>
        <v>0.61254471499999996</v>
      </c>
      <c r="J16" s="7">
        <f>VLOOKUP(A16,pivot!$A$6:$M$31,5,FALSE)</f>
        <v>0.62884859699999995</v>
      </c>
      <c r="K16" s="7">
        <f>VLOOKUP(A16,pivot!$A$6:$M$31,9,FALSE)</f>
        <v>0.93655989399999995</v>
      </c>
      <c r="L16" s="7">
        <f>VLOOKUP(A16,pivot!$A$6:$M$31,11,FALSE)</f>
        <v>0.93690466500000003</v>
      </c>
      <c r="M16" s="9">
        <f>(Table2[[#This Row],[P-im]]-Table2[[#This Row],[P-flower]])/(1-Table2[[#This Row],[P-flower]])</f>
        <v>1.015389686124554E-5</v>
      </c>
      <c r="N16" s="9">
        <f>(Table2[[#This Row],[P-ima]]-Table2[[#This Row],[P-flower]])/(1-Table2[[#This Row],[P-flower]])</f>
        <v>4.2089116510737386E-2</v>
      </c>
      <c r="O16" s="9">
        <f>(Table2[[#This Row],[P-imf]]-Table2[[#This Row],[P-flower]])/(1-Table2[[#This Row],[P-flower]])</f>
        <v>0.83626636597380044</v>
      </c>
      <c r="P16" s="9">
        <f>(Table2[[#This Row],[P-imfa]]-Table2[[#This Row],[P-flower]])/(1-Table2[[#This Row],[P-flower]])</f>
        <v>0.83715619123255491</v>
      </c>
      <c r="Q16" s="10">
        <f>2*(Table2[[#This Row],[P-im]]*Table2[[#This Row],[R-im]])/(Table2[[#This Row],[R-im]]+Table2[[#This Row],[P-im]])</f>
        <v>0.7597243156137844</v>
      </c>
      <c r="R16" s="10">
        <f>2*(Table2[[#This Row],[R-ima]]*Table2[[#This Row],[P-ima]])/(Table2[[#This Row],[R-ima]]+Table2[[#This Row],[P-ima]])</f>
        <v>0.77213879565996268</v>
      </c>
      <c r="S16" s="10">
        <f>2*(Table2[[#This Row],[R-imf]]*Table2[[#This Row],[P-imf]])/(Table2[[#This Row],[R-imf]]+Table2[[#This Row],[P-imf]])</f>
        <v>0.95855508435491943</v>
      </c>
      <c r="T16" s="10">
        <f>2*(Table2[[#This Row],[R-imfa]]*Table2[[#This Row],[P-imfa]])/(Table2[[#This Row],[R-imfa]]+Table2[[#This Row],[P-imfa]])</f>
        <v>0.95870570002462685</v>
      </c>
      <c r="U16" s="12">
        <f>2*(Table2[[#This Row],[dp-im]]*Table2[[#This Row],[R-im]])/(Table2[[#This Row],[R-im]]+Table2[[#This Row],[dp-im]])</f>
        <v>2.0307587521341887E-5</v>
      </c>
      <c r="V16" s="12">
        <f>2*(Table2[[#This Row],[R-ima]]*Table2[[#This Row],[dp-ima]])/(Table2[[#This Row],[R-ima]]+Table2[[#This Row],[dp-ima]])</f>
        <v>8.0778343893784854E-2</v>
      </c>
      <c r="W16" s="12">
        <f>2*(Table2[[#This Row],[R-imf]]*Table2[[#This Row],[dp-imf]])/(Table2[[#This Row],[R-imf]]+Table2[[#This Row],[dp-imf]])</f>
        <v>0.90312714924614124</v>
      </c>
      <c r="X16" s="12">
        <f>2*(Table2[[#This Row],[R-imfa]]*Table2[[#This Row],[dp-imfa]])/(Table2[[#This Row],[R-imfa]]+Table2[[#This Row],[dp-imfa]])</f>
        <v>0.90361920614017888</v>
      </c>
    </row>
    <row r="17" spans="1:24" x14ac:dyDescent="0.25">
      <c r="A17" s="2" t="s">
        <v>20</v>
      </c>
      <c r="B17" s="2" t="s">
        <v>56</v>
      </c>
      <c r="C17" s="4" t="s">
        <v>57</v>
      </c>
      <c r="D17" s="6">
        <f>VLOOKUP(A17,pivot!$A$6:$M$31,6,FALSE)</f>
        <v>1</v>
      </c>
      <c r="E17" s="6">
        <f>VLOOKUP(A17,pivot!$A$6:$M$31,4,FALSE)</f>
        <v>1</v>
      </c>
      <c r="F17" s="6">
        <f>VLOOKUP(A17,pivot!$A$6:$M$31,8,FALSE)</f>
        <v>0.98649646000000002</v>
      </c>
      <c r="G17" s="6">
        <f>VLOOKUP(A17,pivot!$A$6:$M$31,10,FALSE)</f>
        <v>0.98741214099999997</v>
      </c>
      <c r="H17" s="7">
        <f>VLOOKUP(A17,pivot!$A$6:$M$31,3,FALSE)</f>
        <v>0.59386667145490601</v>
      </c>
      <c r="I17" s="7">
        <f>VLOOKUP(A17,pivot!$A$6:$M$31,7,FALSE)</f>
        <v>0.65768777</v>
      </c>
      <c r="J17" s="7">
        <f>VLOOKUP(A17,pivot!$A$6:$M$31,5,FALSE)</f>
        <v>0.91057085000000004</v>
      </c>
      <c r="K17" s="7">
        <f>VLOOKUP(A17,pivot!$A$6:$M$31,9,FALSE)</f>
        <v>0.94606060599999997</v>
      </c>
      <c r="L17" s="7">
        <f>VLOOKUP(A17,pivot!$A$6:$M$31,11,FALSE)</f>
        <v>0.94378787900000005</v>
      </c>
      <c r="M17" s="9">
        <f>(Table2[[#This Row],[P-im]]-Table2[[#This Row],[P-flower]])/(1-Table2[[#This Row],[P-flower]])</f>
        <v>0.15714321888755745</v>
      </c>
      <c r="N17" s="9">
        <f>(Table2[[#This Row],[P-ima]]-Table2[[#This Row],[P-flower]])/(1-Table2[[#This Row],[P-flower]])</f>
        <v>0.77980346917017318</v>
      </c>
      <c r="O17" s="9">
        <f>(Table2[[#This Row],[P-imf]]-Table2[[#This Row],[P-flower]])/(1-Table2[[#This Row],[P-flower]])</f>
        <v>0.86718796461933068</v>
      </c>
      <c r="P17" s="9">
        <f>(Table2[[#This Row],[P-imfa]]-Table2[[#This Row],[P-flower]])/(1-Table2[[#This Row],[P-flower]])</f>
        <v>0.86159195257042642</v>
      </c>
      <c r="Q17" s="10">
        <f>2*(Table2[[#This Row],[P-im]]*Table2[[#This Row],[R-im]])/(Table2[[#This Row],[R-im]]+Table2[[#This Row],[P-im]])</f>
        <v>0.79350017766011516</v>
      </c>
      <c r="R17" s="10">
        <f>2*(Table2[[#This Row],[R-ima]]*Table2[[#This Row],[P-ima]])/(Table2[[#This Row],[R-ima]]+Table2[[#This Row],[P-ima]])</f>
        <v>0.95319244507472733</v>
      </c>
      <c r="S17" s="10">
        <f>2*(Table2[[#This Row],[R-imf]]*Table2[[#This Row],[P-imf]])/(Table2[[#This Row],[R-imf]]+Table2[[#This Row],[P-imf]])</f>
        <v>0.96585550324386105</v>
      </c>
      <c r="T17" s="10">
        <f>2*(Table2[[#This Row],[R-imfa]]*Table2[[#This Row],[P-imfa]])/(Table2[[#This Row],[R-imfa]]+Table2[[#This Row],[P-imfa]])</f>
        <v>0.96510729142726404</v>
      </c>
      <c r="U17" s="12">
        <f>2*(Table2[[#This Row],[dp-im]]*Table2[[#This Row],[R-im]])/(Table2[[#This Row],[R-im]]+Table2[[#This Row],[dp-im]])</f>
        <v>0.27160547860035889</v>
      </c>
      <c r="V17" s="12">
        <f>2*(Table2[[#This Row],[R-ima]]*Table2[[#This Row],[dp-ima]])/(Table2[[#This Row],[R-ima]]+Table2[[#This Row],[dp-ima]])</f>
        <v>0.87628042385348726</v>
      </c>
      <c r="W17" s="12">
        <f>2*(Table2[[#This Row],[R-imf]]*Table2[[#This Row],[dp-imf]])/(Table2[[#This Row],[R-imf]]+Table2[[#This Row],[dp-imf]])</f>
        <v>0.92300269224871367</v>
      </c>
      <c r="X17" s="12">
        <f>2*(Table2[[#This Row],[R-imfa]]*Table2[[#This Row],[dp-imfa]])/(Table2[[#This Row],[R-imfa]]+Table2[[#This Row],[dp-imfa]])</f>
        <v>0.92022116934651477</v>
      </c>
    </row>
    <row r="18" spans="1:24" x14ac:dyDescent="0.25">
      <c r="A18" s="2" t="s">
        <v>32</v>
      </c>
      <c r="B18" s="2" t="s">
        <v>56</v>
      </c>
      <c r="C18" s="4" t="s">
        <v>57</v>
      </c>
      <c r="D18" s="6">
        <f>VLOOKUP(A18,pivot!$A$6:$M$31,6,FALSE)</f>
        <v>1</v>
      </c>
      <c r="E18" s="6">
        <f>VLOOKUP(A18,pivot!$A$6:$M$31,4,FALSE)</f>
        <v>1</v>
      </c>
      <c r="F18" s="6">
        <f>VLOOKUP(A18,pivot!$A$6:$M$31,8,FALSE)</f>
        <v>0.98649646000000002</v>
      </c>
      <c r="G18" s="6">
        <f>VLOOKUP(A18,pivot!$A$6:$M$31,10,FALSE)</f>
        <v>0.98741214099999997</v>
      </c>
      <c r="H18" s="7">
        <f>VLOOKUP(A18,pivot!$A$6:$M$31,3,FALSE)</f>
        <v>0.59386667145490601</v>
      </c>
      <c r="I18" s="7">
        <f>VLOOKUP(A18,pivot!$A$6:$M$31,7,FALSE)</f>
        <v>0.65768777</v>
      </c>
      <c r="J18" s="7">
        <f>VLOOKUP(A18,pivot!$A$6:$M$31,5,FALSE)</f>
        <v>0.91057085000000004</v>
      </c>
      <c r="K18" s="7">
        <f>VLOOKUP(A18,pivot!$A$6:$M$31,9,FALSE)</f>
        <v>0.94606060599999997</v>
      </c>
      <c r="L18" s="7">
        <f>VLOOKUP(A18,pivot!$A$6:$M$31,11,FALSE)</f>
        <v>0.94378787900000005</v>
      </c>
      <c r="M18" s="9">
        <f>(Table2[[#This Row],[P-im]]-Table2[[#This Row],[P-flower]])/(1-Table2[[#This Row],[P-flower]])</f>
        <v>0.15714321888755745</v>
      </c>
      <c r="N18" s="9">
        <f>(Table2[[#This Row],[P-ima]]-Table2[[#This Row],[P-flower]])/(1-Table2[[#This Row],[P-flower]])</f>
        <v>0.77980346917017318</v>
      </c>
      <c r="O18" s="9">
        <f>(Table2[[#This Row],[P-imf]]-Table2[[#This Row],[P-flower]])/(1-Table2[[#This Row],[P-flower]])</f>
        <v>0.86718796461933068</v>
      </c>
      <c r="P18" s="9">
        <f>(Table2[[#This Row],[P-imfa]]-Table2[[#This Row],[P-flower]])/(1-Table2[[#This Row],[P-flower]])</f>
        <v>0.86159195257042642</v>
      </c>
      <c r="Q18" s="10">
        <f>2*(Table2[[#This Row],[P-im]]*Table2[[#This Row],[R-im]])/(Table2[[#This Row],[R-im]]+Table2[[#This Row],[P-im]])</f>
        <v>0.79350017766011516</v>
      </c>
      <c r="R18" s="10">
        <f>2*(Table2[[#This Row],[R-ima]]*Table2[[#This Row],[P-ima]])/(Table2[[#This Row],[R-ima]]+Table2[[#This Row],[P-ima]])</f>
        <v>0.95319244507472733</v>
      </c>
      <c r="S18" s="10">
        <f>2*(Table2[[#This Row],[R-imf]]*Table2[[#This Row],[P-imf]])/(Table2[[#This Row],[R-imf]]+Table2[[#This Row],[P-imf]])</f>
        <v>0.96585550324386105</v>
      </c>
      <c r="T18" s="10">
        <f>2*(Table2[[#This Row],[R-imfa]]*Table2[[#This Row],[P-imfa]])/(Table2[[#This Row],[R-imfa]]+Table2[[#This Row],[P-imfa]])</f>
        <v>0.96510729142726404</v>
      </c>
      <c r="U18" s="12">
        <f>2*(Table2[[#This Row],[dp-im]]*Table2[[#This Row],[R-im]])/(Table2[[#This Row],[R-im]]+Table2[[#This Row],[dp-im]])</f>
        <v>0.27160547860035889</v>
      </c>
      <c r="V18" s="12">
        <f>2*(Table2[[#This Row],[R-ima]]*Table2[[#This Row],[dp-ima]])/(Table2[[#This Row],[R-ima]]+Table2[[#This Row],[dp-ima]])</f>
        <v>0.87628042385348726</v>
      </c>
      <c r="W18" s="12">
        <f>2*(Table2[[#This Row],[R-imf]]*Table2[[#This Row],[dp-imf]])/(Table2[[#This Row],[R-imf]]+Table2[[#This Row],[dp-imf]])</f>
        <v>0.92300269224871367</v>
      </c>
      <c r="X18" s="12">
        <f>2*(Table2[[#This Row],[R-imfa]]*Table2[[#This Row],[dp-imfa]])/(Table2[[#This Row],[R-imfa]]+Table2[[#This Row],[dp-imfa]])</f>
        <v>0.92022116934651477</v>
      </c>
    </row>
    <row r="19" spans="1:24" x14ac:dyDescent="0.25">
      <c r="A19" s="2" t="s">
        <v>21</v>
      </c>
      <c r="B19" s="2" t="s">
        <v>56</v>
      </c>
      <c r="C19" s="4" t="s">
        <v>58</v>
      </c>
      <c r="D19" s="6">
        <f>VLOOKUP(A19,pivot!$A$6:$M$31,6,FALSE)</f>
        <v>1</v>
      </c>
      <c r="E19" s="6">
        <f>VLOOKUP(A19,pivot!$A$6:$M$31,4,FALSE)</f>
        <v>1</v>
      </c>
      <c r="F19" s="6">
        <f>VLOOKUP(A19,pivot!$A$6:$M$31,8,FALSE)</f>
        <v>0.86185714300000005</v>
      </c>
      <c r="G19" s="6">
        <f>VLOOKUP(A19,pivot!$A$6:$M$31,10,FALSE)</f>
        <v>0.83117460300000001</v>
      </c>
      <c r="H19" s="7">
        <f>VLOOKUP(A19,pivot!$A$6:$M$31,3,FALSE)</f>
        <v>0.57966855887638002</v>
      </c>
      <c r="I19" s="7">
        <f>VLOOKUP(A19,pivot!$A$6:$M$31,7,FALSE)</f>
        <v>0.57966855900000003</v>
      </c>
      <c r="J19" s="7">
        <f>VLOOKUP(A19,pivot!$A$6:$M$31,5,FALSE)</f>
        <v>0.73240629499999998</v>
      </c>
      <c r="K19" s="7">
        <f>VLOOKUP(A19,pivot!$A$6:$M$31,9,FALSE)</f>
        <v>0.89924730799999997</v>
      </c>
      <c r="L19" s="7">
        <f>VLOOKUP(A19,pivot!$A$6:$M$31,11,FALSE)</f>
        <v>0.89968651300000002</v>
      </c>
      <c r="M19" s="9">
        <f>(Table2[[#This Row],[P-im]]-Table2[[#This Row],[P-flower]])/(1-Table2[[#This Row],[P-flower]])</f>
        <v>2.9410125207973801E-10</v>
      </c>
      <c r="N19" s="9">
        <f>(Table2[[#This Row],[P-ima]]-Table2[[#This Row],[P-flower]])/(1-Table2[[#This Row],[P-flower]])</f>
        <v>0.36337452110488117</v>
      </c>
      <c r="O19" s="9">
        <f>(Table2[[#This Row],[P-imf]]-Table2[[#This Row],[P-flower]])/(1-Table2[[#This Row],[P-flower]])</f>
        <v>0.76030179486295302</v>
      </c>
      <c r="P19" s="9">
        <f>(Table2[[#This Row],[P-imfa]]-Table2[[#This Row],[P-flower]])/(1-Table2[[#This Row],[P-flower]])</f>
        <v>0.76134669647399122</v>
      </c>
      <c r="Q19" s="10">
        <f>2*(Table2[[#This Row],[P-im]]*Table2[[#This Row],[R-im]])/(Table2[[#This Row],[R-im]]+Table2[[#This Row],[P-im]])</f>
        <v>0.73391162430548829</v>
      </c>
      <c r="R19" s="10">
        <f>2*(Table2[[#This Row],[R-ima]]*Table2[[#This Row],[P-ima]])/(Table2[[#This Row],[R-ima]]+Table2[[#This Row],[P-ima]])</f>
        <v>0.84553640461113644</v>
      </c>
      <c r="S19" s="10">
        <f>2*(Table2[[#This Row],[R-imf]]*Table2[[#This Row],[P-imf]])/(Table2[[#This Row],[R-imf]]+Table2[[#This Row],[P-imf]])</f>
        <v>0.88015530854316271</v>
      </c>
      <c r="T19" s="10">
        <f>2*(Table2[[#This Row],[R-imfa]]*Table2[[#This Row],[P-imfa]])/(Table2[[#This Row],[R-imfa]]+Table2[[#This Row],[P-imfa]])</f>
        <v>0.86407461968454014</v>
      </c>
      <c r="U19" s="12">
        <f>2*(Table2[[#This Row],[dp-im]]*Table2[[#This Row],[R-im]])/(Table2[[#This Row],[R-im]]+Table2[[#This Row],[dp-im]])</f>
        <v>5.8820250398648495E-10</v>
      </c>
      <c r="V19" s="12">
        <f>2*(Table2[[#This Row],[R-ima]]*Table2[[#This Row],[dp-ima]])/(Table2[[#This Row],[R-ima]]+Table2[[#This Row],[dp-ima]])</f>
        <v>0.53305165305627367</v>
      </c>
      <c r="W19" s="12">
        <f>2*(Table2[[#This Row],[R-imf]]*Table2[[#This Row],[dp-imf]])/(Table2[[#This Row],[R-imf]]+Table2[[#This Row],[dp-imf]])</f>
        <v>0.80790052989704875</v>
      </c>
      <c r="X19" s="12">
        <f>2*(Table2[[#This Row],[R-imfa]]*Table2[[#This Row],[dp-imfa]])/(Table2[[#This Row],[R-imfa]]+Table2[[#This Row],[dp-imfa]])</f>
        <v>0.79472976392359529</v>
      </c>
    </row>
    <row r="20" spans="1:24" x14ac:dyDescent="0.25">
      <c r="A20" s="2" t="s">
        <v>33</v>
      </c>
      <c r="B20" s="2" t="s">
        <v>56</v>
      </c>
      <c r="C20" s="4" t="s">
        <v>58</v>
      </c>
      <c r="D20" s="6">
        <f>VLOOKUP(A20,pivot!$A$6:$M$31,6,FALSE)</f>
        <v>1</v>
      </c>
      <c r="E20" s="6">
        <f>VLOOKUP(A20,pivot!$A$6:$M$31,4,FALSE)</f>
        <v>1</v>
      </c>
      <c r="F20" s="6">
        <f>VLOOKUP(A20,pivot!$A$6:$M$31,8,FALSE)</f>
        <v>0.86185714300000005</v>
      </c>
      <c r="G20" s="6">
        <f>VLOOKUP(A20,pivot!$A$6:$M$31,10,FALSE)</f>
        <v>0.83117460300000001</v>
      </c>
      <c r="H20" s="7">
        <f>VLOOKUP(A20,pivot!$A$6:$M$31,3,FALSE)</f>
        <v>0.57966855887638002</v>
      </c>
      <c r="I20" s="7">
        <f>VLOOKUP(A20,pivot!$A$6:$M$31,7,FALSE)</f>
        <v>0.57966855900000003</v>
      </c>
      <c r="J20" s="7">
        <f>VLOOKUP(A20,pivot!$A$6:$M$31,5,FALSE)</f>
        <v>0.73333793400000002</v>
      </c>
      <c r="K20" s="7">
        <f>VLOOKUP(A20,pivot!$A$6:$M$31,9,FALSE)</f>
        <v>0.89924730799999997</v>
      </c>
      <c r="L20" s="7">
        <f>VLOOKUP(A20,pivot!$A$6:$M$31,11,FALSE)</f>
        <v>0.89968651300000002</v>
      </c>
      <c r="M20" s="9">
        <f>(Table2[[#This Row],[P-im]]-Table2[[#This Row],[P-flower]])/(1-Table2[[#This Row],[P-flower]])</f>
        <v>2.9410125207973801E-10</v>
      </c>
      <c r="N20" s="9">
        <f>(Table2[[#This Row],[P-ima]]-Table2[[#This Row],[P-flower]])/(1-Table2[[#This Row],[P-flower]])</f>
        <v>0.36559096010718278</v>
      </c>
      <c r="O20" s="9">
        <f>(Table2[[#This Row],[P-imf]]-Table2[[#This Row],[P-flower]])/(1-Table2[[#This Row],[P-flower]])</f>
        <v>0.76030179486295302</v>
      </c>
      <c r="P20" s="9">
        <f>(Table2[[#This Row],[P-imfa]]-Table2[[#This Row],[P-flower]])/(1-Table2[[#This Row],[P-flower]])</f>
        <v>0.76134669647399122</v>
      </c>
      <c r="Q20" s="10">
        <f>2*(Table2[[#This Row],[P-im]]*Table2[[#This Row],[R-im]])/(Table2[[#This Row],[R-im]]+Table2[[#This Row],[P-im]])</f>
        <v>0.73391162430548829</v>
      </c>
      <c r="R20" s="10">
        <f>2*(Table2[[#This Row],[R-ima]]*Table2[[#This Row],[P-ima]])/(Table2[[#This Row],[R-ima]]+Table2[[#This Row],[P-ima]])</f>
        <v>0.84615690871968186</v>
      </c>
      <c r="S20" s="10">
        <f>2*(Table2[[#This Row],[R-imf]]*Table2[[#This Row],[P-imf]])/(Table2[[#This Row],[R-imf]]+Table2[[#This Row],[P-imf]])</f>
        <v>0.88015530854316271</v>
      </c>
      <c r="T20" s="10">
        <f>2*(Table2[[#This Row],[R-imfa]]*Table2[[#This Row],[P-imfa]])/(Table2[[#This Row],[R-imfa]]+Table2[[#This Row],[P-imfa]])</f>
        <v>0.86407461968454014</v>
      </c>
      <c r="U20" s="12">
        <f>2*(Table2[[#This Row],[dp-im]]*Table2[[#This Row],[R-im]])/(Table2[[#This Row],[R-im]]+Table2[[#This Row],[dp-im]])</f>
        <v>5.8820250398648495E-10</v>
      </c>
      <c r="V20" s="12">
        <f>2*(Table2[[#This Row],[R-ima]]*Table2[[#This Row],[dp-ima]])/(Table2[[#This Row],[R-ima]]+Table2[[#This Row],[dp-ima]])</f>
        <v>0.53543260139696325</v>
      </c>
      <c r="W20" s="12">
        <f>2*(Table2[[#This Row],[R-imf]]*Table2[[#This Row],[dp-imf]])/(Table2[[#This Row],[R-imf]]+Table2[[#This Row],[dp-imf]])</f>
        <v>0.80790052989704875</v>
      </c>
      <c r="X20" s="12">
        <f>2*(Table2[[#This Row],[R-imfa]]*Table2[[#This Row],[dp-imfa]])/(Table2[[#This Row],[R-imfa]]+Table2[[#This Row],[dp-imfa]])</f>
        <v>0.79472976392359529</v>
      </c>
    </row>
    <row r="21" spans="1:24" x14ac:dyDescent="0.25">
      <c r="A21" s="2" t="s">
        <v>25</v>
      </c>
      <c r="B21" s="2" t="s">
        <v>55</v>
      </c>
      <c r="C21" s="4">
        <v>14</v>
      </c>
      <c r="D21" s="6">
        <f>VLOOKUP(A21,pivot!$A$6:$M$31,6,FALSE)</f>
        <v>1</v>
      </c>
      <c r="E21" s="6">
        <f>VLOOKUP(A21,pivot!$A$6:$M$31,4,FALSE)</f>
        <v>1</v>
      </c>
      <c r="F21" s="6">
        <f>VLOOKUP(A21,pivot!$A$6:$M$31,8,FALSE)</f>
        <v>0.82532424100000001</v>
      </c>
      <c r="G21" s="6">
        <f>VLOOKUP(A21,pivot!$A$6:$M$31,10,FALSE)</f>
        <v>0.906202336</v>
      </c>
      <c r="H21" s="7">
        <f>VLOOKUP(A21,pivot!$A$6:$M$31,3,FALSE)</f>
        <v>0.64984754461120797</v>
      </c>
      <c r="I21" s="7">
        <f>VLOOKUP(A21,pivot!$A$6:$M$31,7,FALSE)</f>
        <v>0.74683995599999997</v>
      </c>
      <c r="J21" s="7">
        <f>VLOOKUP(A21,pivot!$A$6:$M$31,5,FALSE)</f>
        <v>0.76163035800000001</v>
      </c>
      <c r="K21" s="7">
        <f>VLOOKUP(A21,pivot!$A$6:$M$31,9,FALSE)</f>
        <v>0.891851328</v>
      </c>
      <c r="L21" s="7">
        <f>VLOOKUP(A21,pivot!$A$6:$M$31,11,FALSE)</f>
        <v>0.833468184</v>
      </c>
      <c r="M21" s="9">
        <f>(Table2[[#This Row],[P-im]]-Table2[[#This Row],[P-flower]])/(1-Table2[[#This Row],[P-flower]])</f>
        <v>0.27700051762052164</v>
      </c>
      <c r="N21" s="9">
        <f>(Table2[[#This Row],[P-ima]]-Table2[[#This Row],[P-flower]])/(1-Table2[[#This Row],[P-flower]])</f>
        <v>0.31924040990851804</v>
      </c>
      <c r="O21" s="9">
        <f>(Table2[[#This Row],[P-imf]]-Table2[[#This Row],[P-flower]])/(1-Table2[[#This Row],[P-flower]])</f>
        <v>0.69113833035979411</v>
      </c>
      <c r="P21" s="9">
        <f>(Table2[[#This Row],[P-imfa]]-Table2[[#This Row],[P-flower]])/(1-Table2[[#This Row],[P-flower]])</f>
        <v>0.52440197566202618</v>
      </c>
      <c r="Q21" s="10">
        <f>2*(Table2[[#This Row],[P-im]]*Table2[[#This Row],[R-im]])/(Table2[[#This Row],[R-im]]+Table2[[#This Row],[P-im]])</f>
        <v>0.85507542168906048</v>
      </c>
      <c r="R21" s="10">
        <f>2*(Table2[[#This Row],[R-ima]]*Table2[[#This Row],[P-ima]])/(Table2[[#This Row],[R-ima]]+Table2[[#This Row],[P-ima]])</f>
        <v>0.86468804825172063</v>
      </c>
      <c r="S21" s="10">
        <f>2*(Table2[[#This Row],[R-imf]]*Table2[[#This Row],[P-imf]])/(Table2[[#This Row],[R-imf]]+Table2[[#This Row],[P-imf]])</f>
        <v>0.85729908304611102</v>
      </c>
      <c r="T21" s="10">
        <f>2*(Table2[[#This Row],[R-imfa]]*Table2[[#This Row],[P-imfa]])/(Table2[[#This Row],[R-imfa]]+Table2[[#This Row],[P-imfa]])</f>
        <v>0.86831478333320011</v>
      </c>
      <c r="U21" s="12">
        <f>2*(Table2[[#This Row],[dp-im]]*Table2[[#This Row],[R-im]])/(Table2[[#This Row],[R-im]]+Table2[[#This Row],[dp-im]])</f>
        <v>0.43382992222535049</v>
      </c>
      <c r="V21" s="12">
        <f>2*(Table2[[#This Row],[R-ima]]*Table2[[#This Row],[dp-ima]])/(Table2[[#This Row],[R-ima]]+Table2[[#This Row],[dp-ima]])</f>
        <v>0.48397609338036512</v>
      </c>
      <c r="W21" s="12">
        <f>2*(Table2[[#This Row],[R-imf]]*Table2[[#This Row],[dp-imf]])/(Table2[[#This Row],[R-imf]]+Table2[[#This Row],[dp-imf]])</f>
        <v>0.75229448942972799</v>
      </c>
      <c r="X21" s="12">
        <f>2*(Table2[[#This Row],[R-imfa]]*Table2[[#This Row],[dp-imfa]])/(Table2[[#This Row],[R-imfa]]+Table2[[#This Row],[dp-imfa]])</f>
        <v>0.66435462478909468</v>
      </c>
    </row>
    <row r="22" spans="1:24" x14ac:dyDescent="0.25">
      <c r="A22" s="2" t="s">
        <v>26</v>
      </c>
      <c r="B22" s="2" t="s">
        <v>55</v>
      </c>
      <c r="C22" s="4">
        <v>15.1</v>
      </c>
      <c r="D22" s="6">
        <f>VLOOKUP(A22,pivot!$A$6:$M$31,6,FALSE)</f>
        <v>1</v>
      </c>
      <c r="E22" s="6">
        <f>VLOOKUP(A22,pivot!$A$6:$M$31,4,FALSE)</f>
        <v>1</v>
      </c>
      <c r="F22" s="6">
        <f>VLOOKUP(A22,pivot!$A$6:$M$31,8,FALSE)</f>
        <v>0.98915637199999995</v>
      </c>
      <c r="G22" s="6">
        <f>VLOOKUP(A22,pivot!$A$6:$M$31,10,FALSE)</f>
        <v>0.98050754500000004</v>
      </c>
      <c r="H22" s="7">
        <f>VLOOKUP(A22,pivot!$A$6:$M$31,3,FALSE)</f>
        <v>0.61277892799632305</v>
      </c>
      <c r="I22" s="7">
        <f>VLOOKUP(A22,pivot!$A$6:$M$31,7,FALSE)</f>
        <v>0.70027358799999995</v>
      </c>
      <c r="J22" s="7">
        <f>VLOOKUP(A22,pivot!$A$6:$M$31,5,FALSE)</f>
        <v>0.93259562600000001</v>
      </c>
      <c r="K22" s="7">
        <f>VLOOKUP(A22,pivot!$A$6:$M$31,9,FALSE)</f>
        <v>0.95991077599999997</v>
      </c>
      <c r="L22" s="7">
        <f>VLOOKUP(A22,pivot!$A$6:$M$31,11,FALSE)</f>
        <v>0.96129350300000005</v>
      </c>
      <c r="M22" s="9">
        <f>(Table2[[#This Row],[P-im]]-Table2[[#This Row],[P-flower]])/(1-Table2[[#This Row],[P-flower]])</f>
        <v>0.22595531681924083</v>
      </c>
      <c r="N22" s="9">
        <f>(Table2[[#This Row],[P-ima]]-Table2[[#This Row],[P-flower]])/(1-Table2[[#This Row],[P-flower]])</f>
        <v>0.82592792884122812</v>
      </c>
      <c r="O22" s="9">
        <f>(Table2[[#This Row],[P-imf]]-Table2[[#This Row],[P-flower]])/(1-Table2[[#This Row],[P-flower]])</f>
        <v>0.89646941528115143</v>
      </c>
      <c r="P22" s="9">
        <f>(Table2[[#This Row],[P-imfa]]-Table2[[#This Row],[P-flower]])/(1-Table2[[#This Row],[P-flower]])</f>
        <v>0.90004031340620738</v>
      </c>
      <c r="Q22" s="10">
        <f>2*(Table2[[#This Row],[P-im]]*Table2[[#This Row],[R-im]])/(Table2[[#This Row],[R-im]]+Table2[[#This Row],[P-im]])</f>
        <v>0.82371871555532272</v>
      </c>
      <c r="R22" s="10">
        <f>2*(Table2[[#This Row],[R-ima]]*Table2[[#This Row],[P-ima]])/(Table2[[#This Row],[R-ima]]+Table2[[#This Row],[P-ima]])</f>
        <v>0.9651223602634813</v>
      </c>
      <c r="S22" s="10">
        <f>2*(Table2[[#This Row],[R-imf]]*Table2[[#This Row],[P-imf]])/(Table2[[#This Row],[R-imf]]+Table2[[#This Row],[P-imf]])</f>
        <v>0.97431416009056315</v>
      </c>
      <c r="T22" s="10">
        <f>2*(Table2[[#This Row],[R-imfa]]*Table2[[#This Row],[P-imfa]])/(Table2[[#This Row],[R-imfa]]+Table2[[#This Row],[P-imfa]])</f>
        <v>0.97080546291988634</v>
      </c>
      <c r="U22" s="12">
        <f>2*(Table2[[#This Row],[dp-im]]*Table2[[#This Row],[R-im]])/(Table2[[#This Row],[R-im]]+Table2[[#This Row],[dp-im]])</f>
        <v>0.368619171872406</v>
      </c>
      <c r="V22" s="12">
        <f>2*(Table2[[#This Row],[R-ima]]*Table2[[#This Row],[dp-ima]])/(Table2[[#This Row],[R-ima]]+Table2[[#This Row],[dp-ima]])</f>
        <v>0.90466651590720693</v>
      </c>
      <c r="W22" s="12">
        <f>2*(Table2[[#This Row],[R-imf]]*Table2[[#This Row],[dp-imf]])/(Table2[[#This Row],[R-imf]]+Table2[[#This Row],[dp-imf]])</f>
        <v>0.94053490401937179</v>
      </c>
      <c r="X22" s="12">
        <f>2*(Table2[[#This Row],[R-imfa]]*Table2[[#This Row],[dp-imfa]])/(Table2[[#This Row],[R-imfa]]+Table2[[#This Row],[dp-imfa]])</f>
        <v>0.9385523629766912</v>
      </c>
    </row>
    <row r="23" spans="1:24" x14ac:dyDescent="0.25">
      <c r="A23" s="2" t="s">
        <v>27</v>
      </c>
      <c r="B23" s="2" t="s">
        <v>55</v>
      </c>
      <c r="C23" s="4">
        <v>15.2</v>
      </c>
      <c r="D23" s="6">
        <f>VLOOKUP(A23,pivot!$A$6:$M$31,6,FALSE)</f>
        <v>1</v>
      </c>
      <c r="E23" s="6">
        <f>VLOOKUP(A23,pivot!$A$6:$M$31,4,FALSE)</f>
        <v>1</v>
      </c>
      <c r="F23" s="6">
        <f>VLOOKUP(A23,pivot!$A$6:$M$31,8,FALSE)</f>
        <v>0.89433149300000003</v>
      </c>
      <c r="G23" s="6">
        <f>VLOOKUP(A23,pivot!$A$6:$M$31,10,FALSE)</f>
        <v>0.90983245899999998</v>
      </c>
      <c r="H23" s="7">
        <f>VLOOKUP(A23,pivot!$A$6:$M$31,3,FALSE)</f>
        <v>0.641987496594562</v>
      </c>
      <c r="I23" s="7">
        <f>VLOOKUP(A23,pivot!$A$6:$M$31,7,FALSE)</f>
        <v>0.70136963100000005</v>
      </c>
      <c r="J23" s="7">
        <f>VLOOKUP(A23,pivot!$A$6:$M$31,5,FALSE)</f>
        <v>0.88575402199999997</v>
      </c>
      <c r="K23" s="7">
        <f>VLOOKUP(A23,pivot!$A$6:$M$31,9,FALSE)</f>
        <v>0.92830172099999997</v>
      </c>
      <c r="L23" s="7">
        <f>VLOOKUP(A23,pivot!$A$6:$M$31,11,FALSE)</f>
        <v>0.92825081799999998</v>
      </c>
      <c r="M23" s="9">
        <f>(Table2[[#This Row],[P-im]]-Table2[[#This Row],[P-flower]])/(1-Table2[[#This Row],[P-flower]])</f>
        <v>0.165866090822503</v>
      </c>
      <c r="N23" s="9">
        <f>(Table2[[#This Row],[P-ima]]-Table2[[#This Row],[P-flower]])/(1-Table2[[#This Row],[P-flower]])</f>
        <v>0.68088830162833724</v>
      </c>
      <c r="O23" s="9">
        <f>(Table2[[#This Row],[P-imf]]-Table2[[#This Row],[P-flower]])/(1-Table2[[#This Row],[P-flower]])</f>
        <v>0.79973247213993537</v>
      </c>
      <c r="P23" s="9">
        <f>(Table2[[#This Row],[P-imfa]]-Table2[[#This Row],[P-flower]])/(1-Table2[[#This Row],[P-flower]])</f>
        <v>0.79959028995491166</v>
      </c>
      <c r="Q23" s="10">
        <f>2*(Table2[[#This Row],[P-im]]*Table2[[#This Row],[R-im]])/(Table2[[#This Row],[R-im]]+Table2[[#This Row],[P-im]])</f>
        <v>0.82447649025892378</v>
      </c>
      <c r="R23" s="10">
        <f>2*(Table2[[#This Row],[R-ima]]*Table2[[#This Row],[P-ima]])/(Table2[[#This Row],[R-ima]]+Table2[[#This Row],[P-ima]])</f>
        <v>0.93941628830316237</v>
      </c>
      <c r="S23" s="10">
        <f>2*(Table2[[#This Row],[R-imf]]*Table2[[#This Row],[P-imf]])/(Table2[[#This Row],[R-imf]]+Table2[[#This Row],[P-imf]])</f>
        <v>0.91100003853699052</v>
      </c>
      <c r="T23" s="10">
        <f>2*(Table2[[#This Row],[R-imfa]]*Table2[[#This Row],[P-imfa]])/(Table2[[#This Row],[R-imfa]]+Table2[[#This Row],[P-imfa]])</f>
        <v>0.91894935869078298</v>
      </c>
      <c r="U23" s="12">
        <f>2*(Table2[[#This Row],[dp-im]]*Table2[[#This Row],[R-im]])/(Table2[[#This Row],[R-im]]+Table2[[#This Row],[dp-im]])</f>
        <v>0.28453712159256078</v>
      </c>
      <c r="V23" s="12">
        <f>2*(Table2[[#This Row],[R-ima]]*Table2[[#This Row],[dp-ima]])/(Table2[[#This Row],[R-ima]]+Table2[[#This Row],[dp-ima]])</f>
        <v>0.81015294230882096</v>
      </c>
      <c r="W23" s="12">
        <f>2*(Table2[[#This Row],[R-imf]]*Table2[[#This Row],[dp-imf]])/(Table2[[#This Row],[R-imf]]+Table2[[#This Row],[dp-imf]])</f>
        <v>0.84439070841154362</v>
      </c>
      <c r="X23" s="12">
        <f>2*(Table2[[#This Row],[R-imfa]]*Table2[[#This Row],[dp-imfa]])/(Table2[[#This Row],[R-imfa]]+Table2[[#This Row],[dp-imfa]])</f>
        <v>0.8511565674985514</v>
      </c>
    </row>
    <row r="24" spans="1:24" x14ac:dyDescent="0.25">
      <c r="A24" s="2" t="s">
        <v>28</v>
      </c>
      <c r="B24" s="2" t="s">
        <v>55</v>
      </c>
      <c r="C24" s="4">
        <v>15.3</v>
      </c>
      <c r="D24" s="6">
        <f>VLOOKUP(A24,pivot!$A$6:$M$31,6,FALSE)</f>
        <v>1</v>
      </c>
      <c r="E24" s="6">
        <f>VLOOKUP(A24,pivot!$A$6:$M$31,4,FALSE)</f>
        <v>1</v>
      </c>
      <c r="F24" s="6">
        <f>VLOOKUP(A24,pivot!$A$6:$M$31,8,FALSE)</f>
        <v>0.88919409500000002</v>
      </c>
      <c r="G24" s="6">
        <f>VLOOKUP(A24,pivot!$A$6:$M$31,10,FALSE)</f>
        <v>0.87706791500000003</v>
      </c>
      <c r="H24" s="7">
        <f>VLOOKUP(A24,pivot!$A$6:$M$31,3,FALSE)</f>
        <v>0.64856630824371997</v>
      </c>
      <c r="I24" s="7">
        <f>VLOOKUP(A24,pivot!$A$6:$M$31,7,FALSE)</f>
        <v>0.68294469199999996</v>
      </c>
      <c r="J24" s="7">
        <f>VLOOKUP(A24,pivot!$A$6:$M$31,5,FALSE)</f>
        <v>0.83668535200000005</v>
      </c>
      <c r="K24" s="7">
        <f>VLOOKUP(A24,pivot!$A$6:$M$31,9,FALSE)</f>
        <v>0.91035386699999998</v>
      </c>
      <c r="L24" s="7">
        <f>VLOOKUP(A24,pivot!$A$6:$M$31,11,FALSE)</f>
        <v>0.91007707599999998</v>
      </c>
      <c r="M24" s="9">
        <f>(Table2[[#This Row],[P-im]]-Table2[[#This Row],[P-flower]])/(1-Table2[[#This Row],[P-flower]])</f>
        <v>9.7823243936786444E-2</v>
      </c>
      <c r="N24" s="9">
        <f>(Table2[[#This Row],[P-ima]]-Table2[[#This Row],[P-flower]])/(1-Table2[[#This Row],[P-flower]])</f>
        <v>0.53529029278940343</v>
      </c>
      <c r="O24" s="9">
        <f>(Table2[[#This Row],[P-imf]]-Table2[[#This Row],[P-flower]])/(1-Table2[[#This Row],[P-flower]])</f>
        <v>0.74491309426823593</v>
      </c>
      <c r="P24" s="9">
        <f>(Table2[[#This Row],[P-imfa]]-Table2[[#This Row],[P-flower]])/(1-Table2[[#This Row],[P-flower]])</f>
        <v>0.74412548907700704</v>
      </c>
      <c r="Q24" s="10">
        <f>2*(Table2[[#This Row],[P-im]]*Table2[[#This Row],[R-im]])/(Table2[[#This Row],[R-im]]+Table2[[#This Row],[P-im]])</f>
        <v>0.81160681660713774</v>
      </c>
      <c r="R24" s="10">
        <f>2*(Table2[[#This Row],[R-ima]]*Table2[[#This Row],[P-ima]])/(Table2[[#This Row],[R-ima]]+Table2[[#This Row],[P-ima]])</f>
        <v>0.91108185851095091</v>
      </c>
      <c r="S24" s="10">
        <f>2*(Table2[[#This Row],[R-imf]]*Table2[[#This Row],[P-imf]])/(Table2[[#This Row],[R-imf]]+Table2[[#This Row],[P-imf]])</f>
        <v>0.89964957866103845</v>
      </c>
      <c r="T24" s="10">
        <f>2*(Table2[[#This Row],[R-imfa]]*Table2[[#This Row],[P-imfa]])/(Table2[[#This Row],[R-imfa]]+Table2[[#This Row],[P-imfa]])</f>
        <v>0.89326765042156175</v>
      </c>
      <c r="U24" s="12">
        <f>2*(Table2[[#This Row],[dp-im]]*Table2[[#This Row],[R-im]])/(Table2[[#This Row],[R-im]]+Table2[[#This Row],[dp-im]])</f>
        <v>0.17821310393464246</v>
      </c>
      <c r="V24" s="12">
        <f>2*(Table2[[#This Row],[R-ima]]*Table2[[#This Row],[dp-ima]])/(Table2[[#This Row],[R-ima]]+Table2[[#This Row],[dp-ima]])</f>
        <v>0.69731476230056444</v>
      </c>
      <c r="W24" s="12">
        <f>2*(Table2[[#This Row],[R-imf]]*Table2[[#This Row],[dp-imf]])/(Table2[[#This Row],[R-imf]]+Table2[[#This Row],[dp-imf]])</f>
        <v>0.81068405923617348</v>
      </c>
      <c r="X24" s="12">
        <f>2*(Table2[[#This Row],[R-imfa]]*Table2[[#This Row],[dp-imfa]])/(Table2[[#This Row],[R-imfa]]+Table2[[#This Row],[dp-imfa]])</f>
        <v>0.80514587533089288</v>
      </c>
    </row>
    <row r="25" spans="1:24" x14ac:dyDescent="0.25">
      <c r="A25" s="2" t="s">
        <v>29</v>
      </c>
      <c r="B25" s="2" t="s">
        <v>55</v>
      </c>
      <c r="C25" s="4">
        <v>15.4</v>
      </c>
      <c r="D25" s="6">
        <f>VLOOKUP(A25,pivot!$A$6:$M$31,6,FALSE)</f>
        <v>1</v>
      </c>
      <c r="E25" s="6">
        <f>VLOOKUP(A25,pivot!$A$6:$M$31,4,FALSE)</f>
        <v>1</v>
      </c>
      <c r="F25" s="6">
        <f>VLOOKUP(A25,pivot!$A$6:$M$31,8,FALSE)</f>
        <v>0.90245471799999999</v>
      </c>
      <c r="G25" s="6">
        <f>VLOOKUP(A25,pivot!$A$6:$M$31,10,FALSE)</f>
        <v>0.89318425800000001</v>
      </c>
      <c r="H25" s="7">
        <f>VLOOKUP(A25,pivot!$A$6:$M$31,3,FALSE)</f>
        <v>0.63912622100121597</v>
      </c>
      <c r="I25" s="7">
        <f>VLOOKUP(A25,pivot!$A$6:$M$31,7,FALSE)</f>
        <v>0.70435748099999995</v>
      </c>
      <c r="J25" s="7">
        <f>VLOOKUP(A25,pivot!$A$6:$M$31,5,FALSE)</f>
        <v>0.91199076599999995</v>
      </c>
      <c r="K25" s="7">
        <f>VLOOKUP(A25,pivot!$A$6:$M$31,9,FALSE)</f>
        <v>0.93987580100000001</v>
      </c>
      <c r="L25" s="7">
        <f>VLOOKUP(A25,pivot!$A$6:$M$31,11,FALSE)</f>
        <v>0.93417248200000003</v>
      </c>
      <c r="M25" s="9">
        <f>(Table2[[#This Row],[P-im]]-Table2[[#This Row],[P-flower]])/(1-Table2[[#This Row],[P-flower]])</f>
        <v>0.18075921220921895</v>
      </c>
      <c r="N25" s="9">
        <f>(Table2[[#This Row],[P-ima]]-Table2[[#This Row],[P-flower]])/(1-Table2[[#This Row],[P-flower]])</f>
        <v>0.7561218378232557</v>
      </c>
      <c r="O25" s="9">
        <f>(Table2[[#This Row],[P-imf]]-Table2[[#This Row],[P-flower]])/(1-Table2[[#This Row],[P-flower]])</f>
        <v>0.83339271928592362</v>
      </c>
      <c r="P25" s="9">
        <f>(Table2[[#This Row],[P-imfa]]-Table2[[#This Row],[P-flower]])/(1-Table2[[#This Row],[P-flower]])</f>
        <v>0.81758852587563091</v>
      </c>
      <c r="Q25" s="10">
        <f>2*(Table2[[#This Row],[P-im]]*Table2[[#This Row],[R-im]])/(Table2[[#This Row],[R-im]]+Table2[[#This Row],[P-im]])</f>
        <v>0.82653725976164505</v>
      </c>
      <c r="R25" s="10">
        <f>2*(Table2[[#This Row],[R-ima]]*Table2[[#This Row],[P-ima]])/(Table2[[#This Row],[R-ima]]+Table2[[#This Row],[P-ima]])</f>
        <v>0.95396984359703751</v>
      </c>
      <c r="S25" s="10">
        <f>2*(Table2[[#This Row],[R-imf]]*Table2[[#This Row],[P-imf]])/(Table2[[#This Row],[R-imf]]+Table2[[#This Row],[P-imf]])</f>
        <v>0.92078521437822325</v>
      </c>
      <c r="T25" s="10">
        <f>2*(Table2[[#This Row],[R-imfa]]*Table2[[#This Row],[P-imfa]])/(Table2[[#This Row],[R-imfa]]+Table2[[#This Row],[P-imfa]])</f>
        <v>0.91321868020054853</v>
      </c>
      <c r="U25" s="12">
        <f>2*(Table2[[#This Row],[dp-im]]*Table2[[#This Row],[R-im]])/(Table2[[#This Row],[R-im]]+Table2[[#This Row],[dp-im]])</f>
        <v>0.30617455335540533</v>
      </c>
      <c r="V25" s="12">
        <f>2*(Table2[[#This Row],[R-ima]]*Table2[[#This Row],[dp-ima]])/(Table2[[#This Row],[R-ima]]+Table2[[#This Row],[dp-ima]])</f>
        <v>0.86112685525337151</v>
      </c>
      <c r="W25" s="12">
        <f>2*(Table2[[#This Row],[R-imf]]*Table2[[#This Row],[dp-imf]])/(Table2[[#This Row],[R-imf]]+Table2[[#This Row],[dp-imf]])</f>
        <v>0.86654987680527107</v>
      </c>
      <c r="X25" s="12">
        <f>2*(Table2[[#This Row],[R-imfa]]*Table2[[#This Row],[dp-imfa]])/(Table2[[#This Row],[R-imfa]]+Table2[[#This Row],[dp-imfa]])</f>
        <v>0.85371617752673701</v>
      </c>
    </row>
    <row r="26" spans="1:24" x14ac:dyDescent="0.25">
      <c r="A26" s="2" t="s">
        <v>30</v>
      </c>
      <c r="B26" s="2" t="s">
        <v>55</v>
      </c>
      <c r="C26" s="4">
        <v>15.5</v>
      </c>
      <c r="D26" s="6">
        <f>VLOOKUP(A26,pivot!$A$6:$M$31,6,FALSE)</f>
        <v>1</v>
      </c>
      <c r="E26" s="6">
        <f>VLOOKUP(A26,pivot!$A$6:$M$31,4,FALSE)</f>
        <v>1</v>
      </c>
      <c r="F26" s="6">
        <f>VLOOKUP(A26,pivot!$A$6:$M$31,8,FALSE)</f>
        <v>0.96630421799999999</v>
      </c>
      <c r="G26" s="6">
        <f>VLOOKUP(A26,pivot!$A$6:$M$31,10,FALSE)</f>
        <v>0.96766895500000005</v>
      </c>
      <c r="H26" s="7">
        <f>VLOOKUP(A26,pivot!$A$6:$M$31,3,FALSE)</f>
        <v>0.63971985684315602</v>
      </c>
      <c r="I26" s="7">
        <f>VLOOKUP(A26,pivot!$A$6:$M$31,7,FALSE)</f>
        <v>0.701959471</v>
      </c>
      <c r="J26" s="7">
        <f>VLOOKUP(A26,pivot!$A$6:$M$31,5,FALSE)</f>
        <v>0.91080272900000003</v>
      </c>
      <c r="K26" s="7">
        <f>VLOOKUP(A26,pivot!$A$6:$M$31,9,FALSE)</f>
        <v>0.92151951399999998</v>
      </c>
      <c r="L26" s="7">
        <f>VLOOKUP(A26,pivot!$A$6:$M$31,11,FALSE)</f>
        <v>0.92336627199999999</v>
      </c>
      <c r="M26" s="9">
        <f>(Table2[[#This Row],[P-im]]-Table2[[#This Row],[P-flower]])/(1-Table2[[#This Row],[P-flower]])</f>
        <v>0.17275338466197027</v>
      </c>
      <c r="N26" s="9">
        <f>(Table2[[#This Row],[P-ima]]-Table2[[#This Row],[P-flower]])/(1-Table2[[#This Row],[P-flower]])</f>
        <v>0.75242246153663561</v>
      </c>
      <c r="O26" s="9">
        <f>(Table2[[#This Row],[P-imf]]-Table2[[#This Row],[P-flower]])/(1-Table2[[#This Row],[P-flower]])</f>
        <v>0.78216816138591794</v>
      </c>
      <c r="P26" s="9">
        <f>(Table2[[#This Row],[P-imfa]]-Table2[[#This Row],[P-flower]])/(1-Table2[[#This Row],[P-flower]])</f>
        <v>0.78729405587407475</v>
      </c>
      <c r="Q26" s="10">
        <f>2*(Table2[[#This Row],[P-im]]*Table2[[#This Row],[R-im]])/(Table2[[#This Row],[R-im]]+Table2[[#This Row],[P-im]])</f>
        <v>0.82488388585135708</v>
      </c>
      <c r="R26" s="10">
        <f>2*(Table2[[#This Row],[R-ima]]*Table2[[#This Row],[P-ima]])/(Table2[[#This Row],[R-ima]]+Table2[[#This Row],[P-ima]])</f>
        <v>0.95331947686369467</v>
      </c>
      <c r="S26" s="10">
        <f>2*(Table2[[#This Row],[R-imf]]*Table2[[#This Row],[P-imf]])/(Table2[[#This Row],[R-imf]]+Table2[[#This Row],[P-imf]])</f>
        <v>0.9433806538750622</v>
      </c>
      <c r="T26" s="10">
        <f>2*(Table2[[#This Row],[R-imfa]]*Table2[[#This Row],[P-imfa]])/(Table2[[#This Row],[R-imfa]]+Table2[[#This Row],[P-imfa]])</f>
        <v>0.94499865761462698</v>
      </c>
      <c r="U26" s="12">
        <f>2*(Table2[[#This Row],[dp-im]]*Table2[[#This Row],[R-im]])/(Table2[[#This Row],[R-im]]+Table2[[#This Row],[dp-im]])</f>
        <v>0.29461161557297744</v>
      </c>
      <c r="V26" s="12">
        <f>2*(Table2[[#This Row],[R-ima]]*Table2[[#This Row],[dp-ima]])/(Table2[[#This Row],[R-ima]]+Table2[[#This Row],[dp-ima]])</f>
        <v>0.85872268594053924</v>
      </c>
      <c r="W26" s="12">
        <f>2*(Table2[[#This Row],[R-imf]]*Table2[[#This Row],[dp-imf]])/(Table2[[#This Row],[R-imf]]+Table2[[#This Row],[dp-imf]])</f>
        <v>0.86454027234672881</v>
      </c>
      <c r="X26" s="12">
        <f>2*(Table2[[#This Row],[R-imfa]]*Table2[[#This Row],[dp-imfa]])/(Table2[[#This Row],[R-imfa]]+Table2[[#This Row],[dp-imfa]])</f>
        <v>0.86821204960432352</v>
      </c>
    </row>
    <row r="27" spans="1:24" x14ac:dyDescent="0.25">
      <c r="A27" s="2" t="s">
        <v>31</v>
      </c>
      <c r="B27" s="2" t="s">
        <v>55</v>
      </c>
      <c r="C27" s="4">
        <v>17</v>
      </c>
      <c r="D27" s="6">
        <f>VLOOKUP(A27,pivot!$A$6:$M$31,6,FALSE)</f>
        <v>1</v>
      </c>
      <c r="E27" s="6">
        <f>VLOOKUP(A27,pivot!$A$6:$M$31,4,FALSE)</f>
        <v>1</v>
      </c>
      <c r="F27" s="6">
        <f>VLOOKUP(A27,pivot!$A$6:$M$31,8,FALSE)</f>
        <v>0.92314154800000003</v>
      </c>
      <c r="G27" s="6">
        <f>VLOOKUP(A27,pivot!$A$6:$M$31,10,FALSE)</f>
        <v>0.92314154800000003</v>
      </c>
      <c r="H27" s="7">
        <f>VLOOKUP(A27,pivot!$A$6:$M$31,3,FALSE)</f>
        <v>0.59260005878995003</v>
      </c>
      <c r="I27" s="7">
        <f>VLOOKUP(A27,pivot!$A$6:$M$31,7,FALSE)</f>
        <v>0.71349311800000004</v>
      </c>
      <c r="J27" s="7">
        <f>VLOOKUP(A27,pivot!$A$6:$M$31,5,FALSE)</f>
        <v>0.78864099600000004</v>
      </c>
      <c r="K27" s="7">
        <f>VLOOKUP(A27,pivot!$A$6:$M$31,9,FALSE)</f>
        <v>0.72628929799999997</v>
      </c>
      <c r="L27" s="7">
        <f>VLOOKUP(A27,pivot!$A$6:$M$31,11,FALSE)</f>
        <v>0.72628929799999997</v>
      </c>
      <c r="M27" s="9">
        <f>(Table2[[#This Row],[P-im]]-Table2[[#This Row],[P-flower]])/(1-Table2[[#This Row],[P-flower]])</f>
        <v>0.29674294711721411</v>
      </c>
      <c r="N27" s="9">
        <f>(Table2[[#This Row],[P-ima]]-Table2[[#This Row],[P-flower]])/(1-Table2[[#This Row],[P-flower]])</f>
        <v>0.48120020986692758</v>
      </c>
      <c r="O27" s="9">
        <f>(Table2[[#This Row],[P-imf]]-Table2[[#This Row],[P-flower]])/(1-Table2[[#This Row],[P-flower]])</f>
        <v>0.32815232818387069</v>
      </c>
      <c r="P27" s="9">
        <f>(Table2[[#This Row],[P-imfa]]-Table2[[#This Row],[P-flower]])/(1-Table2[[#This Row],[P-flower]])</f>
        <v>0.32815232818387069</v>
      </c>
      <c r="Q27" s="10">
        <f>2*(Table2[[#This Row],[P-im]]*Table2[[#This Row],[R-im]])/(Table2[[#This Row],[R-im]]+Table2[[#This Row],[P-im]])</f>
        <v>0.83279367801931259</v>
      </c>
      <c r="R27" s="10">
        <f>2*(Table2[[#This Row],[R-ima]]*Table2[[#This Row],[P-ima]])/(Table2[[#This Row],[R-ima]]+Table2[[#This Row],[P-ima]])</f>
        <v>0.88183262908953253</v>
      </c>
      <c r="S27" s="10">
        <f>2*(Table2[[#This Row],[R-imf]]*Table2[[#This Row],[P-imf]])/(Table2[[#This Row],[R-imf]]+Table2[[#This Row],[P-imf]])</f>
        <v>0.81296870187372894</v>
      </c>
      <c r="T27" s="10">
        <f>2*(Table2[[#This Row],[R-imfa]]*Table2[[#This Row],[P-imfa]])/(Table2[[#This Row],[R-imfa]]+Table2[[#This Row],[P-imfa]])</f>
        <v>0.81296870187372894</v>
      </c>
      <c r="U27" s="12">
        <f>2*(Table2[[#This Row],[dp-im]]*Table2[[#This Row],[R-im]])/(Table2[[#This Row],[R-im]]+Table2[[#This Row],[dp-im]])</f>
        <v>0.45767427966645602</v>
      </c>
      <c r="V27" s="12">
        <f>2*(Table2[[#This Row],[R-ima]]*Table2[[#This Row],[dp-ima]])/(Table2[[#This Row],[R-ima]]+Table2[[#This Row],[dp-ima]])</f>
        <v>0.64974364256964157</v>
      </c>
      <c r="W27" s="12">
        <f>2*(Table2[[#This Row],[R-imf]]*Table2[[#This Row],[dp-imf]])/(Table2[[#This Row],[R-imf]]+Table2[[#This Row],[dp-imf]])</f>
        <v>0.48418849318327262</v>
      </c>
      <c r="X27" s="12">
        <f>2*(Table2[[#This Row],[R-imfa]]*Table2[[#This Row],[dp-imfa]])/(Table2[[#This Row],[R-imfa]]+Table2[[#This Row],[dp-imfa]])</f>
        <v>0.48418849318327262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4"/>
  <sheetViews>
    <sheetView workbookViewId="0">
      <selection activeCell="G4" sqref="G4:J24"/>
    </sheetView>
  </sheetViews>
  <sheetFormatPr defaultRowHeight="15" x14ac:dyDescent="0.25"/>
  <cols>
    <col min="1" max="1" width="54.28515625" bestFit="1" customWidth="1"/>
  </cols>
  <sheetData>
    <row r="1" spans="1:14" x14ac:dyDescent="0.25">
      <c r="C1">
        <v>2</v>
      </c>
      <c r="D1">
        <v>3</v>
      </c>
      <c r="E1">
        <v>4</v>
      </c>
      <c r="F1">
        <v>5</v>
      </c>
      <c r="G1">
        <v>7</v>
      </c>
      <c r="H1">
        <v>8</v>
      </c>
      <c r="I1">
        <v>9</v>
      </c>
      <c r="J1">
        <v>10</v>
      </c>
      <c r="K1">
        <v>15</v>
      </c>
      <c r="L1">
        <v>16</v>
      </c>
      <c r="M1">
        <v>17</v>
      </c>
      <c r="N1">
        <v>18</v>
      </c>
    </row>
    <row r="2" spans="1:14" x14ac:dyDescent="0.25">
      <c r="C2" s="13" t="s">
        <v>3</v>
      </c>
      <c r="D2" s="13"/>
      <c r="E2" s="13"/>
      <c r="F2" s="13"/>
      <c r="G2" s="13" t="s">
        <v>2</v>
      </c>
      <c r="H2" s="13"/>
      <c r="I2" s="13"/>
      <c r="J2" s="13"/>
      <c r="K2" s="13" t="s">
        <v>71</v>
      </c>
      <c r="L2" s="13"/>
      <c r="M2" s="13"/>
      <c r="N2" s="13"/>
    </row>
    <row r="3" spans="1:14" x14ac:dyDescent="0.25">
      <c r="A3" t="s">
        <v>56</v>
      </c>
      <c r="C3" t="s">
        <v>43</v>
      </c>
      <c r="D3" t="s">
        <v>6</v>
      </c>
      <c r="E3" t="s">
        <v>7</v>
      </c>
      <c r="F3" t="s">
        <v>8</v>
      </c>
      <c r="G3" t="s">
        <v>43</v>
      </c>
      <c r="H3" t="s">
        <v>6</v>
      </c>
      <c r="I3" t="s">
        <v>7</v>
      </c>
      <c r="J3" t="s">
        <v>8</v>
      </c>
      <c r="K3" t="s">
        <v>43</v>
      </c>
      <c r="L3" t="s">
        <v>6</v>
      </c>
      <c r="M3" t="s">
        <v>7</v>
      </c>
      <c r="N3" t="s">
        <v>8</v>
      </c>
    </row>
    <row r="4" spans="1:14" x14ac:dyDescent="0.25">
      <c r="A4" t="str">
        <f>'[1]pivot table'!A8</f>
        <v>BPIC13-BPI_Challenge_2013_closed_problems.xes.gz</v>
      </c>
      <c r="B4" s="4" t="s">
        <v>53</v>
      </c>
      <c r="C4">
        <f>ROUND(VLOOKUP($B4,Table2[[#All],[short  log name]:[dF-imfa]],C$1,FALSE),2)</f>
        <v>1</v>
      </c>
      <c r="D4">
        <f>ROUND(VLOOKUP($B4,Table2[[#All],[short  log name]:[dF-imfa]],D$1,FALSE),2)</f>
        <v>1</v>
      </c>
      <c r="E4">
        <f>ROUND(VLOOKUP($B4,Table2[[#All],[short  log name]:[dF-imfa]],E$1,FALSE),2)</f>
        <v>0.88</v>
      </c>
      <c r="F4">
        <f>ROUND(VLOOKUP($B4,Table2[[#All],[short  log name]:[dF-imfa]],F$1,FALSE),2)</f>
        <v>0.88</v>
      </c>
      <c r="G4">
        <f>ROUND(VLOOKUP($B4,Table2[[#All],[short  log name]:[dF-imfa]],G$1,FALSE),2)</f>
        <v>0.56999999999999995</v>
      </c>
      <c r="H4">
        <f>ROUND(VLOOKUP($B4,Table2[[#All],[short  log name]:[dF-imfa]],H$1,FALSE),2)</f>
        <v>0.65</v>
      </c>
      <c r="I4">
        <f>ROUND(VLOOKUP($B4,Table2[[#All],[short  log name]:[dF-imfa]],I$1,FALSE),2)</f>
        <v>0.84</v>
      </c>
      <c r="J4">
        <f>ROUND(VLOOKUP($B4,Table2[[#All],[short  log name]:[dF-imfa]],J$1,FALSE),2)</f>
        <v>0.84</v>
      </c>
      <c r="K4">
        <f>ROUND(VLOOKUP($B4,Table2[[#All],[short  log name]:[dF-imfa]],K$1,FALSE),2)</f>
        <v>0.72</v>
      </c>
      <c r="L4">
        <f>ROUND(VLOOKUP($B4,Table2[[#All],[short  log name]:[dF-imfa]],L$1,FALSE),2)</f>
        <v>0.79</v>
      </c>
      <c r="M4">
        <f>ROUND(VLOOKUP($B4,Table2[[#All],[short  log name]:[dF-imfa]],M$1,FALSE),2)</f>
        <v>0.86</v>
      </c>
      <c r="N4">
        <f>ROUND(VLOOKUP($B4,Table2[[#All],[short  log name]:[dF-imfa]],N$1,FALSE),2)</f>
        <v>0.86</v>
      </c>
    </row>
    <row r="5" spans="1:14" x14ac:dyDescent="0.25">
      <c r="A5" t="str">
        <f>'[1]pivot table'!A9</f>
        <v>BPIC13-BPI_Challenge_2013_incidents.xes.gz</v>
      </c>
      <c r="B5" s="4" t="s">
        <v>54</v>
      </c>
      <c r="C5">
        <f>ROUND(VLOOKUP($B5,Table2[[#All],[short  log name]:[dF-imfa]],C$1,FALSE),2)</f>
        <v>1</v>
      </c>
      <c r="D5">
        <f>ROUND(VLOOKUP($B5,Table2[[#All],[short  log name]:[dF-imfa]],D$1,FALSE),2)</f>
        <v>1</v>
      </c>
      <c r="E5">
        <f>ROUND(VLOOKUP($B5,Table2[[#All],[short  log name]:[dF-imfa]],E$1,FALSE),2)</f>
        <v>0.63</v>
      </c>
      <c r="F5">
        <f>ROUND(VLOOKUP($B5,Table2[[#All],[short  log name]:[dF-imfa]],F$1,FALSE),2)</f>
        <v>0.63</v>
      </c>
      <c r="G5">
        <f>ROUND(VLOOKUP($B5,Table2[[#All],[short  log name]:[dF-imfa]],G$1,FALSE),2)</f>
        <v>0.55000000000000004</v>
      </c>
      <c r="H5">
        <f>ROUND(VLOOKUP($B5,Table2[[#All],[short  log name]:[dF-imfa]],H$1,FALSE),2)</f>
        <v>0.54</v>
      </c>
      <c r="I5">
        <f>ROUND(VLOOKUP($B5,Table2[[#All],[short  log name]:[dF-imfa]],I$1,FALSE),2)</f>
        <v>0.79</v>
      </c>
      <c r="J5">
        <f>ROUND(VLOOKUP($B5,Table2[[#All],[short  log name]:[dF-imfa]],J$1,FALSE),2)</f>
        <v>0.79</v>
      </c>
      <c r="K5">
        <f>ROUND(VLOOKUP($B5,Table2[[#All],[short  log name]:[dF-imfa]],K$1,FALSE),2)</f>
        <v>0.71</v>
      </c>
      <c r="L5">
        <f>ROUND(VLOOKUP($B5,Table2[[#All],[short  log name]:[dF-imfa]],L$1,FALSE),2)</f>
        <v>0.7</v>
      </c>
      <c r="M5">
        <f>ROUND(VLOOKUP($B5,Table2[[#All],[short  log name]:[dF-imfa]],M$1,FALSE),2)</f>
        <v>0.7</v>
      </c>
      <c r="N5">
        <f>ROUND(VLOOKUP($B5,Table2[[#All],[short  log name]:[dF-imfa]],N$1,FALSE),2)</f>
        <v>0.7</v>
      </c>
    </row>
    <row r="6" spans="1:14" x14ac:dyDescent="0.25">
      <c r="A6" t="str">
        <f>'[1]pivot table'!A10</f>
        <v>Roadfines-Road_Traffic_Fine_Management_Process.xes.gz</v>
      </c>
      <c r="B6" s="4" t="s">
        <v>57</v>
      </c>
      <c r="C6">
        <f>ROUND(VLOOKUP($B6,Table2[[#All],[short  log name]:[dF-imfa]],C$1,FALSE),2)</f>
        <v>1</v>
      </c>
      <c r="D6">
        <f>ROUND(VLOOKUP($B6,Table2[[#All],[short  log name]:[dF-imfa]],D$1,FALSE),2)</f>
        <v>1</v>
      </c>
      <c r="E6">
        <f>ROUND(VLOOKUP($B6,Table2[[#All],[short  log name]:[dF-imfa]],E$1,FALSE),2)</f>
        <v>0.99</v>
      </c>
      <c r="F6">
        <f>ROUND(VLOOKUP($B6,Table2[[#All],[short  log name]:[dF-imfa]],F$1,FALSE),2)</f>
        <v>0.99</v>
      </c>
      <c r="G6">
        <f>ROUND(VLOOKUP($B6,Table2[[#All],[short  log name]:[dF-imfa]],G$1,FALSE),2)</f>
        <v>0.66</v>
      </c>
      <c r="H6">
        <f>ROUND(VLOOKUP($B6,Table2[[#All],[short  log name]:[dF-imfa]],H$1,FALSE),2)</f>
        <v>0.91</v>
      </c>
      <c r="I6">
        <f>ROUND(VLOOKUP($B6,Table2[[#All],[short  log name]:[dF-imfa]],I$1,FALSE),2)</f>
        <v>0.95</v>
      </c>
      <c r="J6">
        <f>ROUND(VLOOKUP($B6,Table2[[#All],[short  log name]:[dF-imfa]],J$1,FALSE),2)</f>
        <v>0.94</v>
      </c>
      <c r="K6">
        <f>ROUND(VLOOKUP($B6,Table2[[#All],[short  log name]:[dF-imfa]],K$1,FALSE),2)</f>
        <v>0.79</v>
      </c>
      <c r="L6">
        <f>ROUND(VLOOKUP($B6,Table2[[#All],[short  log name]:[dF-imfa]],L$1,FALSE),2)</f>
        <v>0.95</v>
      </c>
      <c r="M6">
        <f>ROUND(VLOOKUP($B6,Table2[[#All],[short  log name]:[dF-imfa]],M$1,FALSE),2)</f>
        <v>0.97</v>
      </c>
      <c r="N6">
        <f>ROUND(VLOOKUP($B6,Table2[[#All],[short  log name]:[dF-imfa]],N$1,FALSE),2)</f>
        <v>0.97</v>
      </c>
    </row>
    <row r="7" spans="1:14" x14ac:dyDescent="0.25">
      <c r="A7" t="str">
        <f>'[1]pivot table'!A11</f>
        <v>Sepsis-Sepsis Cases - Event Log.xes.gz</v>
      </c>
      <c r="B7" s="4" t="s">
        <v>58</v>
      </c>
      <c r="C7">
        <f>ROUND(VLOOKUP($B7,Table2[[#All],[short  log name]:[dF-imfa]],C$1,FALSE),2)</f>
        <v>1</v>
      </c>
      <c r="D7">
        <f>ROUND(VLOOKUP($B7,Table2[[#All],[short  log name]:[dF-imfa]],D$1,FALSE),2)</f>
        <v>1</v>
      </c>
      <c r="E7">
        <f>ROUND(VLOOKUP($B7,Table2[[#All],[short  log name]:[dF-imfa]],E$1,FALSE),2)</f>
        <v>0.86</v>
      </c>
      <c r="F7">
        <f>ROUND(VLOOKUP($B7,Table2[[#All],[short  log name]:[dF-imfa]],F$1,FALSE),2)</f>
        <v>0.83</v>
      </c>
      <c r="G7">
        <f>ROUND(VLOOKUP($B7,Table2[[#All],[short  log name]:[dF-imfa]],G$1,FALSE),2)</f>
        <v>0.57999999999999996</v>
      </c>
      <c r="H7">
        <f>ROUND(VLOOKUP($B7,Table2[[#All],[short  log name]:[dF-imfa]],H$1,FALSE),2)</f>
        <v>0.73</v>
      </c>
      <c r="I7">
        <f>ROUND(VLOOKUP($B7,Table2[[#All],[short  log name]:[dF-imfa]],I$1,FALSE),2)</f>
        <v>0.9</v>
      </c>
      <c r="J7">
        <f>ROUND(VLOOKUP($B7,Table2[[#All],[short  log name]:[dF-imfa]],J$1,FALSE),2)</f>
        <v>0.9</v>
      </c>
      <c r="K7">
        <f>ROUND(VLOOKUP($B7,Table2[[#All],[short  log name]:[dF-imfa]],K$1,FALSE),2)</f>
        <v>0.73</v>
      </c>
      <c r="L7">
        <f>ROUND(VLOOKUP($B7,Table2[[#All],[short  log name]:[dF-imfa]],L$1,FALSE),2)</f>
        <v>0.85</v>
      </c>
      <c r="M7">
        <f>ROUND(VLOOKUP($B7,Table2[[#All],[short  log name]:[dF-imfa]],M$1,FALSE),2)</f>
        <v>0.88</v>
      </c>
      <c r="N7">
        <f>ROUND(VLOOKUP($B7,Table2[[#All],[short  log name]:[dF-imfa]],N$1,FALSE),2)</f>
        <v>0.86</v>
      </c>
    </row>
    <row r="8" spans="1:14" x14ac:dyDescent="0.25">
      <c r="A8" t="str">
        <f>'[1]pivot table'!A12</f>
        <v>BPIC12-financial_log.xes.gz</v>
      </c>
      <c r="B8" s="4">
        <v>12</v>
      </c>
      <c r="C8">
        <f>ROUND(VLOOKUP($B8,Table2[[#All],[short  log name]:[dF-imfa]],C$1,FALSE),2)</f>
        <v>1</v>
      </c>
      <c r="D8">
        <f>ROUND(VLOOKUP($B8,Table2[[#All],[short  log name]:[dF-imfa]],D$1,FALSE),2)</f>
        <v>1</v>
      </c>
      <c r="E8">
        <f>ROUND(VLOOKUP($B8,Table2[[#All],[short  log name]:[dF-imfa]],E$1,FALSE),2)</f>
        <v>0.97</v>
      </c>
      <c r="F8">
        <f>ROUND(VLOOKUP($B8,Table2[[#All],[short  log name]:[dF-imfa]],F$1,FALSE),2)</f>
        <v>0.97</v>
      </c>
      <c r="G8">
        <f>ROUND(VLOOKUP($B8,Table2[[#All],[short  log name]:[dF-imfa]],G$1,FALSE),2)</f>
        <v>0.67</v>
      </c>
      <c r="H8">
        <f>ROUND(VLOOKUP($B8,Table2[[#All],[short  log name]:[dF-imfa]],H$1,FALSE),2)</f>
        <v>0.71</v>
      </c>
      <c r="I8">
        <f>ROUND(VLOOKUP($B8,Table2[[#All],[short  log name]:[dF-imfa]],I$1,FALSE),2)</f>
        <v>0.75</v>
      </c>
      <c r="J8">
        <f>ROUND(VLOOKUP($B8,Table2[[#All],[short  log name]:[dF-imfa]],J$1,FALSE),2)</f>
        <v>0.75</v>
      </c>
      <c r="K8">
        <f>ROUND(VLOOKUP($B8,Table2[[#All],[short  log name]:[dF-imfa]],K$1,FALSE),2)</f>
        <v>0.8</v>
      </c>
      <c r="L8">
        <f>ROUND(VLOOKUP($B8,Table2[[#All],[short  log name]:[dF-imfa]],L$1,FALSE),2)</f>
        <v>0.83</v>
      </c>
      <c r="M8">
        <f>ROUND(VLOOKUP($B8,Table2[[#All],[short  log name]:[dF-imfa]],M$1,FALSE),2)</f>
        <v>0.85</v>
      </c>
      <c r="N8">
        <f>ROUND(VLOOKUP($B8,Table2[[#All],[short  log name]:[dF-imfa]],N$1,FALSE),2)</f>
        <v>0.85</v>
      </c>
    </row>
    <row r="9" spans="1:14" x14ac:dyDescent="0.25">
      <c r="A9" t="str">
        <f>'[1]pivot table'!A13</f>
        <v>BPIC17-BPI_Challenge_2017.xes.gz</v>
      </c>
      <c r="B9" s="4">
        <v>17</v>
      </c>
      <c r="C9">
        <f>ROUND(VLOOKUP($B9,Table2[[#All],[short  log name]:[dF-imfa]],C$1,FALSE),2)</f>
        <v>1</v>
      </c>
      <c r="D9">
        <f>ROUND(VLOOKUP($B9,Table2[[#All],[short  log name]:[dF-imfa]],D$1,FALSE),2)</f>
        <v>1</v>
      </c>
      <c r="E9">
        <f>ROUND(VLOOKUP($B9,Table2[[#All],[short  log name]:[dF-imfa]],E$1,FALSE),2)</f>
        <v>0.84</v>
      </c>
      <c r="F9">
        <f>ROUND(VLOOKUP($B9,Table2[[#All],[short  log name]:[dF-imfa]],F$1,FALSE),2)</f>
        <v>0.83</v>
      </c>
      <c r="G9">
        <f>ROUND(VLOOKUP($B9,Table2[[#All],[short  log name]:[dF-imfa]],G$1,FALSE),2)</f>
        <v>0.64</v>
      </c>
      <c r="H9">
        <f>ROUND(VLOOKUP($B9,Table2[[#All],[short  log name]:[dF-imfa]],H$1,FALSE),2)</f>
        <v>0.71</v>
      </c>
      <c r="I9">
        <f>ROUND(VLOOKUP($B9,Table2[[#All],[short  log name]:[dF-imfa]],I$1,FALSE),2)</f>
        <v>0.74</v>
      </c>
      <c r="J9">
        <f>ROUND(VLOOKUP($B9,Table2[[#All],[short  log name]:[dF-imfa]],J$1,FALSE),2)</f>
        <v>0.68</v>
      </c>
      <c r="K9">
        <f>ROUND(VLOOKUP($B9,Table2[[#All],[short  log name]:[dF-imfa]],K$1,FALSE),2)</f>
        <v>0.78</v>
      </c>
      <c r="L9">
        <f>ROUND(VLOOKUP($B9,Table2[[#All],[short  log name]:[dF-imfa]],L$1,FALSE),2)</f>
        <v>0.83</v>
      </c>
      <c r="M9">
        <f>ROUND(VLOOKUP($B9,Table2[[#All],[short  log name]:[dF-imfa]],M$1,FALSE),2)</f>
        <v>0.79</v>
      </c>
      <c r="N9">
        <f>ROUND(VLOOKUP($B9,Table2[[#All],[short  log name]:[dF-imfa]],N$1,FALSE),2)</f>
        <v>0.75</v>
      </c>
    </row>
    <row r="10" spans="1:14" x14ac:dyDescent="0.25">
      <c r="A10" t="str">
        <f>'[1]pivot table'!A14</f>
        <v>BPIC14-Detail Incident Activity.xes.gz</v>
      </c>
      <c r="B10" s="4">
        <v>14</v>
      </c>
      <c r="C10">
        <f>ROUND(VLOOKUP($B10,Table2[[#All],[short  log name]:[dF-imfa]],C$1,FALSE),2)</f>
        <v>1</v>
      </c>
      <c r="D10">
        <f>ROUND(VLOOKUP($B10,Table2[[#All],[short  log name]:[dF-imfa]],D$1,FALSE),2)</f>
        <v>1</v>
      </c>
      <c r="E10">
        <f>ROUND(VLOOKUP($B10,Table2[[#All],[short  log name]:[dF-imfa]],E$1,FALSE),2)</f>
        <v>1</v>
      </c>
      <c r="F10">
        <f>ROUND(VLOOKUP($B10,Table2[[#All],[short  log name]:[dF-imfa]],F$1,FALSE),2)</f>
        <v>1</v>
      </c>
      <c r="G10">
        <f>ROUND(VLOOKUP($B10,Table2[[#All],[short  log name]:[dF-imfa]],G$1,FALSE),2)</f>
        <v>0.65</v>
      </c>
      <c r="H10">
        <f>ROUND(VLOOKUP($B10,Table2[[#All],[short  log name]:[dF-imfa]],H$1,FALSE),2)</f>
        <v>0.66</v>
      </c>
      <c r="I10">
        <f>ROUND(VLOOKUP($B10,Table2[[#All],[short  log name]:[dF-imfa]],I$1,FALSE),2)</f>
        <v>0.67</v>
      </c>
      <c r="J10">
        <f>ROUND(VLOOKUP($B10,Table2[[#All],[short  log name]:[dF-imfa]],J$1,FALSE),2)</f>
        <v>0.67</v>
      </c>
      <c r="K10">
        <f>ROUND(VLOOKUP($B10,Table2[[#All],[short  log name]:[dF-imfa]],K$1,FALSE),2)</f>
        <v>0.79</v>
      </c>
      <c r="L10">
        <f>ROUND(VLOOKUP($B10,Table2[[#All],[short  log name]:[dF-imfa]],L$1,FALSE),2)</f>
        <v>0.79</v>
      </c>
      <c r="M10">
        <f>ROUND(VLOOKUP($B10,Table2[[#All],[short  log name]:[dF-imfa]],M$1,FALSE),2)</f>
        <v>0.8</v>
      </c>
      <c r="N10">
        <f>ROUND(VLOOKUP($B10,Table2[[#All],[short  log name]:[dF-imfa]],N$1,FALSE),2)</f>
        <v>0.8</v>
      </c>
    </row>
    <row r="11" spans="1:14" x14ac:dyDescent="0.25">
      <c r="A11" t="str">
        <f>'[1]pivot table'!A15</f>
        <v>BPIC15-BPIC15_4.xes</v>
      </c>
      <c r="B11" s="4">
        <v>15.4</v>
      </c>
      <c r="C11">
        <f>ROUND(VLOOKUP($B11,Table2[[#All],[short  log name]:[dF-imfa]],C$1,FALSE),2)</f>
        <v>1</v>
      </c>
      <c r="D11">
        <f>ROUND(VLOOKUP($B11,Table2[[#All],[short  log name]:[dF-imfa]],D$1,FALSE),2)</f>
        <v>1</v>
      </c>
      <c r="E11">
        <f>ROUND(VLOOKUP($B11,Table2[[#All],[short  log name]:[dF-imfa]],E$1,FALSE),2)</f>
        <v>0.99</v>
      </c>
      <c r="F11">
        <f>ROUND(VLOOKUP($B11,Table2[[#All],[short  log name]:[dF-imfa]],F$1,FALSE),2)</f>
        <v>0.99</v>
      </c>
      <c r="G11">
        <f>ROUND(VLOOKUP($B11,Table2[[#All],[short  log name]:[dF-imfa]],G$1,FALSE),2)</f>
        <v>0.67</v>
      </c>
      <c r="H11">
        <f>ROUND(VLOOKUP($B11,Table2[[#All],[short  log name]:[dF-imfa]],H$1,FALSE),2)</f>
        <v>0.7</v>
      </c>
      <c r="I11">
        <f>ROUND(VLOOKUP($B11,Table2[[#All],[short  log name]:[dF-imfa]],I$1,FALSE),2)</f>
        <v>0.84</v>
      </c>
      <c r="J11">
        <f>ROUND(VLOOKUP($B11,Table2[[#All],[short  log name]:[dF-imfa]],J$1,FALSE),2)</f>
        <v>0.84</v>
      </c>
      <c r="K11">
        <f>ROUND(VLOOKUP($B11,Table2[[#All],[short  log name]:[dF-imfa]],K$1,FALSE),2)</f>
        <v>0.8</v>
      </c>
      <c r="L11">
        <f>ROUND(VLOOKUP($B11,Table2[[#All],[short  log name]:[dF-imfa]],L$1,FALSE),2)</f>
        <v>0.82</v>
      </c>
      <c r="M11">
        <f>ROUND(VLOOKUP($B11,Table2[[#All],[short  log name]:[dF-imfa]],M$1,FALSE),2)</f>
        <v>0.91</v>
      </c>
      <c r="N11">
        <f>ROUND(VLOOKUP($B11,Table2[[#All],[short  log name]:[dF-imfa]],N$1,FALSE),2)</f>
        <v>0.91</v>
      </c>
    </row>
    <row r="12" spans="1:14" x14ac:dyDescent="0.25">
      <c r="A12" t="str">
        <f>'[1]pivot table'!A16</f>
        <v>BPIC15-BPIC15_3.xes</v>
      </c>
      <c r="B12" s="4">
        <v>15.3</v>
      </c>
      <c r="C12">
        <f>ROUND(VLOOKUP($B12,Table2[[#All],[short  log name]:[dF-imfa]],C$1,FALSE),2)</f>
        <v>1</v>
      </c>
      <c r="D12">
        <f>ROUND(VLOOKUP($B12,Table2[[#All],[short  log name]:[dF-imfa]],D$1,FALSE),2)</f>
        <v>1</v>
      </c>
      <c r="E12">
        <f>ROUND(VLOOKUP($B12,Table2[[#All],[short  log name]:[dF-imfa]],E$1,FALSE),2)</f>
        <v>0.99</v>
      </c>
      <c r="F12">
        <f>ROUND(VLOOKUP($B12,Table2[[#All],[short  log name]:[dF-imfa]],F$1,FALSE),2)</f>
        <v>0.99</v>
      </c>
      <c r="G12">
        <f>ROUND(VLOOKUP($B12,Table2[[#All],[short  log name]:[dF-imfa]],G$1,FALSE),2)</f>
        <v>0.66</v>
      </c>
      <c r="H12">
        <f>ROUND(VLOOKUP($B12,Table2[[#All],[short  log name]:[dF-imfa]],H$1,FALSE),2)</f>
        <v>0.71</v>
      </c>
      <c r="I12">
        <f>ROUND(VLOOKUP($B12,Table2[[#All],[short  log name]:[dF-imfa]],I$1,FALSE),2)</f>
        <v>0.79</v>
      </c>
      <c r="J12">
        <f>ROUND(VLOOKUP($B12,Table2[[#All],[short  log name]:[dF-imfa]],J$1,FALSE),2)</f>
        <v>0.79</v>
      </c>
      <c r="K12">
        <f>ROUND(VLOOKUP($B12,Table2[[#All],[short  log name]:[dF-imfa]],K$1,FALSE),2)</f>
        <v>0.8</v>
      </c>
      <c r="L12">
        <f>ROUND(VLOOKUP($B12,Table2[[#All],[short  log name]:[dF-imfa]],L$1,FALSE),2)</f>
        <v>0.83</v>
      </c>
      <c r="M12">
        <f>ROUND(VLOOKUP($B12,Table2[[#All],[short  log name]:[dF-imfa]],M$1,FALSE),2)</f>
        <v>0.88</v>
      </c>
      <c r="N12">
        <f>ROUND(VLOOKUP($B12,Table2[[#All],[short  log name]:[dF-imfa]],N$1,FALSE),2)</f>
        <v>0.88</v>
      </c>
    </row>
    <row r="13" spans="1:14" x14ac:dyDescent="0.25">
      <c r="A13" t="str">
        <f>'[1]pivot table'!A17</f>
        <v>BPIC15-BPIC15_5.xes</v>
      </c>
      <c r="B13" s="4">
        <v>15.5</v>
      </c>
      <c r="C13">
        <f>ROUND(VLOOKUP($B13,Table2[[#All],[short  log name]:[dF-imfa]],C$1,FALSE),2)</f>
        <v>1</v>
      </c>
      <c r="D13">
        <f>ROUND(VLOOKUP($B13,Table2[[#All],[short  log name]:[dF-imfa]],D$1,FALSE),2)</f>
        <v>1</v>
      </c>
      <c r="E13">
        <f>ROUND(VLOOKUP($B13,Table2[[#All],[short  log name]:[dF-imfa]],E$1,FALSE),2)</f>
        <v>0.99</v>
      </c>
      <c r="F13">
        <f>ROUND(VLOOKUP($B13,Table2[[#All],[short  log name]:[dF-imfa]],F$1,FALSE),2)</f>
        <v>0.99</v>
      </c>
      <c r="G13">
        <f>ROUND(VLOOKUP($B13,Table2[[#All],[short  log name]:[dF-imfa]],G$1,FALSE),2)</f>
        <v>0.66</v>
      </c>
      <c r="H13">
        <f>ROUND(VLOOKUP($B13,Table2[[#All],[short  log name]:[dF-imfa]],H$1,FALSE),2)</f>
        <v>0.71</v>
      </c>
      <c r="I13">
        <f>ROUND(VLOOKUP($B13,Table2[[#All],[short  log name]:[dF-imfa]],I$1,FALSE),2)</f>
        <v>0.86</v>
      </c>
      <c r="J13">
        <f>ROUND(VLOOKUP($B13,Table2[[#All],[short  log name]:[dF-imfa]],J$1,FALSE),2)</f>
        <v>0.86</v>
      </c>
      <c r="K13">
        <f>ROUND(VLOOKUP($B13,Table2[[#All],[short  log name]:[dF-imfa]],K$1,FALSE),2)</f>
        <v>0.8</v>
      </c>
      <c r="L13">
        <f>ROUND(VLOOKUP($B13,Table2[[#All],[short  log name]:[dF-imfa]],L$1,FALSE),2)</f>
        <v>0.83</v>
      </c>
      <c r="M13">
        <f>ROUND(VLOOKUP($B13,Table2[[#All],[short  log name]:[dF-imfa]],M$1,FALSE),2)</f>
        <v>0.92</v>
      </c>
      <c r="N13">
        <f>ROUND(VLOOKUP($B13,Table2[[#All],[short  log name]:[dF-imfa]],N$1,FALSE),2)</f>
        <v>0.92</v>
      </c>
    </row>
    <row r="14" spans="1:14" x14ac:dyDescent="0.25">
      <c r="A14" t="str">
        <f>'[1]pivot table'!A18</f>
        <v>BPIC15-BPIC15_1.xes</v>
      </c>
      <c r="B14" s="4">
        <v>15.1</v>
      </c>
      <c r="C14">
        <f>ROUND(VLOOKUP($B14,Table2[[#All],[short  log name]:[dF-imfa]],C$1,FALSE),2)</f>
        <v>1</v>
      </c>
      <c r="D14">
        <f>ROUND(VLOOKUP($B14,Table2[[#All],[short  log name]:[dF-imfa]],D$1,FALSE),2)</f>
        <v>1</v>
      </c>
      <c r="E14">
        <f>ROUND(VLOOKUP($B14,Table2[[#All],[short  log name]:[dF-imfa]],E$1,FALSE),2)</f>
        <v>0.99</v>
      </c>
      <c r="F14">
        <f>ROUND(VLOOKUP($B14,Table2[[#All],[short  log name]:[dF-imfa]],F$1,FALSE),2)</f>
        <v>0.99</v>
      </c>
      <c r="G14">
        <f>ROUND(VLOOKUP($B14,Table2[[#All],[short  log name]:[dF-imfa]],G$1,FALSE),2)</f>
        <v>0.66</v>
      </c>
      <c r="H14">
        <f>ROUND(VLOOKUP($B14,Table2[[#All],[short  log name]:[dF-imfa]],H$1,FALSE),2)</f>
        <v>0.71</v>
      </c>
      <c r="I14">
        <f>ROUND(VLOOKUP($B14,Table2[[#All],[short  log name]:[dF-imfa]],I$1,FALSE),2)</f>
        <v>0.86</v>
      </c>
      <c r="J14">
        <f>ROUND(VLOOKUP($B14,Table2[[#All],[short  log name]:[dF-imfa]],J$1,FALSE),2)</f>
        <v>0.86</v>
      </c>
      <c r="K14">
        <f>ROUND(VLOOKUP($B14,Table2[[#All],[short  log name]:[dF-imfa]],K$1,FALSE),2)</f>
        <v>0.8</v>
      </c>
      <c r="L14">
        <f>ROUND(VLOOKUP($B14,Table2[[#All],[short  log name]:[dF-imfa]],L$1,FALSE),2)</f>
        <v>0.83</v>
      </c>
      <c r="M14">
        <f>ROUND(VLOOKUP($B14,Table2[[#All],[short  log name]:[dF-imfa]],M$1,FALSE),2)</f>
        <v>0.92</v>
      </c>
      <c r="N14">
        <f>ROUND(VLOOKUP($B14,Table2[[#All],[short  log name]:[dF-imfa]],N$1,FALSE),2)</f>
        <v>0.92</v>
      </c>
    </row>
    <row r="15" spans="1:14" x14ac:dyDescent="0.25">
      <c r="A15" t="str">
        <f>'[1]pivot table'!A19</f>
        <v>BPIC15-BPIC15_2.xes</v>
      </c>
      <c r="B15" s="4">
        <v>15.2</v>
      </c>
      <c r="C15">
        <f>ROUND(VLOOKUP($B15,Table2[[#All],[short  log name]:[dF-imfa]],C$1,FALSE),2)</f>
        <v>1</v>
      </c>
      <c r="D15">
        <f>ROUND(VLOOKUP($B15,Table2[[#All],[short  log name]:[dF-imfa]],D$1,FALSE),2)</f>
        <v>1</v>
      </c>
      <c r="E15">
        <f>ROUND(VLOOKUP($B15,Table2[[#All],[short  log name]:[dF-imfa]],E$1,FALSE),2)</f>
        <v>0.99</v>
      </c>
      <c r="F15">
        <f>ROUND(VLOOKUP($B15,Table2[[#All],[short  log name]:[dF-imfa]],F$1,FALSE),2)</f>
        <v>0.99</v>
      </c>
      <c r="G15">
        <f>ROUND(VLOOKUP($B15,Table2[[#All],[short  log name]:[dF-imfa]],G$1,FALSE),2)</f>
        <v>0.66</v>
      </c>
      <c r="H15">
        <f>ROUND(VLOOKUP($B15,Table2[[#All],[short  log name]:[dF-imfa]],H$1,FALSE),2)</f>
        <v>0.72</v>
      </c>
      <c r="I15">
        <f>ROUND(VLOOKUP($B15,Table2[[#All],[short  log name]:[dF-imfa]],I$1,FALSE),2)</f>
        <v>0.81</v>
      </c>
      <c r="J15">
        <f>ROUND(VLOOKUP($B15,Table2[[#All],[short  log name]:[dF-imfa]],J$1,FALSE),2)</f>
        <v>0.81</v>
      </c>
      <c r="K15">
        <f>ROUND(VLOOKUP($B15,Table2[[#All],[short  log name]:[dF-imfa]],K$1,FALSE),2)</f>
        <v>0.79</v>
      </c>
      <c r="L15">
        <f>ROUND(VLOOKUP($B15,Table2[[#All],[short  log name]:[dF-imfa]],L$1,FALSE),2)</f>
        <v>0.84</v>
      </c>
      <c r="M15">
        <f>ROUND(VLOOKUP($B15,Table2[[#All],[short  log name]:[dF-imfa]],M$1,FALSE),2)</f>
        <v>0.89</v>
      </c>
      <c r="N15">
        <f>ROUND(VLOOKUP($B15,Table2[[#All],[short  log name]:[dF-imfa]],N$1,FALSE),2)</f>
        <v>0.89</v>
      </c>
    </row>
    <row r="16" spans="1:14" x14ac:dyDescent="0.25">
      <c r="A16" t="str">
        <f>'[1]pivot table'!A20</f>
        <v>BPIC11-hospital_log.xes.gz</v>
      </c>
      <c r="B16" s="4">
        <v>11</v>
      </c>
      <c r="C16">
        <f>ROUND(VLOOKUP($B16,Table2[[#All],[short  log name]:[dF-imfa]],C$1,FALSE),2)</f>
        <v>1</v>
      </c>
      <c r="D16">
        <f>ROUND(VLOOKUP($B16,Table2[[#All],[short  log name]:[dF-imfa]],D$1,FALSE),2)</f>
        <v>1</v>
      </c>
      <c r="E16">
        <f>ROUND(VLOOKUP($B16,Table2[[#All],[short  log name]:[dF-imfa]],E$1,FALSE),2)</f>
        <v>0.98</v>
      </c>
      <c r="F16">
        <f>ROUND(VLOOKUP($B16,Table2[[#All],[short  log name]:[dF-imfa]],F$1,FALSE),2)</f>
        <v>0.98</v>
      </c>
      <c r="G16">
        <f>ROUND(VLOOKUP($B16,Table2[[#All],[short  log name]:[dF-imfa]],G$1,FALSE),2)</f>
        <v>0.61</v>
      </c>
      <c r="H16">
        <f>ROUND(VLOOKUP($B16,Table2[[#All],[short  log name]:[dF-imfa]],H$1,FALSE),2)</f>
        <v>0.63</v>
      </c>
      <c r="I16">
        <f>ROUND(VLOOKUP($B16,Table2[[#All],[short  log name]:[dF-imfa]],I$1,FALSE),2)</f>
        <v>0.94</v>
      </c>
      <c r="J16">
        <f>ROUND(VLOOKUP($B16,Table2[[#All],[short  log name]:[dF-imfa]],J$1,FALSE),2)</f>
        <v>0.94</v>
      </c>
      <c r="K16">
        <f>ROUND(VLOOKUP($B16,Table2[[#All],[short  log name]:[dF-imfa]],K$1,FALSE),2)</f>
        <v>0.76</v>
      </c>
      <c r="L16">
        <f>ROUND(VLOOKUP($B16,Table2[[#All],[short  log name]:[dF-imfa]],L$1,FALSE),2)</f>
        <v>0.77</v>
      </c>
      <c r="M16">
        <f>ROUND(VLOOKUP($B16,Table2[[#All],[short  log name]:[dF-imfa]],M$1,FALSE),2)</f>
        <v>0.96</v>
      </c>
      <c r="N16">
        <f>ROUND(VLOOKUP($B16,Table2[[#All],[short  log name]:[dF-imfa]],N$1,FALSE),2)</f>
        <v>0.96</v>
      </c>
    </row>
    <row r="17" spans="1:14" x14ac:dyDescent="0.25">
      <c r="A17" t="s">
        <v>55</v>
      </c>
      <c r="B17" s="4" t="s">
        <v>55</v>
      </c>
    </row>
    <row r="18" spans="1:14" x14ac:dyDescent="0.25">
      <c r="A18" t="str">
        <f>'[1]pivot table'!A22</f>
        <v>TKDE_Benchmark-BPIC14_f.xes.gz</v>
      </c>
      <c r="B18" s="4">
        <v>14</v>
      </c>
      <c r="C18">
        <f>ROUND(VLOOKUP($B18,Table2[[#All],[short  log name]:[dF-imfa]],C$1,FALSE),2)</f>
        <v>1</v>
      </c>
      <c r="D18">
        <f>ROUND(VLOOKUP($B18,Table2[[#All],[short  log name]:[dF-imfa]],D$1,FALSE),2)</f>
        <v>1</v>
      </c>
      <c r="E18">
        <f>ROUND(VLOOKUP($B18,Table2[[#All],[short  log name]:[dF-imfa]],E$1,FALSE),2)</f>
        <v>1</v>
      </c>
      <c r="F18">
        <f>ROUND(VLOOKUP($B18,Table2[[#All],[short  log name]:[dF-imfa]],F$1,FALSE),2)</f>
        <v>1</v>
      </c>
      <c r="G18">
        <f>ROUND(VLOOKUP($B18,Table2[[#All],[short  log name]:[dF-imfa]],G$1,FALSE),2)</f>
        <v>0.65</v>
      </c>
      <c r="H18">
        <f>ROUND(VLOOKUP($B18,Table2[[#All],[short  log name]:[dF-imfa]],H$1,FALSE),2)</f>
        <v>0.66</v>
      </c>
      <c r="I18">
        <f>ROUND(VLOOKUP($B18,Table2[[#All],[short  log name]:[dF-imfa]],I$1,FALSE),2)</f>
        <v>0.67</v>
      </c>
      <c r="J18">
        <f>ROUND(VLOOKUP($B18,Table2[[#All],[short  log name]:[dF-imfa]],J$1,FALSE),2)</f>
        <v>0.67</v>
      </c>
      <c r="K18">
        <f>ROUND(VLOOKUP($B18,Table2[[#All],[short  log name]:[dF-imfa]],K$1,FALSE),2)</f>
        <v>0.79</v>
      </c>
      <c r="L18">
        <f>ROUND(VLOOKUP($B18,Table2[[#All],[short  log name]:[dF-imfa]],L$1,FALSE),2)</f>
        <v>0.79</v>
      </c>
      <c r="M18">
        <f>ROUND(VLOOKUP($B18,Table2[[#All],[short  log name]:[dF-imfa]],M$1,FALSE),2)</f>
        <v>0.8</v>
      </c>
      <c r="N18">
        <f>ROUND(VLOOKUP($B18,Table2[[#All],[short  log name]:[dF-imfa]],N$1,FALSE),2)</f>
        <v>0.8</v>
      </c>
    </row>
    <row r="19" spans="1:14" x14ac:dyDescent="0.25">
      <c r="A19" t="str">
        <f>'[1]pivot table'!A23</f>
        <v>TKDE_Benchmark-BPIC17_f.xes.gz</v>
      </c>
      <c r="B19" s="4">
        <v>17</v>
      </c>
      <c r="C19">
        <f>ROUND(VLOOKUP($B19,Table2[[#All],[short  log name]:[dF-imfa]],C$1,FALSE),2)</f>
        <v>1</v>
      </c>
      <c r="D19">
        <f>ROUND(VLOOKUP($B19,Table2[[#All],[short  log name]:[dF-imfa]],D$1,FALSE),2)</f>
        <v>1</v>
      </c>
      <c r="E19">
        <f>ROUND(VLOOKUP($B19,Table2[[#All],[short  log name]:[dF-imfa]],E$1,FALSE),2)</f>
        <v>0.84</v>
      </c>
      <c r="F19">
        <f>ROUND(VLOOKUP($B19,Table2[[#All],[short  log name]:[dF-imfa]],F$1,FALSE),2)</f>
        <v>0.83</v>
      </c>
      <c r="G19">
        <f>ROUND(VLOOKUP($B19,Table2[[#All],[short  log name]:[dF-imfa]],G$1,FALSE),2)</f>
        <v>0.64</v>
      </c>
      <c r="H19">
        <f>ROUND(VLOOKUP($B19,Table2[[#All],[short  log name]:[dF-imfa]],H$1,FALSE),2)</f>
        <v>0.71</v>
      </c>
      <c r="I19">
        <f>ROUND(VLOOKUP($B19,Table2[[#All],[short  log name]:[dF-imfa]],I$1,FALSE),2)</f>
        <v>0.74</v>
      </c>
      <c r="J19">
        <f>ROUND(VLOOKUP($B19,Table2[[#All],[short  log name]:[dF-imfa]],J$1,FALSE),2)</f>
        <v>0.68</v>
      </c>
      <c r="K19">
        <f>ROUND(VLOOKUP($B19,Table2[[#All],[short  log name]:[dF-imfa]],K$1,FALSE),2)</f>
        <v>0.78</v>
      </c>
      <c r="L19">
        <f>ROUND(VLOOKUP($B19,Table2[[#All],[short  log name]:[dF-imfa]],L$1,FALSE),2)</f>
        <v>0.83</v>
      </c>
      <c r="M19">
        <f>ROUND(VLOOKUP($B19,Table2[[#All],[short  log name]:[dF-imfa]],M$1,FALSE),2)</f>
        <v>0.79</v>
      </c>
      <c r="N19">
        <f>ROUND(VLOOKUP($B19,Table2[[#All],[short  log name]:[dF-imfa]],N$1,FALSE),2)</f>
        <v>0.75</v>
      </c>
    </row>
    <row r="20" spans="1:14" x14ac:dyDescent="0.25">
      <c r="A20" t="str">
        <f>'[1]pivot table'!A24</f>
        <v>TKDE_Benchmark-BPIC15_3f.xes.gz</v>
      </c>
      <c r="B20" s="4">
        <v>15.3</v>
      </c>
      <c r="C20">
        <f>ROUND(VLOOKUP($B20,Table2[[#All],[short  log name]:[dF-imfa]],C$1,FALSE),2)</f>
        <v>1</v>
      </c>
      <c r="D20">
        <f>ROUND(VLOOKUP($B20,Table2[[#All],[short  log name]:[dF-imfa]],D$1,FALSE),2)</f>
        <v>1</v>
      </c>
      <c r="E20">
        <f>ROUND(VLOOKUP($B20,Table2[[#All],[short  log name]:[dF-imfa]],E$1,FALSE),2)</f>
        <v>0.99</v>
      </c>
      <c r="F20">
        <f>ROUND(VLOOKUP($B20,Table2[[#All],[short  log name]:[dF-imfa]],F$1,FALSE),2)</f>
        <v>0.99</v>
      </c>
      <c r="G20">
        <f>ROUND(VLOOKUP($B20,Table2[[#All],[short  log name]:[dF-imfa]],G$1,FALSE),2)</f>
        <v>0.66</v>
      </c>
      <c r="H20">
        <f>ROUND(VLOOKUP($B20,Table2[[#All],[short  log name]:[dF-imfa]],H$1,FALSE),2)</f>
        <v>0.71</v>
      </c>
      <c r="I20">
        <f>ROUND(VLOOKUP($B20,Table2[[#All],[short  log name]:[dF-imfa]],I$1,FALSE),2)</f>
        <v>0.79</v>
      </c>
      <c r="J20">
        <f>ROUND(VLOOKUP($B20,Table2[[#All],[short  log name]:[dF-imfa]],J$1,FALSE),2)</f>
        <v>0.79</v>
      </c>
      <c r="K20">
        <f>ROUND(VLOOKUP($B20,Table2[[#All],[short  log name]:[dF-imfa]],K$1,FALSE),2)</f>
        <v>0.8</v>
      </c>
      <c r="L20">
        <f>ROUND(VLOOKUP($B20,Table2[[#All],[short  log name]:[dF-imfa]],L$1,FALSE),2)</f>
        <v>0.83</v>
      </c>
      <c r="M20">
        <f>ROUND(VLOOKUP($B20,Table2[[#All],[short  log name]:[dF-imfa]],M$1,FALSE),2)</f>
        <v>0.88</v>
      </c>
      <c r="N20">
        <f>ROUND(VLOOKUP($B20,Table2[[#All],[short  log name]:[dF-imfa]],N$1,FALSE),2)</f>
        <v>0.88</v>
      </c>
    </row>
    <row r="21" spans="1:14" x14ac:dyDescent="0.25">
      <c r="A21" t="str">
        <f>'[1]pivot table'!A25</f>
        <v>TKDE_Benchmark-BPIC15_4f.xes.gz</v>
      </c>
      <c r="B21" s="4">
        <v>15.4</v>
      </c>
      <c r="C21">
        <f>ROUND(VLOOKUP($B21,Table2[[#All],[short  log name]:[dF-imfa]],C$1,FALSE),2)</f>
        <v>1</v>
      </c>
      <c r="D21">
        <f>ROUND(VLOOKUP($B21,Table2[[#All],[short  log name]:[dF-imfa]],D$1,FALSE),2)</f>
        <v>1</v>
      </c>
      <c r="E21">
        <f>ROUND(VLOOKUP($B21,Table2[[#All],[short  log name]:[dF-imfa]],E$1,FALSE),2)</f>
        <v>0.99</v>
      </c>
      <c r="F21">
        <f>ROUND(VLOOKUP($B21,Table2[[#All],[short  log name]:[dF-imfa]],F$1,FALSE),2)</f>
        <v>0.99</v>
      </c>
      <c r="G21">
        <f>ROUND(VLOOKUP($B21,Table2[[#All],[short  log name]:[dF-imfa]],G$1,FALSE),2)</f>
        <v>0.67</v>
      </c>
      <c r="H21">
        <f>ROUND(VLOOKUP($B21,Table2[[#All],[short  log name]:[dF-imfa]],H$1,FALSE),2)</f>
        <v>0.7</v>
      </c>
      <c r="I21">
        <f>ROUND(VLOOKUP($B21,Table2[[#All],[short  log name]:[dF-imfa]],I$1,FALSE),2)</f>
        <v>0.84</v>
      </c>
      <c r="J21">
        <f>ROUND(VLOOKUP($B21,Table2[[#All],[short  log name]:[dF-imfa]],J$1,FALSE),2)</f>
        <v>0.84</v>
      </c>
      <c r="K21">
        <f>ROUND(VLOOKUP($B21,Table2[[#All],[short  log name]:[dF-imfa]],K$1,FALSE),2)</f>
        <v>0.8</v>
      </c>
      <c r="L21">
        <f>ROUND(VLOOKUP($B21,Table2[[#All],[short  log name]:[dF-imfa]],L$1,FALSE),2)</f>
        <v>0.82</v>
      </c>
      <c r="M21">
        <f>ROUND(VLOOKUP($B21,Table2[[#All],[short  log name]:[dF-imfa]],M$1,FALSE),2)</f>
        <v>0.91</v>
      </c>
      <c r="N21">
        <f>ROUND(VLOOKUP($B21,Table2[[#All],[short  log name]:[dF-imfa]],N$1,FALSE),2)</f>
        <v>0.91</v>
      </c>
    </row>
    <row r="22" spans="1:14" x14ac:dyDescent="0.25">
      <c r="A22" t="str">
        <f>'[1]pivot table'!A26</f>
        <v>TKDE_Benchmark-BPIC15_1f.xes.gz</v>
      </c>
      <c r="B22" s="4">
        <v>15.1</v>
      </c>
      <c r="C22">
        <f>ROUND(VLOOKUP($B22,Table2[[#All],[short  log name]:[dF-imfa]],C$1,FALSE),2)</f>
        <v>1</v>
      </c>
      <c r="D22">
        <f>ROUND(VLOOKUP($B22,Table2[[#All],[short  log name]:[dF-imfa]],D$1,FALSE),2)</f>
        <v>1</v>
      </c>
      <c r="E22">
        <f>ROUND(VLOOKUP($B22,Table2[[#All],[short  log name]:[dF-imfa]],E$1,FALSE),2)</f>
        <v>0.99</v>
      </c>
      <c r="F22">
        <f>ROUND(VLOOKUP($B22,Table2[[#All],[short  log name]:[dF-imfa]],F$1,FALSE),2)</f>
        <v>0.99</v>
      </c>
      <c r="G22">
        <f>ROUND(VLOOKUP($B22,Table2[[#All],[short  log name]:[dF-imfa]],G$1,FALSE),2)</f>
        <v>0.66</v>
      </c>
      <c r="H22">
        <f>ROUND(VLOOKUP($B22,Table2[[#All],[short  log name]:[dF-imfa]],H$1,FALSE),2)</f>
        <v>0.71</v>
      </c>
      <c r="I22">
        <f>ROUND(VLOOKUP($B22,Table2[[#All],[short  log name]:[dF-imfa]],I$1,FALSE),2)</f>
        <v>0.86</v>
      </c>
      <c r="J22">
        <f>ROUND(VLOOKUP($B22,Table2[[#All],[short  log name]:[dF-imfa]],J$1,FALSE),2)</f>
        <v>0.86</v>
      </c>
      <c r="K22">
        <f>ROUND(VLOOKUP($B22,Table2[[#All],[short  log name]:[dF-imfa]],K$1,FALSE),2)</f>
        <v>0.8</v>
      </c>
      <c r="L22">
        <f>ROUND(VLOOKUP($B22,Table2[[#All],[short  log name]:[dF-imfa]],L$1,FALSE),2)</f>
        <v>0.83</v>
      </c>
      <c r="M22">
        <f>ROUND(VLOOKUP($B22,Table2[[#All],[short  log name]:[dF-imfa]],M$1,FALSE),2)</f>
        <v>0.92</v>
      </c>
      <c r="N22">
        <f>ROUND(VLOOKUP($B22,Table2[[#All],[short  log name]:[dF-imfa]],N$1,FALSE),2)</f>
        <v>0.92</v>
      </c>
    </row>
    <row r="23" spans="1:14" x14ac:dyDescent="0.25">
      <c r="A23" t="str">
        <f>'[1]pivot table'!A27</f>
        <v>TKDE_Benchmark-BPIC15_5f.xes.gz</v>
      </c>
      <c r="B23" s="4">
        <v>15.5</v>
      </c>
      <c r="C23">
        <f>ROUND(VLOOKUP($B23,Table2[[#All],[short  log name]:[dF-imfa]],C$1,FALSE),2)</f>
        <v>1</v>
      </c>
      <c r="D23">
        <f>ROUND(VLOOKUP($B23,Table2[[#All],[short  log name]:[dF-imfa]],D$1,FALSE),2)</f>
        <v>1</v>
      </c>
      <c r="E23">
        <f>ROUND(VLOOKUP($B23,Table2[[#All],[short  log name]:[dF-imfa]],E$1,FALSE),2)</f>
        <v>0.99</v>
      </c>
      <c r="F23">
        <f>ROUND(VLOOKUP($B23,Table2[[#All],[short  log name]:[dF-imfa]],F$1,FALSE),2)</f>
        <v>0.99</v>
      </c>
      <c r="G23">
        <f>ROUND(VLOOKUP($B23,Table2[[#All],[short  log name]:[dF-imfa]],G$1,FALSE),2)</f>
        <v>0.66</v>
      </c>
      <c r="H23">
        <f>ROUND(VLOOKUP($B23,Table2[[#All],[short  log name]:[dF-imfa]],H$1,FALSE),2)</f>
        <v>0.71</v>
      </c>
      <c r="I23">
        <f>ROUND(VLOOKUP($B23,Table2[[#All],[short  log name]:[dF-imfa]],I$1,FALSE),2)</f>
        <v>0.86</v>
      </c>
      <c r="J23">
        <f>ROUND(VLOOKUP($B23,Table2[[#All],[short  log name]:[dF-imfa]],J$1,FALSE),2)</f>
        <v>0.86</v>
      </c>
      <c r="K23">
        <f>ROUND(VLOOKUP($B23,Table2[[#All],[short  log name]:[dF-imfa]],K$1,FALSE),2)</f>
        <v>0.8</v>
      </c>
      <c r="L23">
        <f>ROUND(VLOOKUP($B23,Table2[[#All],[short  log name]:[dF-imfa]],L$1,FALSE),2)</f>
        <v>0.83</v>
      </c>
      <c r="M23">
        <f>ROUND(VLOOKUP($B23,Table2[[#All],[short  log name]:[dF-imfa]],M$1,FALSE),2)</f>
        <v>0.92</v>
      </c>
      <c r="N23">
        <f>ROUND(VLOOKUP($B23,Table2[[#All],[short  log name]:[dF-imfa]],N$1,FALSE),2)</f>
        <v>0.92</v>
      </c>
    </row>
    <row r="24" spans="1:14" x14ac:dyDescent="0.25">
      <c r="A24" t="str">
        <f>'[1]pivot table'!A28</f>
        <v>TKDE_Benchmark-BPIC15_2f.xes.gz</v>
      </c>
      <c r="B24" s="4">
        <v>15.2</v>
      </c>
      <c r="C24">
        <f>ROUND(VLOOKUP($B24,Table2[[#All],[short  log name]:[dF-imfa]],C$1,FALSE),2)</f>
        <v>1</v>
      </c>
      <c r="D24">
        <f>ROUND(VLOOKUP($B24,Table2[[#All],[short  log name]:[dF-imfa]],D$1,FALSE),2)</f>
        <v>1</v>
      </c>
      <c r="E24">
        <f>ROUND(VLOOKUP($B24,Table2[[#All],[short  log name]:[dF-imfa]],E$1,FALSE),2)</f>
        <v>0.99</v>
      </c>
      <c r="F24">
        <f>ROUND(VLOOKUP($B24,Table2[[#All],[short  log name]:[dF-imfa]],F$1,FALSE),2)</f>
        <v>0.99</v>
      </c>
      <c r="G24">
        <f>ROUND(VLOOKUP($B24,Table2[[#All],[short  log name]:[dF-imfa]],G$1,FALSE),2)</f>
        <v>0.66</v>
      </c>
      <c r="H24">
        <f>ROUND(VLOOKUP($B24,Table2[[#All],[short  log name]:[dF-imfa]],H$1,FALSE),2)</f>
        <v>0.72</v>
      </c>
      <c r="I24">
        <f>ROUND(VLOOKUP($B24,Table2[[#All],[short  log name]:[dF-imfa]],I$1,FALSE),2)</f>
        <v>0.81</v>
      </c>
      <c r="J24">
        <f>ROUND(VLOOKUP($B24,Table2[[#All],[short  log name]:[dF-imfa]],J$1,FALSE),2)</f>
        <v>0.81</v>
      </c>
      <c r="K24">
        <f>ROUND(VLOOKUP($B24,Table2[[#All],[short  log name]:[dF-imfa]],K$1,FALSE),2)</f>
        <v>0.79</v>
      </c>
      <c r="L24">
        <f>ROUND(VLOOKUP($B24,Table2[[#All],[short  log name]:[dF-imfa]],L$1,FALSE),2)</f>
        <v>0.84</v>
      </c>
      <c r="M24">
        <f>ROUND(VLOOKUP($B24,Table2[[#All],[short  log name]:[dF-imfa]],M$1,FALSE),2)</f>
        <v>0.89</v>
      </c>
      <c r="N24">
        <f>ROUND(VLOOKUP($B24,Table2[[#All],[short  log name]:[dF-imfa]],N$1,FALSE),2)</f>
        <v>0.89</v>
      </c>
    </row>
  </sheetData>
  <mergeCells count="3">
    <mergeCell ref="C2:F2"/>
    <mergeCell ref="G2:J2"/>
    <mergeCell ref="K2:N2"/>
  </mergeCells>
  <conditionalFormatting sqref="C4:N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4"/>
  <sheetViews>
    <sheetView tabSelected="1" zoomScale="115" zoomScaleNormal="115" workbookViewId="0">
      <selection activeCell="J10" sqref="J10"/>
    </sheetView>
  </sheetViews>
  <sheetFormatPr defaultRowHeight="15" x14ac:dyDescent="0.25"/>
  <cols>
    <col min="1" max="1" width="54.28515625" bestFit="1" customWidth="1"/>
  </cols>
  <sheetData>
    <row r="1" spans="1:14" x14ac:dyDescent="0.25">
      <c r="C1">
        <v>2</v>
      </c>
      <c r="D1">
        <v>3</v>
      </c>
      <c r="E1">
        <v>4</v>
      </c>
      <c r="F1">
        <v>5</v>
      </c>
      <c r="G1">
        <v>11</v>
      </c>
      <c r="H1">
        <v>12</v>
      </c>
      <c r="I1">
        <v>13</v>
      </c>
      <c r="J1">
        <v>14</v>
      </c>
      <c r="K1">
        <v>19</v>
      </c>
      <c r="L1">
        <v>20</v>
      </c>
      <c r="M1">
        <v>21</v>
      </c>
      <c r="N1">
        <v>22</v>
      </c>
    </row>
    <row r="2" spans="1:14" x14ac:dyDescent="0.25">
      <c r="C2" s="13" t="s">
        <v>3</v>
      </c>
      <c r="D2" s="13"/>
      <c r="E2" s="13"/>
      <c r="F2" s="13"/>
      <c r="G2" s="13" t="s">
        <v>72</v>
      </c>
      <c r="H2" s="13"/>
      <c r="I2" s="13"/>
      <c r="J2" s="13"/>
      <c r="K2" s="13" t="s">
        <v>73</v>
      </c>
      <c r="L2" s="13"/>
      <c r="M2" s="13"/>
      <c r="N2" s="13"/>
    </row>
    <row r="3" spans="1:14" x14ac:dyDescent="0.25">
      <c r="A3" t="s">
        <v>56</v>
      </c>
      <c r="C3" t="s">
        <v>43</v>
      </c>
      <c r="D3" t="s">
        <v>6</v>
      </c>
      <c r="E3" t="s">
        <v>7</v>
      </c>
      <c r="F3" t="s">
        <v>8</v>
      </c>
      <c r="G3" t="s">
        <v>43</v>
      </c>
      <c r="H3" t="s">
        <v>6</v>
      </c>
      <c r="I3" t="s">
        <v>7</v>
      </c>
      <c r="J3" t="s">
        <v>8</v>
      </c>
      <c r="K3" t="s">
        <v>43</v>
      </c>
      <c r="L3" t="s">
        <v>6</v>
      </c>
      <c r="M3" t="s">
        <v>7</v>
      </c>
      <c r="N3" t="s">
        <v>8</v>
      </c>
    </row>
    <row r="4" spans="1:14" x14ac:dyDescent="0.25">
      <c r="A4" t="str">
        <f>'[1]pivot table'!A8</f>
        <v>BPIC13-BPI_Challenge_2013_closed_problems.xes.gz</v>
      </c>
      <c r="B4" s="4" t="s">
        <v>53</v>
      </c>
      <c r="C4">
        <f>ROUND(VLOOKUP($B4,Table2[[#All],[short  log name]:[dF-imfa]],C$1,FALSE),2)</f>
        <v>1</v>
      </c>
      <c r="D4">
        <f>ROUND(VLOOKUP($B4,Table2[[#All],[short  log name]:[dF-imfa]],D$1,FALSE),2)</f>
        <v>1</v>
      </c>
      <c r="E4">
        <f>ROUND(VLOOKUP($B4,Table2[[#All],[short  log name]:[dF-imfa]],E$1,FALSE),2)</f>
        <v>0.88</v>
      </c>
      <c r="F4">
        <f>ROUND(VLOOKUP($B4,Table2[[#All],[short  log name]:[dF-imfa]],F$1,FALSE),2)</f>
        <v>0.88</v>
      </c>
      <c r="G4">
        <f>ROUND(VLOOKUP($B4,Table2[[#All],[short  log name]:[dF-imfa]],G$1,FALSE),2)</f>
        <v>0</v>
      </c>
      <c r="H4">
        <f>ROUND(VLOOKUP($B4,Table2[[#All],[short  log name]:[dF-imfa]],H$1,FALSE),2)</f>
        <v>0.19</v>
      </c>
      <c r="I4">
        <f>ROUND(VLOOKUP($B4,Table2[[#All],[short  log name]:[dF-imfa]],I$1,FALSE),2)</f>
        <v>0.62</v>
      </c>
      <c r="J4">
        <f>ROUND(VLOOKUP($B4,Table2[[#All],[short  log name]:[dF-imfa]],J$1,FALSE),2)</f>
        <v>0.62</v>
      </c>
      <c r="K4">
        <f>ROUND(VLOOKUP($B4,Table2[[#All],[short  log name]:[dF-imfa]],K$1,FALSE),2)</f>
        <v>0</v>
      </c>
      <c r="L4">
        <f>ROUND(VLOOKUP($B4,Table2[[#All],[short  log name]:[dF-imfa]],L$1,FALSE),2)</f>
        <v>0.32</v>
      </c>
      <c r="M4">
        <f>ROUND(VLOOKUP($B4,Table2[[#All],[short  log name]:[dF-imfa]],M$1,FALSE),2)</f>
        <v>0.73</v>
      </c>
      <c r="N4">
        <f>ROUND(VLOOKUP($B4,Table2[[#All],[short  log name]:[dF-imfa]],N$1,FALSE),2)</f>
        <v>0.73</v>
      </c>
    </row>
    <row r="5" spans="1:14" x14ac:dyDescent="0.25">
      <c r="A5" t="str">
        <f>'[1]pivot table'!A9</f>
        <v>BPIC13-BPI_Challenge_2013_incidents.xes.gz</v>
      </c>
      <c r="B5" s="4" t="s">
        <v>54</v>
      </c>
      <c r="C5">
        <f>ROUND(VLOOKUP($B5,Table2[[#All],[short  log name]:[dF-imfa]],C$1,FALSE),2)</f>
        <v>1</v>
      </c>
      <c r="D5">
        <f>ROUND(VLOOKUP($B5,Table2[[#All],[short  log name]:[dF-imfa]],D$1,FALSE),2)</f>
        <v>1</v>
      </c>
      <c r="E5">
        <f>ROUND(VLOOKUP($B5,Table2[[#All],[short  log name]:[dF-imfa]],E$1,FALSE),2)</f>
        <v>0.63</v>
      </c>
      <c r="F5">
        <f>ROUND(VLOOKUP($B5,Table2[[#All],[short  log name]:[dF-imfa]],F$1,FALSE),2)</f>
        <v>0.63</v>
      </c>
      <c r="G5">
        <f>ROUND(VLOOKUP($B5,Table2[[#All],[short  log name]:[dF-imfa]],G$1,FALSE),2)</f>
        <v>0</v>
      </c>
      <c r="H5">
        <f>ROUND(VLOOKUP($B5,Table2[[#All],[short  log name]:[dF-imfa]],H$1,FALSE),2)</f>
        <v>-0.01</v>
      </c>
      <c r="I5">
        <f>ROUND(VLOOKUP($B5,Table2[[#All],[short  log name]:[dF-imfa]],I$1,FALSE),2)</f>
        <v>0.54</v>
      </c>
      <c r="J5">
        <f>ROUND(VLOOKUP($B5,Table2[[#All],[short  log name]:[dF-imfa]],J$1,FALSE),2)</f>
        <v>0.54</v>
      </c>
      <c r="K5">
        <f>ROUND(VLOOKUP($B5,Table2[[#All],[short  log name]:[dF-imfa]],K$1,FALSE),2)</f>
        <v>0</v>
      </c>
      <c r="L5">
        <f>ROUND(VLOOKUP($B5,Table2[[#All],[short  log name]:[dF-imfa]],L$1,FALSE),2)</f>
        <v>-0.02</v>
      </c>
      <c r="M5">
        <f>ROUND(VLOOKUP($B5,Table2[[#All],[short  log name]:[dF-imfa]],M$1,FALSE),2)</f>
        <v>0.57999999999999996</v>
      </c>
      <c r="N5">
        <f>ROUND(VLOOKUP($B5,Table2[[#All],[short  log name]:[dF-imfa]],N$1,FALSE),2)</f>
        <v>0.57999999999999996</v>
      </c>
    </row>
    <row r="6" spans="1:14" x14ac:dyDescent="0.25">
      <c r="A6" t="str">
        <f>'[1]pivot table'!A10</f>
        <v>Roadfines-Road_Traffic_Fine_Management_Process.xes.gz</v>
      </c>
      <c r="B6" s="4" t="s">
        <v>57</v>
      </c>
      <c r="C6">
        <f>ROUND(VLOOKUP($B6,Table2[[#All],[short  log name]:[dF-imfa]],C$1,FALSE),2)</f>
        <v>1</v>
      </c>
      <c r="D6">
        <f>ROUND(VLOOKUP($B6,Table2[[#All],[short  log name]:[dF-imfa]],D$1,FALSE),2)</f>
        <v>1</v>
      </c>
      <c r="E6">
        <f>ROUND(VLOOKUP($B6,Table2[[#All],[short  log name]:[dF-imfa]],E$1,FALSE),2)</f>
        <v>0.99</v>
      </c>
      <c r="F6">
        <f>ROUND(VLOOKUP($B6,Table2[[#All],[short  log name]:[dF-imfa]],F$1,FALSE),2)</f>
        <v>0.99</v>
      </c>
      <c r="G6">
        <f>ROUND(VLOOKUP($B6,Table2[[#All],[short  log name]:[dF-imfa]],G$1,FALSE),2)</f>
        <v>0.16</v>
      </c>
      <c r="H6">
        <f>ROUND(VLOOKUP($B6,Table2[[#All],[short  log name]:[dF-imfa]],H$1,FALSE),2)</f>
        <v>0.78</v>
      </c>
      <c r="I6">
        <f>ROUND(VLOOKUP($B6,Table2[[#All],[short  log name]:[dF-imfa]],I$1,FALSE),2)</f>
        <v>0.87</v>
      </c>
      <c r="J6">
        <f>ROUND(VLOOKUP($B6,Table2[[#All],[short  log name]:[dF-imfa]],J$1,FALSE),2)</f>
        <v>0.86</v>
      </c>
      <c r="K6">
        <f>ROUND(VLOOKUP($B6,Table2[[#All],[short  log name]:[dF-imfa]],K$1,FALSE),2)</f>
        <v>0.27</v>
      </c>
      <c r="L6">
        <f>ROUND(VLOOKUP($B6,Table2[[#All],[short  log name]:[dF-imfa]],L$1,FALSE),2)</f>
        <v>0.88</v>
      </c>
      <c r="M6">
        <f>ROUND(VLOOKUP($B6,Table2[[#All],[short  log name]:[dF-imfa]],M$1,FALSE),2)</f>
        <v>0.92</v>
      </c>
      <c r="N6">
        <f>ROUND(VLOOKUP($B6,Table2[[#All],[short  log name]:[dF-imfa]],N$1,FALSE),2)</f>
        <v>0.92</v>
      </c>
    </row>
    <row r="7" spans="1:14" x14ac:dyDescent="0.25">
      <c r="A7" t="str">
        <f>'[1]pivot table'!A11</f>
        <v>Sepsis-Sepsis Cases - Event Log.xes.gz</v>
      </c>
      <c r="B7" s="4" t="s">
        <v>58</v>
      </c>
      <c r="C7">
        <f>ROUND(VLOOKUP($B7,Table2[[#All],[short  log name]:[dF-imfa]],C$1,FALSE),2)</f>
        <v>1</v>
      </c>
      <c r="D7">
        <f>ROUND(VLOOKUP($B7,Table2[[#All],[short  log name]:[dF-imfa]],D$1,FALSE),2)</f>
        <v>1</v>
      </c>
      <c r="E7">
        <f>ROUND(VLOOKUP($B7,Table2[[#All],[short  log name]:[dF-imfa]],E$1,FALSE),2)</f>
        <v>0.86</v>
      </c>
      <c r="F7">
        <f>ROUND(VLOOKUP($B7,Table2[[#All],[short  log name]:[dF-imfa]],F$1,FALSE),2)</f>
        <v>0.83</v>
      </c>
      <c r="G7">
        <f>ROUND(VLOOKUP($B7,Table2[[#All],[short  log name]:[dF-imfa]],G$1,FALSE),2)</f>
        <v>0</v>
      </c>
      <c r="H7">
        <f>ROUND(VLOOKUP($B7,Table2[[#All],[short  log name]:[dF-imfa]],H$1,FALSE),2)</f>
        <v>0.36</v>
      </c>
      <c r="I7">
        <f>ROUND(VLOOKUP($B7,Table2[[#All],[short  log name]:[dF-imfa]],I$1,FALSE),2)</f>
        <v>0.76</v>
      </c>
      <c r="J7">
        <f>ROUND(VLOOKUP($B7,Table2[[#All],[short  log name]:[dF-imfa]],J$1,FALSE),2)</f>
        <v>0.76</v>
      </c>
      <c r="K7">
        <f>ROUND(VLOOKUP($B7,Table2[[#All],[short  log name]:[dF-imfa]],K$1,FALSE),2)</f>
        <v>0</v>
      </c>
      <c r="L7">
        <f>ROUND(VLOOKUP($B7,Table2[[#All],[short  log name]:[dF-imfa]],L$1,FALSE),2)</f>
        <v>0.53</v>
      </c>
      <c r="M7">
        <f>ROUND(VLOOKUP($B7,Table2[[#All],[short  log name]:[dF-imfa]],M$1,FALSE),2)</f>
        <v>0.81</v>
      </c>
      <c r="N7">
        <f>ROUND(VLOOKUP($B7,Table2[[#All],[short  log name]:[dF-imfa]],N$1,FALSE),2)</f>
        <v>0.79</v>
      </c>
    </row>
    <row r="8" spans="1:14" x14ac:dyDescent="0.25">
      <c r="A8" t="str">
        <f>'[1]pivot table'!A12</f>
        <v>BPIC12-financial_log.xes.gz</v>
      </c>
      <c r="B8" s="4">
        <v>12</v>
      </c>
      <c r="C8">
        <f>ROUND(VLOOKUP($B8,Table2[[#All],[short  log name]:[dF-imfa]],C$1,FALSE),2)</f>
        <v>1</v>
      </c>
      <c r="D8">
        <f>ROUND(VLOOKUP($B8,Table2[[#All],[short  log name]:[dF-imfa]],D$1,FALSE),2)</f>
        <v>1</v>
      </c>
      <c r="E8">
        <f>ROUND(VLOOKUP($B8,Table2[[#All],[short  log name]:[dF-imfa]],E$1,FALSE),2)</f>
        <v>0.97</v>
      </c>
      <c r="F8">
        <f>ROUND(VLOOKUP($B8,Table2[[#All],[short  log name]:[dF-imfa]],F$1,FALSE),2)</f>
        <v>0.97</v>
      </c>
      <c r="G8">
        <f>ROUND(VLOOKUP($B8,Table2[[#All],[short  log name]:[dF-imfa]],G$1,FALSE),2)</f>
        <v>0.14000000000000001</v>
      </c>
      <c r="H8">
        <f>ROUND(VLOOKUP($B8,Table2[[#All],[short  log name]:[dF-imfa]],H$1,FALSE),2)</f>
        <v>0.26</v>
      </c>
      <c r="I8">
        <f>ROUND(VLOOKUP($B8,Table2[[#All],[short  log name]:[dF-imfa]],I$1,FALSE),2)</f>
        <v>0.36</v>
      </c>
      <c r="J8">
        <f>ROUND(VLOOKUP($B8,Table2[[#All],[short  log name]:[dF-imfa]],J$1,FALSE),2)</f>
        <v>0.36</v>
      </c>
      <c r="K8">
        <f>ROUND(VLOOKUP($B8,Table2[[#All],[short  log name]:[dF-imfa]],K$1,FALSE),2)</f>
        <v>0.25</v>
      </c>
      <c r="L8">
        <f>ROUND(VLOOKUP($B8,Table2[[#All],[short  log name]:[dF-imfa]],L$1,FALSE),2)</f>
        <v>0.42</v>
      </c>
      <c r="M8">
        <f>ROUND(VLOOKUP($B8,Table2[[#All],[short  log name]:[dF-imfa]],M$1,FALSE),2)</f>
        <v>0.53</v>
      </c>
      <c r="N8">
        <f>ROUND(VLOOKUP($B8,Table2[[#All],[short  log name]:[dF-imfa]],N$1,FALSE),2)</f>
        <v>0.53</v>
      </c>
    </row>
    <row r="9" spans="1:14" x14ac:dyDescent="0.25">
      <c r="A9" t="str">
        <f>'[1]pivot table'!A13</f>
        <v>BPIC17-BPI_Challenge_2017.xes.gz</v>
      </c>
      <c r="B9" s="4">
        <v>17</v>
      </c>
      <c r="C9">
        <f>ROUND(VLOOKUP($B9,Table2[[#All],[short  log name]:[dF-imfa]],C$1,FALSE),2)</f>
        <v>1</v>
      </c>
      <c r="D9">
        <f>ROUND(VLOOKUP($B9,Table2[[#All],[short  log name]:[dF-imfa]],D$1,FALSE),2)</f>
        <v>1</v>
      </c>
      <c r="E9">
        <f>ROUND(VLOOKUP($B9,Table2[[#All],[short  log name]:[dF-imfa]],E$1,FALSE),2)</f>
        <v>0.84</v>
      </c>
      <c r="F9">
        <f>ROUND(VLOOKUP($B9,Table2[[#All],[short  log name]:[dF-imfa]],F$1,FALSE),2)</f>
        <v>0.83</v>
      </c>
      <c r="G9">
        <f>ROUND(VLOOKUP($B9,Table2[[#All],[short  log name]:[dF-imfa]],G$1,FALSE),2)</f>
        <v>0.1</v>
      </c>
      <c r="H9">
        <f>ROUND(VLOOKUP($B9,Table2[[#All],[short  log name]:[dF-imfa]],H$1,FALSE),2)</f>
        <v>0.28000000000000003</v>
      </c>
      <c r="I9">
        <f>ROUND(VLOOKUP($B9,Table2[[#All],[short  log name]:[dF-imfa]],I$1,FALSE),2)</f>
        <v>0.35</v>
      </c>
      <c r="J9">
        <f>ROUND(VLOOKUP($B9,Table2[[#All],[short  log name]:[dF-imfa]],J$1,FALSE),2)</f>
        <v>0.19</v>
      </c>
      <c r="K9">
        <f>ROUND(VLOOKUP($B9,Table2[[#All],[short  log name]:[dF-imfa]],K$1,FALSE),2)</f>
        <v>0.18</v>
      </c>
      <c r="L9">
        <f>ROUND(VLOOKUP($B9,Table2[[#All],[short  log name]:[dF-imfa]],L$1,FALSE),2)</f>
        <v>0.44</v>
      </c>
      <c r="M9">
        <f>ROUND(VLOOKUP($B9,Table2[[#All],[short  log name]:[dF-imfa]],M$1,FALSE),2)</f>
        <v>0.5</v>
      </c>
      <c r="N9">
        <f>ROUND(VLOOKUP($B9,Table2[[#All],[short  log name]:[dF-imfa]],N$1,FALSE),2)</f>
        <v>0.31</v>
      </c>
    </row>
    <row r="10" spans="1:14" x14ac:dyDescent="0.25">
      <c r="A10" t="str">
        <f>'[1]pivot table'!A14</f>
        <v>BPIC14-Detail Incident Activity.xes.gz</v>
      </c>
      <c r="B10" s="4">
        <v>14</v>
      </c>
      <c r="C10">
        <f>ROUND(VLOOKUP($B10,Table2[[#All],[short  log name]:[dF-imfa]],C$1,FALSE),2)</f>
        <v>1</v>
      </c>
      <c r="D10">
        <f>ROUND(VLOOKUP($B10,Table2[[#All],[short  log name]:[dF-imfa]],D$1,FALSE),2)</f>
        <v>1</v>
      </c>
      <c r="E10">
        <f>ROUND(VLOOKUP($B10,Table2[[#All],[short  log name]:[dF-imfa]],E$1,FALSE),2)</f>
        <v>1</v>
      </c>
      <c r="F10">
        <f>ROUND(VLOOKUP($B10,Table2[[#All],[short  log name]:[dF-imfa]],F$1,FALSE),2)</f>
        <v>1</v>
      </c>
      <c r="G10">
        <f>ROUND(VLOOKUP($B10,Table2[[#All],[short  log name]:[dF-imfa]],G$1,FALSE),2)</f>
        <v>0</v>
      </c>
      <c r="H10">
        <f>ROUND(VLOOKUP($B10,Table2[[#All],[short  log name]:[dF-imfa]],H$1,FALSE),2)</f>
        <v>0.02</v>
      </c>
      <c r="I10">
        <f>ROUND(VLOOKUP($B10,Table2[[#All],[short  log name]:[dF-imfa]],I$1,FALSE),2)</f>
        <v>0.05</v>
      </c>
      <c r="J10">
        <f>ROUND(VLOOKUP($B10,Table2[[#All],[short  log name]:[dF-imfa]],J$1,FALSE),2)</f>
        <v>0.05</v>
      </c>
      <c r="K10">
        <f>ROUND(VLOOKUP($B10,Table2[[#All],[short  log name]:[dF-imfa]],K$1,FALSE),2)</f>
        <v>0</v>
      </c>
      <c r="L10">
        <f>ROUND(VLOOKUP($B10,Table2[[#All],[short  log name]:[dF-imfa]],L$1,FALSE),2)</f>
        <v>0.05</v>
      </c>
      <c r="M10">
        <f>ROUND(VLOOKUP($B10,Table2[[#All],[short  log name]:[dF-imfa]],M$1,FALSE),2)</f>
        <v>0.09</v>
      </c>
      <c r="N10">
        <f>ROUND(VLOOKUP($B10,Table2[[#All],[short  log name]:[dF-imfa]],N$1,FALSE),2)</f>
        <v>0.09</v>
      </c>
    </row>
    <row r="11" spans="1:14" x14ac:dyDescent="0.25">
      <c r="A11" t="str">
        <f>'[1]pivot table'!A15</f>
        <v>BPIC15-BPIC15_4.xes</v>
      </c>
      <c r="B11" s="4">
        <v>15.4</v>
      </c>
      <c r="C11">
        <f>ROUND(VLOOKUP($B11,Table2[[#All],[short  log name]:[dF-imfa]],C$1,FALSE),2)</f>
        <v>1</v>
      </c>
      <c r="D11">
        <f>ROUND(VLOOKUP($B11,Table2[[#All],[short  log name]:[dF-imfa]],D$1,FALSE),2)</f>
        <v>1</v>
      </c>
      <c r="E11">
        <f>ROUND(VLOOKUP($B11,Table2[[#All],[short  log name]:[dF-imfa]],E$1,FALSE),2)</f>
        <v>0.99</v>
      </c>
      <c r="F11">
        <f>ROUND(VLOOKUP($B11,Table2[[#All],[short  log name]:[dF-imfa]],F$1,FALSE),2)</f>
        <v>0.99</v>
      </c>
      <c r="G11">
        <f>ROUND(VLOOKUP($B11,Table2[[#All],[short  log name]:[dF-imfa]],G$1,FALSE),2)</f>
        <v>0</v>
      </c>
      <c r="H11">
        <f>ROUND(VLOOKUP($B11,Table2[[#All],[short  log name]:[dF-imfa]],H$1,FALSE),2)</f>
        <v>0.08</v>
      </c>
      <c r="I11">
        <f>ROUND(VLOOKUP($B11,Table2[[#All],[short  log name]:[dF-imfa]],I$1,FALSE),2)</f>
        <v>0.51</v>
      </c>
      <c r="J11">
        <f>ROUND(VLOOKUP($B11,Table2[[#All],[short  log name]:[dF-imfa]],J$1,FALSE),2)</f>
        <v>0.51</v>
      </c>
      <c r="K11">
        <f>ROUND(VLOOKUP($B11,Table2[[#All],[short  log name]:[dF-imfa]],K$1,FALSE),2)</f>
        <v>-0.01</v>
      </c>
      <c r="L11">
        <f>ROUND(VLOOKUP($B11,Table2[[#All],[short  log name]:[dF-imfa]],L$1,FALSE),2)</f>
        <v>0.16</v>
      </c>
      <c r="M11">
        <f>ROUND(VLOOKUP($B11,Table2[[#All],[short  log name]:[dF-imfa]],M$1,FALSE),2)</f>
        <v>0.68</v>
      </c>
      <c r="N11">
        <f>ROUND(VLOOKUP($B11,Table2[[#All],[short  log name]:[dF-imfa]],N$1,FALSE),2)</f>
        <v>0.67</v>
      </c>
    </row>
    <row r="12" spans="1:14" x14ac:dyDescent="0.25">
      <c r="A12" t="str">
        <f>'[1]pivot table'!A16</f>
        <v>BPIC15-BPIC15_3.xes</v>
      </c>
      <c r="B12" s="4">
        <v>15.3</v>
      </c>
      <c r="C12">
        <f>ROUND(VLOOKUP($B12,Table2[[#All],[short  log name]:[dF-imfa]],C$1,FALSE),2)</f>
        <v>1</v>
      </c>
      <c r="D12">
        <f>ROUND(VLOOKUP($B12,Table2[[#All],[short  log name]:[dF-imfa]],D$1,FALSE),2)</f>
        <v>1</v>
      </c>
      <c r="E12">
        <f>ROUND(VLOOKUP($B12,Table2[[#All],[short  log name]:[dF-imfa]],E$1,FALSE),2)</f>
        <v>0.99</v>
      </c>
      <c r="F12">
        <f>ROUND(VLOOKUP($B12,Table2[[#All],[short  log name]:[dF-imfa]],F$1,FALSE),2)</f>
        <v>0.99</v>
      </c>
      <c r="G12">
        <f>ROUND(VLOOKUP($B12,Table2[[#All],[short  log name]:[dF-imfa]],G$1,FALSE),2)</f>
        <v>0</v>
      </c>
      <c r="H12">
        <f>ROUND(VLOOKUP($B12,Table2[[#All],[short  log name]:[dF-imfa]],H$1,FALSE),2)</f>
        <v>0.13</v>
      </c>
      <c r="I12">
        <f>ROUND(VLOOKUP($B12,Table2[[#All],[short  log name]:[dF-imfa]],I$1,FALSE),2)</f>
        <v>0.39</v>
      </c>
      <c r="J12">
        <f>ROUND(VLOOKUP($B12,Table2[[#All],[short  log name]:[dF-imfa]],J$1,FALSE),2)</f>
        <v>0.39</v>
      </c>
      <c r="K12">
        <f>ROUND(VLOOKUP($B12,Table2[[#All],[short  log name]:[dF-imfa]],K$1,FALSE),2)</f>
        <v>0</v>
      </c>
      <c r="L12">
        <f>ROUND(VLOOKUP($B12,Table2[[#All],[short  log name]:[dF-imfa]],L$1,FALSE),2)</f>
        <v>0.23</v>
      </c>
      <c r="M12">
        <f>ROUND(VLOOKUP($B12,Table2[[#All],[short  log name]:[dF-imfa]],M$1,FALSE),2)</f>
        <v>0.56000000000000005</v>
      </c>
      <c r="N12">
        <f>ROUND(VLOOKUP($B12,Table2[[#All],[short  log name]:[dF-imfa]],N$1,FALSE),2)</f>
        <v>0.56000000000000005</v>
      </c>
    </row>
    <row r="13" spans="1:14" x14ac:dyDescent="0.25">
      <c r="A13" t="str">
        <f>'[1]pivot table'!A17</f>
        <v>BPIC15-BPIC15_5.xes</v>
      </c>
      <c r="B13" s="4">
        <v>15.5</v>
      </c>
      <c r="C13">
        <f>ROUND(VLOOKUP($B13,Table2[[#All],[short  log name]:[dF-imfa]],C$1,FALSE),2)</f>
        <v>1</v>
      </c>
      <c r="D13">
        <f>ROUND(VLOOKUP($B13,Table2[[#All],[short  log name]:[dF-imfa]],D$1,FALSE),2)</f>
        <v>1</v>
      </c>
      <c r="E13">
        <f>ROUND(VLOOKUP($B13,Table2[[#All],[short  log name]:[dF-imfa]],E$1,FALSE),2)</f>
        <v>0.99</v>
      </c>
      <c r="F13">
        <f>ROUND(VLOOKUP($B13,Table2[[#All],[short  log name]:[dF-imfa]],F$1,FALSE),2)</f>
        <v>0.99</v>
      </c>
      <c r="G13">
        <f>ROUND(VLOOKUP($B13,Table2[[#All],[short  log name]:[dF-imfa]],G$1,FALSE),2)</f>
        <v>0</v>
      </c>
      <c r="H13">
        <f>ROUND(VLOOKUP($B13,Table2[[#All],[short  log name]:[dF-imfa]],H$1,FALSE),2)</f>
        <v>0.13</v>
      </c>
      <c r="I13">
        <f>ROUND(VLOOKUP($B13,Table2[[#All],[short  log name]:[dF-imfa]],I$1,FALSE),2)</f>
        <v>0.59</v>
      </c>
      <c r="J13">
        <f>ROUND(VLOOKUP($B13,Table2[[#All],[short  log name]:[dF-imfa]],J$1,FALSE),2)</f>
        <v>0.59</v>
      </c>
      <c r="K13">
        <f>ROUND(VLOOKUP($B13,Table2[[#All],[short  log name]:[dF-imfa]],K$1,FALSE),2)</f>
        <v>0</v>
      </c>
      <c r="L13">
        <f>ROUND(VLOOKUP($B13,Table2[[#All],[short  log name]:[dF-imfa]],L$1,FALSE),2)</f>
        <v>0.24</v>
      </c>
      <c r="M13">
        <f>ROUND(VLOOKUP($B13,Table2[[#All],[short  log name]:[dF-imfa]],M$1,FALSE),2)</f>
        <v>0.74</v>
      </c>
      <c r="N13">
        <f>ROUND(VLOOKUP($B13,Table2[[#All],[short  log name]:[dF-imfa]],N$1,FALSE),2)</f>
        <v>0.74</v>
      </c>
    </row>
    <row r="14" spans="1:14" x14ac:dyDescent="0.25">
      <c r="A14" t="str">
        <f>'[1]pivot table'!A18</f>
        <v>BPIC15-BPIC15_1.xes</v>
      </c>
      <c r="B14" s="4">
        <v>15.1</v>
      </c>
      <c r="C14">
        <f>ROUND(VLOOKUP($B14,Table2[[#All],[short  log name]:[dF-imfa]],C$1,FALSE),2)</f>
        <v>1</v>
      </c>
      <c r="D14">
        <f>ROUND(VLOOKUP($B14,Table2[[#All],[short  log name]:[dF-imfa]],D$1,FALSE),2)</f>
        <v>1</v>
      </c>
      <c r="E14">
        <f>ROUND(VLOOKUP($B14,Table2[[#All],[short  log name]:[dF-imfa]],E$1,FALSE),2)</f>
        <v>0.99</v>
      </c>
      <c r="F14">
        <f>ROUND(VLOOKUP($B14,Table2[[#All],[short  log name]:[dF-imfa]],F$1,FALSE),2)</f>
        <v>0.99</v>
      </c>
      <c r="G14">
        <f>ROUND(VLOOKUP($B14,Table2[[#All],[short  log name]:[dF-imfa]],G$1,FALSE),2)</f>
        <v>0</v>
      </c>
      <c r="H14">
        <f>ROUND(VLOOKUP($B14,Table2[[#All],[short  log name]:[dF-imfa]],H$1,FALSE),2)</f>
        <v>0.14000000000000001</v>
      </c>
      <c r="I14">
        <f>ROUND(VLOOKUP($B14,Table2[[#All],[short  log name]:[dF-imfa]],I$1,FALSE),2)</f>
        <v>0.59</v>
      </c>
      <c r="J14">
        <f>ROUND(VLOOKUP($B14,Table2[[#All],[short  log name]:[dF-imfa]],J$1,FALSE),2)</f>
        <v>0.57999999999999996</v>
      </c>
      <c r="K14">
        <f>ROUND(VLOOKUP($B14,Table2[[#All],[short  log name]:[dF-imfa]],K$1,FALSE),2)</f>
        <v>0</v>
      </c>
      <c r="L14">
        <f>ROUND(VLOOKUP($B14,Table2[[#All],[short  log name]:[dF-imfa]],L$1,FALSE),2)</f>
        <v>0.25</v>
      </c>
      <c r="M14">
        <f>ROUND(VLOOKUP($B14,Table2[[#All],[short  log name]:[dF-imfa]],M$1,FALSE),2)</f>
        <v>0.74</v>
      </c>
      <c r="N14">
        <f>ROUND(VLOOKUP($B14,Table2[[#All],[short  log name]:[dF-imfa]],N$1,FALSE),2)</f>
        <v>0.73</v>
      </c>
    </row>
    <row r="15" spans="1:14" x14ac:dyDescent="0.25">
      <c r="A15" t="str">
        <f>'[1]pivot table'!A19</f>
        <v>BPIC15-BPIC15_2.xes</v>
      </c>
      <c r="B15" s="4">
        <v>15.2</v>
      </c>
      <c r="C15">
        <f>ROUND(VLOOKUP($B15,Table2[[#All],[short  log name]:[dF-imfa]],C$1,FALSE),2)</f>
        <v>1</v>
      </c>
      <c r="D15">
        <f>ROUND(VLOOKUP($B15,Table2[[#All],[short  log name]:[dF-imfa]],D$1,FALSE),2)</f>
        <v>1</v>
      </c>
      <c r="E15">
        <f>ROUND(VLOOKUP($B15,Table2[[#All],[short  log name]:[dF-imfa]],E$1,FALSE),2)</f>
        <v>0.99</v>
      </c>
      <c r="F15">
        <f>ROUND(VLOOKUP($B15,Table2[[#All],[short  log name]:[dF-imfa]],F$1,FALSE),2)</f>
        <v>0.99</v>
      </c>
      <c r="G15">
        <f>ROUND(VLOOKUP($B15,Table2[[#All],[short  log name]:[dF-imfa]],G$1,FALSE),2)</f>
        <v>0</v>
      </c>
      <c r="H15">
        <f>ROUND(VLOOKUP($B15,Table2[[#All],[short  log name]:[dF-imfa]],H$1,FALSE),2)</f>
        <v>0.17</v>
      </c>
      <c r="I15">
        <f>ROUND(VLOOKUP($B15,Table2[[#All],[short  log name]:[dF-imfa]],I$1,FALSE),2)</f>
        <v>0.45</v>
      </c>
      <c r="J15">
        <f>ROUND(VLOOKUP($B15,Table2[[#All],[short  log name]:[dF-imfa]],J$1,FALSE),2)</f>
        <v>0.45</v>
      </c>
      <c r="K15">
        <f>ROUND(VLOOKUP($B15,Table2[[#All],[short  log name]:[dF-imfa]],K$1,FALSE),2)</f>
        <v>-0.01</v>
      </c>
      <c r="L15">
        <f>ROUND(VLOOKUP($B15,Table2[[#All],[short  log name]:[dF-imfa]],L$1,FALSE),2)</f>
        <v>0.3</v>
      </c>
      <c r="M15">
        <f>ROUND(VLOOKUP($B15,Table2[[#All],[short  log name]:[dF-imfa]],M$1,FALSE),2)</f>
        <v>0.62</v>
      </c>
      <c r="N15">
        <f>ROUND(VLOOKUP($B15,Table2[[#All],[short  log name]:[dF-imfa]],N$1,FALSE),2)</f>
        <v>0.62</v>
      </c>
    </row>
    <row r="16" spans="1:14" x14ac:dyDescent="0.25">
      <c r="A16" t="str">
        <f>'[1]pivot table'!A20</f>
        <v>BPIC11-hospital_log.xes.gz</v>
      </c>
      <c r="B16" s="4">
        <v>11</v>
      </c>
      <c r="C16">
        <f>ROUND(VLOOKUP($B16,Table2[[#All],[short  log name]:[dF-imfa]],C$1,FALSE),2)</f>
        <v>1</v>
      </c>
      <c r="D16">
        <f>ROUND(VLOOKUP($B16,Table2[[#All],[short  log name]:[dF-imfa]],D$1,FALSE),2)</f>
        <v>1</v>
      </c>
      <c r="E16">
        <f>ROUND(VLOOKUP($B16,Table2[[#All],[short  log name]:[dF-imfa]],E$1,FALSE),2)</f>
        <v>0.98</v>
      </c>
      <c r="F16">
        <f>ROUND(VLOOKUP($B16,Table2[[#All],[short  log name]:[dF-imfa]],F$1,FALSE),2)</f>
        <v>0.98</v>
      </c>
      <c r="G16">
        <f>ROUND(VLOOKUP($B16,Table2[[#All],[short  log name]:[dF-imfa]],G$1,FALSE),2)</f>
        <v>0</v>
      </c>
      <c r="H16">
        <f>ROUND(VLOOKUP($B16,Table2[[#All],[short  log name]:[dF-imfa]],H$1,FALSE),2)</f>
        <v>0.04</v>
      </c>
      <c r="I16">
        <f>ROUND(VLOOKUP($B16,Table2[[#All],[short  log name]:[dF-imfa]],I$1,FALSE),2)</f>
        <v>0.84</v>
      </c>
      <c r="J16">
        <f>ROUND(VLOOKUP($B16,Table2[[#All],[short  log name]:[dF-imfa]],J$1,FALSE),2)</f>
        <v>0.84</v>
      </c>
      <c r="K16">
        <f>ROUND(VLOOKUP($B16,Table2[[#All],[short  log name]:[dF-imfa]],K$1,FALSE),2)</f>
        <v>0</v>
      </c>
      <c r="L16">
        <f>ROUND(VLOOKUP($B16,Table2[[#All],[short  log name]:[dF-imfa]],L$1,FALSE),2)</f>
        <v>0.08</v>
      </c>
      <c r="M16">
        <f>ROUND(VLOOKUP($B16,Table2[[#All],[short  log name]:[dF-imfa]],M$1,FALSE),2)</f>
        <v>0.9</v>
      </c>
      <c r="N16">
        <f>ROUND(VLOOKUP($B16,Table2[[#All],[short  log name]:[dF-imfa]],N$1,FALSE),2)</f>
        <v>0.9</v>
      </c>
    </row>
    <row r="17" spans="1:14" x14ac:dyDescent="0.25">
      <c r="A17" t="s">
        <v>55</v>
      </c>
      <c r="B17" s="4" t="s">
        <v>55</v>
      </c>
    </row>
    <row r="18" spans="1:14" x14ac:dyDescent="0.25">
      <c r="A18" t="str">
        <f>'[1]pivot table'!A22</f>
        <v>TKDE_Benchmark-BPIC14_f.xes.gz</v>
      </c>
      <c r="B18" s="4">
        <v>14</v>
      </c>
      <c r="C18">
        <f>ROUND(VLOOKUP($B18,Table2[[#All],[short  log name]:[dF-imfa]],C$1,FALSE),2)</f>
        <v>1</v>
      </c>
      <c r="D18">
        <f>ROUND(VLOOKUP($B18,Table2[[#All],[short  log name]:[dF-imfa]],D$1,FALSE),2)</f>
        <v>1</v>
      </c>
      <c r="E18">
        <f>ROUND(VLOOKUP($B18,Table2[[#All],[short  log name]:[dF-imfa]],E$1,FALSE),2)</f>
        <v>1</v>
      </c>
      <c r="F18">
        <f>ROUND(VLOOKUP($B18,Table2[[#All],[short  log name]:[dF-imfa]],F$1,FALSE),2)</f>
        <v>1</v>
      </c>
      <c r="G18">
        <f>ROUND(VLOOKUP($B18,Table2[[#All],[short  log name]:[dF-imfa]],G$1,FALSE),2)</f>
        <v>0</v>
      </c>
      <c r="H18">
        <f>ROUND(VLOOKUP($B18,Table2[[#All],[short  log name]:[dF-imfa]],H$1,FALSE),2)</f>
        <v>0.02</v>
      </c>
      <c r="I18">
        <f>ROUND(VLOOKUP($B18,Table2[[#All],[short  log name]:[dF-imfa]],I$1,FALSE),2)</f>
        <v>0.05</v>
      </c>
      <c r="J18">
        <f>ROUND(VLOOKUP($B18,Table2[[#All],[short  log name]:[dF-imfa]],J$1,FALSE),2)</f>
        <v>0.05</v>
      </c>
      <c r="K18">
        <f>ROUND(VLOOKUP($B18,Table2[[#All],[short  log name]:[dF-imfa]],K$1,FALSE),2)</f>
        <v>0</v>
      </c>
      <c r="L18">
        <f>ROUND(VLOOKUP($B18,Table2[[#All],[short  log name]:[dF-imfa]],L$1,FALSE),2)</f>
        <v>0.05</v>
      </c>
      <c r="M18">
        <f>ROUND(VLOOKUP($B18,Table2[[#All],[short  log name]:[dF-imfa]],M$1,FALSE),2)</f>
        <v>0.09</v>
      </c>
      <c r="N18">
        <f>ROUND(VLOOKUP($B18,Table2[[#All],[short  log name]:[dF-imfa]],N$1,FALSE),2)</f>
        <v>0.09</v>
      </c>
    </row>
    <row r="19" spans="1:14" x14ac:dyDescent="0.25">
      <c r="A19" t="str">
        <f>'[1]pivot table'!A23</f>
        <v>TKDE_Benchmark-BPIC17_f.xes.gz</v>
      </c>
      <c r="B19" s="4">
        <v>17</v>
      </c>
      <c r="C19">
        <f>ROUND(VLOOKUP($B19,Table2[[#All],[short  log name]:[dF-imfa]],C$1,FALSE),2)</f>
        <v>1</v>
      </c>
      <c r="D19">
        <f>ROUND(VLOOKUP($B19,Table2[[#All],[short  log name]:[dF-imfa]],D$1,FALSE),2)</f>
        <v>1</v>
      </c>
      <c r="E19">
        <f>ROUND(VLOOKUP($B19,Table2[[#All],[short  log name]:[dF-imfa]],E$1,FALSE),2)</f>
        <v>0.84</v>
      </c>
      <c r="F19">
        <f>ROUND(VLOOKUP($B19,Table2[[#All],[short  log name]:[dF-imfa]],F$1,FALSE),2)</f>
        <v>0.83</v>
      </c>
      <c r="G19">
        <f>ROUND(VLOOKUP($B19,Table2[[#All],[short  log name]:[dF-imfa]],G$1,FALSE),2)</f>
        <v>0.1</v>
      </c>
      <c r="H19">
        <f>ROUND(VLOOKUP($B19,Table2[[#All],[short  log name]:[dF-imfa]],H$1,FALSE),2)</f>
        <v>0.28000000000000003</v>
      </c>
      <c r="I19">
        <f>ROUND(VLOOKUP($B19,Table2[[#All],[short  log name]:[dF-imfa]],I$1,FALSE),2)</f>
        <v>0.35</v>
      </c>
      <c r="J19">
        <f>ROUND(VLOOKUP($B19,Table2[[#All],[short  log name]:[dF-imfa]],J$1,FALSE),2)</f>
        <v>0.19</v>
      </c>
      <c r="K19">
        <f>ROUND(VLOOKUP($B19,Table2[[#All],[short  log name]:[dF-imfa]],K$1,FALSE),2)</f>
        <v>0.18</v>
      </c>
      <c r="L19">
        <f>ROUND(VLOOKUP($B19,Table2[[#All],[short  log name]:[dF-imfa]],L$1,FALSE),2)</f>
        <v>0.44</v>
      </c>
      <c r="M19">
        <f>ROUND(VLOOKUP($B19,Table2[[#All],[short  log name]:[dF-imfa]],M$1,FALSE),2)</f>
        <v>0.5</v>
      </c>
      <c r="N19">
        <f>ROUND(VLOOKUP($B19,Table2[[#All],[short  log name]:[dF-imfa]],N$1,FALSE),2)</f>
        <v>0.31</v>
      </c>
    </row>
    <row r="20" spans="1:14" x14ac:dyDescent="0.25">
      <c r="A20" t="str">
        <f>'[1]pivot table'!A24</f>
        <v>TKDE_Benchmark-BPIC15_3f.xes.gz</v>
      </c>
      <c r="B20" s="4">
        <v>15.3</v>
      </c>
      <c r="C20">
        <f>ROUND(VLOOKUP($B20,Table2[[#All],[short  log name]:[dF-imfa]],C$1,FALSE),2)</f>
        <v>1</v>
      </c>
      <c r="D20">
        <f>ROUND(VLOOKUP($B20,Table2[[#All],[short  log name]:[dF-imfa]],D$1,FALSE),2)</f>
        <v>1</v>
      </c>
      <c r="E20">
        <f>ROUND(VLOOKUP($B20,Table2[[#All],[short  log name]:[dF-imfa]],E$1,FALSE),2)</f>
        <v>0.99</v>
      </c>
      <c r="F20">
        <f>ROUND(VLOOKUP($B20,Table2[[#All],[short  log name]:[dF-imfa]],F$1,FALSE),2)</f>
        <v>0.99</v>
      </c>
      <c r="G20">
        <f>ROUND(VLOOKUP($B20,Table2[[#All],[short  log name]:[dF-imfa]],G$1,FALSE),2)</f>
        <v>0</v>
      </c>
      <c r="H20">
        <f>ROUND(VLOOKUP($B20,Table2[[#All],[short  log name]:[dF-imfa]],H$1,FALSE),2)</f>
        <v>0.13</v>
      </c>
      <c r="I20">
        <f>ROUND(VLOOKUP($B20,Table2[[#All],[short  log name]:[dF-imfa]],I$1,FALSE),2)</f>
        <v>0.39</v>
      </c>
      <c r="J20">
        <f>ROUND(VLOOKUP($B20,Table2[[#All],[short  log name]:[dF-imfa]],J$1,FALSE),2)</f>
        <v>0.39</v>
      </c>
      <c r="K20">
        <f>ROUND(VLOOKUP($B20,Table2[[#All],[short  log name]:[dF-imfa]],K$1,FALSE),2)</f>
        <v>0</v>
      </c>
      <c r="L20">
        <f>ROUND(VLOOKUP($B20,Table2[[#All],[short  log name]:[dF-imfa]],L$1,FALSE),2)</f>
        <v>0.23</v>
      </c>
      <c r="M20">
        <f>ROUND(VLOOKUP($B20,Table2[[#All],[short  log name]:[dF-imfa]],M$1,FALSE),2)</f>
        <v>0.56000000000000005</v>
      </c>
      <c r="N20">
        <f>ROUND(VLOOKUP($B20,Table2[[#All],[short  log name]:[dF-imfa]],N$1,FALSE),2)</f>
        <v>0.56000000000000005</v>
      </c>
    </row>
    <row r="21" spans="1:14" x14ac:dyDescent="0.25">
      <c r="A21" t="str">
        <f>'[1]pivot table'!A25</f>
        <v>TKDE_Benchmark-BPIC15_4f.xes.gz</v>
      </c>
      <c r="B21" s="4">
        <v>15.4</v>
      </c>
      <c r="C21">
        <f>ROUND(VLOOKUP($B21,Table2[[#All],[short  log name]:[dF-imfa]],C$1,FALSE),2)</f>
        <v>1</v>
      </c>
      <c r="D21">
        <f>ROUND(VLOOKUP($B21,Table2[[#All],[short  log name]:[dF-imfa]],D$1,FALSE),2)</f>
        <v>1</v>
      </c>
      <c r="E21">
        <f>ROUND(VLOOKUP($B21,Table2[[#All],[short  log name]:[dF-imfa]],E$1,FALSE),2)</f>
        <v>0.99</v>
      </c>
      <c r="F21">
        <f>ROUND(VLOOKUP($B21,Table2[[#All],[short  log name]:[dF-imfa]],F$1,FALSE),2)</f>
        <v>0.99</v>
      </c>
      <c r="G21">
        <f>ROUND(VLOOKUP($B21,Table2[[#All],[short  log name]:[dF-imfa]],G$1,FALSE),2)</f>
        <v>0</v>
      </c>
      <c r="H21">
        <f>ROUND(VLOOKUP($B21,Table2[[#All],[short  log name]:[dF-imfa]],H$1,FALSE),2)</f>
        <v>0.08</v>
      </c>
      <c r="I21">
        <f>ROUND(VLOOKUP($B21,Table2[[#All],[short  log name]:[dF-imfa]],I$1,FALSE),2)</f>
        <v>0.51</v>
      </c>
      <c r="J21">
        <f>ROUND(VLOOKUP($B21,Table2[[#All],[short  log name]:[dF-imfa]],J$1,FALSE),2)</f>
        <v>0.51</v>
      </c>
      <c r="K21">
        <f>ROUND(VLOOKUP($B21,Table2[[#All],[short  log name]:[dF-imfa]],K$1,FALSE),2)</f>
        <v>-0.01</v>
      </c>
      <c r="L21">
        <f>ROUND(VLOOKUP($B21,Table2[[#All],[short  log name]:[dF-imfa]],L$1,FALSE),2)</f>
        <v>0.16</v>
      </c>
      <c r="M21">
        <f>ROUND(VLOOKUP($B21,Table2[[#All],[short  log name]:[dF-imfa]],M$1,FALSE),2)</f>
        <v>0.68</v>
      </c>
      <c r="N21">
        <f>ROUND(VLOOKUP($B21,Table2[[#All],[short  log name]:[dF-imfa]],N$1,FALSE),2)</f>
        <v>0.67</v>
      </c>
    </row>
    <row r="22" spans="1:14" x14ac:dyDescent="0.25">
      <c r="A22" t="str">
        <f>'[1]pivot table'!A26</f>
        <v>TKDE_Benchmark-BPIC15_1f.xes.gz</v>
      </c>
      <c r="B22" s="4">
        <v>15.1</v>
      </c>
      <c r="C22">
        <f>ROUND(VLOOKUP($B22,Table2[[#All],[short  log name]:[dF-imfa]],C$1,FALSE),2)</f>
        <v>1</v>
      </c>
      <c r="D22">
        <f>ROUND(VLOOKUP($B22,Table2[[#All],[short  log name]:[dF-imfa]],D$1,FALSE),2)</f>
        <v>1</v>
      </c>
      <c r="E22">
        <f>ROUND(VLOOKUP($B22,Table2[[#All],[short  log name]:[dF-imfa]],E$1,FALSE),2)</f>
        <v>0.99</v>
      </c>
      <c r="F22">
        <f>ROUND(VLOOKUP($B22,Table2[[#All],[short  log name]:[dF-imfa]],F$1,FALSE),2)</f>
        <v>0.99</v>
      </c>
      <c r="G22">
        <f>ROUND(VLOOKUP($B22,Table2[[#All],[short  log name]:[dF-imfa]],G$1,FALSE),2)</f>
        <v>0</v>
      </c>
      <c r="H22">
        <f>ROUND(VLOOKUP($B22,Table2[[#All],[short  log name]:[dF-imfa]],H$1,FALSE),2)</f>
        <v>0.14000000000000001</v>
      </c>
      <c r="I22">
        <f>ROUND(VLOOKUP($B22,Table2[[#All],[short  log name]:[dF-imfa]],I$1,FALSE),2)</f>
        <v>0.59</v>
      </c>
      <c r="J22">
        <f>ROUND(VLOOKUP($B22,Table2[[#All],[short  log name]:[dF-imfa]],J$1,FALSE),2)</f>
        <v>0.57999999999999996</v>
      </c>
      <c r="K22">
        <f>ROUND(VLOOKUP($B22,Table2[[#All],[short  log name]:[dF-imfa]],K$1,FALSE),2)</f>
        <v>0</v>
      </c>
      <c r="L22">
        <f>ROUND(VLOOKUP($B22,Table2[[#All],[short  log name]:[dF-imfa]],L$1,FALSE),2)</f>
        <v>0.25</v>
      </c>
      <c r="M22">
        <f>ROUND(VLOOKUP($B22,Table2[[#All],[short  log name]:[dF-imfa]],M$1,FALSE),2)</f>
        <v>0.74</v>
      </c>
      <c r="N22">
        <f>ROUND(VLOOKUP($B22,Table2[[#All],[short  log name]:[dF-imfa]],N$1,FALSE),2)</f>
        <v>0.73</v>
      </c>
    </row>
    <row r="23" spans="1:14" x14ac:dyDescent="0.25">
      <c r="A23" t="str">
        <f>'[1]pivot table'!A27</f>
        <v>TKDE_Benchmark-BPIC15_5f.xes.gz</v>
      </c>
      <c r="B23" s="4">
        <v>15.5</v>
      </c>
      <c r="C23">
        <f>ROUND(VLOOKUP($B23,Table2[[#All],[short  log name]:[dF-imfa]],C$1,FALSE),2)</f>
        <v>1</v>
      </c>
      <c r="D23">
        <f>ROUND(VLOOKUP($B23,Table2[[#All],[short  log name]:[dF-imfa]],D$1,FALSE),2)</f>
        <v>1</v>
      </c>
      <c r="E23">
        <f>ROUND(VLOOKUP($B23,Table2[[#All],[short  log name]:[dF-imfa]],E$1,FALSE),2)</f>
        <v>0.99</v>
      </c>
      <c r="F23">
        <f>ROUND(VLOOKUP($B23,Table2[[#All],[short  log name]:[dF-imfa]],F$1,FALSE),2)</f>
        <v>0.99</v>
      </c>
      <c r="G23">
        <f>ROUND(VLOOKUP($B23,Table2[[#All],[short  log name]:[dF-imfa]],G$1,FALSE),2)</f>
        <v>0</v>
      </c>
      <c r="H23">
        <f>ROUND(VLOOKUP($B23,Table2[[#All],[short  log name]:[dF-imfa]],H$1,FALSE),2)</f>
        <v>0.13</v>
      </c>
      <c r="I23">
        <f>ROUND(VLOOKUP($B23,Table2[[#All],[short  log name]:[dF-imfa]],I$1,FALSE),2)</f>
        <v>0.59</v>
      </c>
      <c r="J23">
        <f>ROUND(VLOOKUP($B23,Table2[[#All],[short  log name]:[dF-imfa]],J$1,FALSE),2)</f>
        <v>0.59</v>
      </c>
      <c r="K23">
        <f>ROUND(VLOOKUP($B23,Table2[[#All],[short  log name]:[dF-imfa]],K$1,FALSE),2)</f>
        <v>0</v>
      </c>
      <c r="L23">
        <f>ROUND(VLOOKUP($B23,Table2[[#All],[short  log name]:[dF-imfa]],L$1,FALSE),2)</f>
        <v>0.24</v>
      </c>
      <c r="M23">
        <f>ROUND(VLOOKUP($B23,Table2[[#All],[short  log name]:[dF-imfa]],M$1,FALSE),2)</f>
        <v>0.74</v>
      </c>
      <c r="N23">
        <f>ROUND(VLOOKUP($B23,Table2[[#All],[short  log name]:[dF-imfa]],N$1,FALSE),2)</f>
        <v>0.74</v>
      </c>
    </row>
    <row r="24" spans="1:14" x14ac:dyDescent="0.25">
      <c r="A24" t="str">
        <f>'[1]pivot table'!A28</f>
        <v>TKDE_Benchmark-BPIC15_2f.xes.gz</v>
      </c>
      <c r="B24" s="4">
        <v>15.2</v>
      </c>
      <c r="C24">
        <f>ROUND(VLOOKUP($B24,Table2[[#All],[short  log name]:[dF-imfa]],C$1,FALSE),2)</f>
        <v>1</v>
      </c>
      <c r="D24">
        <f>ROUND(VLOOKUP($B24,Table2[[#All],[short  log name]:[dF-imfa]],D$1,FALSE),2)</f>
        <v>1</v>
      </c>
      <c r="E24">
        <f>ROUND(VLOOKUP($B24,Table2[[#All],[short  log name]:[dF-imfa]],E$1,FALSE),2)</f>
        <v>0.99</v>
      </c>
      <c r="F24">
        <f>ROUND(VLOOKUP($B24,Table2[[#All],[short  log name]:[dF-imfa]],F$1,FALSE),2)</f>
        <v>0.99</v>
      </c>
      <c r="G24">
        <f>ROUND(VLOOKUP($B24,Table2[[#All],[short  log name]:[dF-imfa]],G$1,FALSE),2)</f>
        <v>0</v>
      </c>
      <c r="H24">
        <f>ROUND(VLOOKUP($B24,Table2[[#All],[short  log name]:[dF-imfa]],H$1,FALSE),2)</f>
        <v>0.17</v>
      </c>
      <c r="I24">
        <f>ROUND(VLOOKUP($B24,Table2[[#All],[short  log name]:[dF-imfa]],I$1,FALSE),2)</f>
        <v>0.45</v>
      </c>
      <c r="J24">
        <f>ROUND(VLOOKUP($B24,Table2[[#All],[short  log name]:[dF-imfa]],J$1,FALSE),2)</f>
        <v>0.45</v>
      </c>
      <c r="K24">
        <f>ROUND(VLOOKUP($B24,Table2[[#All],[short  log name]:[dF-imfa]],K$1,FALSE),2)</f>
        <v>-0.01</v>
      </c>
      <c r="L24">
        <f>ROUND(VLOOKUP($B24,Table2[[#All],[short  log name]:[dF-imfa]],L$1,FALSE),2)</f>
        <v>0.3</v>
      </c>
      <c r="M24">
        <f>ROUND(VLOOKUP($B24,Table2[[#All],[short  log name]:[dF-imfa]],M$1,FALSE),2)</f>
        <v>0.62</v>
      </c>
      <c r="N24">
        <f>ROUND(VLOOKUP($B24,Table2[[#All],[short  log name]:[dF-imfa]],N$1,FALSE),2)</f>
        <v>0.62</v>
      </c>
    </row>
  </sheetData>
  <mergeCells count="3">
    <mergeCell ref="C2:F2"/>
    <mergeCell ref="G2:J2"/>
    <mergeCell ref="K2:N2"/>
  </mergeCells>
  <conditionalFormatting sqref="C4:N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model_quality</vt:lpstr>
      <vt:lpstr>pivot</vt:lpstr>
      <vt:lpstr>summary</vt:lpstr>
      <vt:lpstr>overview1</vt:lpstr>
      <vt:lpstr>overview2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Dirk Fahland</cp:lastModifiedBy>
  <dcterms:created xsi:type="dcterms:W3CDTF">2019-01-18T19:25:43Z</dcterms:created>
  <dcterms:modified xsi:type="dcterms:W3CDTF">2019-01-31T08:45:42Z</dcterms:modified>
</cp:coreProperties>
</file>